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<sst xmlns="http://schemas.openxmlformats.org/spreadsheetml/2006/main" count="17055" uniqueCount="5543">
  <si>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</si>
  <si>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</si>
  <si>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</si>
  <si>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</si>
  <si>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</si>
  <si>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</si>
  <si>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</si>
  <si>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</si>
  <si>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</si>
  <si>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</si>
  <si>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</si>
  <si>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</si>
  <si>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</si>
  <si>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</si>
  <si>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</si>
  <si>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</si>
  <si>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</si>
  <si>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</si>
  <si>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</si>
  <si>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</si>
  <si>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</si>
  <si>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</si>
  <si>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</si>
  <si>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</si>
  <si>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</si>
  <si>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</si>
  <si>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</si>
  <si>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</si>
  <si>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</si>
  <si>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</si>
  <si>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</si>
  <si>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</si>
  <si>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</si>
  <si>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</si>
  <si>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</si>
  <si>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</si>
  <si>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</si>
  <si>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</si>
  <si>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</si>
  <si>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</si>
  <si>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</si>
  <si>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</si>
  <si>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</si>
  <si>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</si>
  <si>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</si>
  <si>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</si>
  <si>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</si>
  <si>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</si>
  <si>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</si>
  <si>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</si>
  <si>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</si>
  <si>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</si>
  <si>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</si>
  <si>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</si>
  <si>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</si>
  <si>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</si>
  <si>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</si>
  <si>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</si>
  <si>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</si>
  <si>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</si>
  <si>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</si>
  <si>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</si>
  <si>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</si>
  <si>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</si>
  <si>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</si>
  <si>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</si>
  <si>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</si>
  <si>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</si>
  <si>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</si>
  <si>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</si>
  <si>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</si>
  <si>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</si>
  <si>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</si>
  <si>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</si>
  <si>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</si>
  <si>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</si>
  <si>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</si>
  <si>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</si>
  <si>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</si>
  <si>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</si>
  <si>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</si>
  <si>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</si>
  <si>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</si>
  <si>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</si>
  <si>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</si>
  <si>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</si>
  <si>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</si>
  <si>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</si>
  <si>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</si>
  <si>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</si>
  <si>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</si>
  <si>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</si>
  <si>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</si>
  <si>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</si>
  <si>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</si>
  <si>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</si>
  <si>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</si>
  <si>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</si>
  <si>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</si>
  <si>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</si>
  <si>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</si>
  <si>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</si>
  <si>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</si>
  <si>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</si>
  <si>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</si>
  <si>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</si>
  <si>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</si>
  <si>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</si>
  <si>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</si>
  <si>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</si>
  <si>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</si>
  <si>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</si>
  <si>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</si>
  <si>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</si>
  <si>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</si>
  <si>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</si>
  <si>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</si>
  <si>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</si>
  <si>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</si>
  <si>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</si>
  <si>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</si>
  <si>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</si>
  <si>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</si>
  <si>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</si>
  <si>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</si>
  <si>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</si>
  <si>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</si>
  <si>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</si>
  <si>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</si>
  <si>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</si>
  <si>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</si>
  <si>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</si>
  <si>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</si>
  <si>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</si>
  <si>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</si>
  <si>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</si>
  <si>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</si>
  <si>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</si>
  <si>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</si>
  <si>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</si>
  <si>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</si>
  <si>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</si>
  <si>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</si>
  <si>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</si>
  <si>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</si>
  <si>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</si>
  <si>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</si>
  <si>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</si>
  <si>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</si>
  <si>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</si>
  <si>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</si>
  <si>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</si>
  <si>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</si>
  <si>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</si>
  <si>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</si>
  <si>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</si>
  <si>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</si>
  <si>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</si>
  <si>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</si>
  <si>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</si>
  <si>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</si>
  <si>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</si>
  <si>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</si>
  <si>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</si>
  <si>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</si>
  <si>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</si>
  <si>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</si>
  <si>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</si>
  <si>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</si>
  <si>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</si>
  <si>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</si>
  <si>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</si>
  <si>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</si>
  <si>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</si>
  <si>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</si>
  <si>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</si>
  <si>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</si>
  <si>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</si>
  <si>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</si>
  <si>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</si>
  <si>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</si>
  <si>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</si>
  <si>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</si>
  <si>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</si>
  <si>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</si>
  <si>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</si>
  <si>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</si>
  <si>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</si>
  <si>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</si>
  <si>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</si>
  <si>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</si>
  <si>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</si>
  <si>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</si>
  <si>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</si>
  <si>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</si>
  <si>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</si>
  <si>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</si>
  <si>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</si>
  <si>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</si>
  <si>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</si>
  <si>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</si>
  <si>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</si>
  <si>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</si>
  <si>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</si>
  <si>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</si>
  <si>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</si>
  <si>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</si>
  <si>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</si>
  <si>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</si>
  <si>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</si>
  <si>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</si>
  <si>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</si>
  <si>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</si>
  <si>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</si>
  <si>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</si>
  <si>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</si>
  <si>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</si>
  <si>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</si>
  <si>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</si>
  <si>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</si>
  <si>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</si>
  <si>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</si>
  <si>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</si>
  <si>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</si>
  <si>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</si>
  <si>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</si>
  <si>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</si>
  <si>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</si>
  <si>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</si>
  <si>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</si>
  <si>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</si>
  <si>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</si>
  <si>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</si>
  <si>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</si>
  <si>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</si>
  <si>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</si>
  <si>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</si>
  <si>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</si>
  <si>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</si>
  <si>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</si>
  <si>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</si>
  <si>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</si>
  <si>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</si>
  <si>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</si>
  <si>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</si>
  <si>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</si>
  <si>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</si>
  <si>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</si>
  <si>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</si>
  <si>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</si>
  <si>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</si>
  <si>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</si>
  <si>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</si>
  <si>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</si>
  <si>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</si>
  <si>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</si>
  <si>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</si>
  <si>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</si>
  <si>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</si>
  <si>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</si>
  <si>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</si>
  <si>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</si>
  <si>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</si>
  <si>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</si>
  <si>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</si>
  <si>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</si>
  <si>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</si>
  <si>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</si>
  <si>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</si>
  <si>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</si>
  <si>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</si>
  <si>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</si>
  <si>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</si>
  <si>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</si>
  <si>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</si>
  <si>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</si>
  <si>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</si>
  <si>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</si>
  <si>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</si>
  <si>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</si>
  <si>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</si>
  <si>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</si>
  <si>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</si>
  <si>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</si>
  <si>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</si>
  <si>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</si>
  <si>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</si>
  <si>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</si>
  <si>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</si>
  <si>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</si>
  <si>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</si>
  <si>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</si>
  <si>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</si>
  <si>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</si>
  <si>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</si>
  <si>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</si>
  <si>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</si>
  <si>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</si>
  <si>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</si>
  <si>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</si>
  <si>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</si>
  <si>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</si>
  <si>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</si>
  <si>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</si>
  <si>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</si>
  <si>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</si>
  <si>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</si>
  <si>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</si>
  <si>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</si>
  <si>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</si>
  <si>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</si>
  <si>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</si>
  <si>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</si>
  <si>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</si>
  <si>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</si>
  <si>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</si>
  <si>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</si>
  <si>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</si>
  <si>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</si>
  <si>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</si>
  <si>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</si>
  <si>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</si>
  <si>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</si>
  <si>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</si>
  <si>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</si>
  <si>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</si>
  <si>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</si>
  <si>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</si>
  <si>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</si>
  <si>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</si>
  <si>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</si>
  <si>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</si>
  <si>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</si>
  <si>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</si>
  <si>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</si>
  <si>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</si>
  <si>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</si>
  <si>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</si>
  <si>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</si>
  <si>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</si>
  <si>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</si>
  <si>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</si>
  <si>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</si>
  <si>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</si>
  <si>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</si>
  <si>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</si>
  <si>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</si>
  <si>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</si>
  <si>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</si>
  <si>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</si>
  <si>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</si>
  <si>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</si>
  <si>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</si>
  <si>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</si>
  <si>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</si>
  <si>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</si>
  <si>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</si>
  <si>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</si>
  <si>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</si>
  <si>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</si>
  <si>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</si>
  <si>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</si>
  <si>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</si>
  <si>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</si>
  <si>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</si>
  <si>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</si>
  <si>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</si>
  <si>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</si>
  <si>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</si>
  <si>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</si>
  <si>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</si>
  <si>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</si>
  <si>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</si>
  <si>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</si>
  <si>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</si>
  <si>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</si>
  <si>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</si>
  <si>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</si>
  <si>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</si>
  <si>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</si>
  <si>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</si>
  <si>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</si>
  <si>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</si>
  <si>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</si>
  <si>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</si>
  <si>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</si>
  <si>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</si>
  <si>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</si>
  <si>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</si>
  <si>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</si>
  <si>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</si>
  <si>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</si>
  <si>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</si>
  <si>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</si>
  <si>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</si>
  <si>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</si>
  <si>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</si>
  <si>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</si>
  <si>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</si>
  <si>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</si>
  <si>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</si>
  <si>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</si>
  <si>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</si>
  <si>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</si>
  <si>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</si>
  <si>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</si>
  <si>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</si>
  <si>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</si>
  <si>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</si>
  <si>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</si>
  <si>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</si>
  <si>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</si>
  <si>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</si>
  <si>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</si>
  <si>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</si>
  <si>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</si>
  <si>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</si>
  <si>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</si>
  <si>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</si>
  <si>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</si>
  <si>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</si>
  <si>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</si>
  <si>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</si>
  <si>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</si>
  <si>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</si>
  <si>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</si>
  <si>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</si>
  <si>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</si>
  <si>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</si>
  <si>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</si>
  <si>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</si>
  <si>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</si>
  <si>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</si>
  <si>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</si>
  <si>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</si>
  <si>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</si>
  <si>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</si>
  <si>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</si>
  <si>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</si>
  <si>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</si>
  <si>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</si>
  <si>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</si>
  <si>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</si>
  <si>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</si>
  <si>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</si>
  <si>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</si>
  <si>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</si>
  <si>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</si>
  <si>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</si>
  <si>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</si>
  <si>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</si>
  <si>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</si>
  <si>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</si>
  <si>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</si>
  <si>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</si>
  <si>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</si>
  <si>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</si>
  <si>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</si>
  <si>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</si>
  <si>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</si>
  <si>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</si>
  <si>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</si>
  <si>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</si>
  <si>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</si>
  <si>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</si>
  <si>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</si>
  <si>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</si>
  <si>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</si>
  <si>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</si>
  <si>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</si>
  <si>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</si>
  <si>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</si>
  <si>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</si>
  <si>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</si>
  <si>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</si>
  <si>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</si>
  <si>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</si>
  <si>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</si>
  <si>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</si>
  <si>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</si>
  <si>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</si>
  <si>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</si>
  <si>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</si>
  <si>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</si>
  <si>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</si>
  <si>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</si>
  <si>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</si>
  <si>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</si>
  <si>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</si>
  <si>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</si>
  <si>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</si>
  <si>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</si>
  <si>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</si>
  <si>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</si>
  <si>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</si>
  <si>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</si>
  <si>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</si>
  <si>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</si>
  <si>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</si>
  <si>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</si>
  <si>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</si>
  <si>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</si>
  <si>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</si>
  <si>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</si>
  <si>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</si>
  <si>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</si>
  <si>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</si>
  <si>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</si>
  <si>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</si>
  <si>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</si>
  <si>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</si>
  <si>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</si>
  <si>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</si>
  <si>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</si>
  <si>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</si>
  <si>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</si>
  <si>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</si>
  <si>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</si>
  <si>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</si>
  <si>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</si>
  <si>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</si>
  <si>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</si>
  <si>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</si>
  <si>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</si>
  <si>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</si>
  <si>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</si>
  <si>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</si>
  <si>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</si>
  <si>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</si>
  <si>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</si>
  <si>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</si>
  <si>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</si>
  <si>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</si>
  <si>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</si>
  <si>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</si>
  <si>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</si>
  <si>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</si>
  <si>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</si>
  <si>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</si>
  <si>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</si>
  <si>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</si>
  <si>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</si>
  <si>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</si>
  <si>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</si>
  <si>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</si>
  <si>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</si>
  <si>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</si>
  <si>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</si>
  <si>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</si>
  <si>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</si>
  <si>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</si>
  <si>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</si>
  <si>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</si>
  <si>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</si>
  <si>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</si>
  <si>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</si>
  <si>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</si>
  <si>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</si>
  <si>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</si>
  <si>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</si>
  <si>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</si>
  <si>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</si>
  <si>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</si>
  <si>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</si>
  <si>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</si>
  <si>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</si>
  <si>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</si>
  <si>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</si>
  <si>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</si>
  <si>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</si>
  <si>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</si>
  <si>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</si>
  <si>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</si>
  <si>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</si>
  <si>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</si>
  <si>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</si>
  <si>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</si>
  <si>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</si>
  <si>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</si>
  <si>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</si>
  <si>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</si>
  <si>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</si>
  <si>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</si>
  <si>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</si>
  <si>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</si>
  <si>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</si>
  <si>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</si>
  <si>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</si>
  <si>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</si>
  <si>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</si>
  <si>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</si>
  <si>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</si>
  <si>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</si>
  <si>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</si>
  <si>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</si>
  <si>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</si>
  <si>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</si>
  <si>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</si>
  <si>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</si>
  <si>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</si>
  <si>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</si>
  <si>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</si>
  <si>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</si>
  <si>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</si>
  <si>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</si>
  <si>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</si>
  <si>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</si>
  <si>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</si>
  <si>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</si>
  <si>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</si>
  <si>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</si>
  <si>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</si>
  <si>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</si>
  <si>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</si>
  <si>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</si>
  <si>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</si>
  <si>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</si>
  <si>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</si>
  <si>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</si>
  <si>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</si>
  <si>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</si>
  <si>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</si>
  <si>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</si>
  <si>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</si>
  <si>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</si>
  <si>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</si>
  <si>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</si>
  <si>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</si>
  <si>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</si>
  <si>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</si>
  <si>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</si>
  <si>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</si>
  <si>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</si>
  <si>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</si>
  <si>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</si>
  <si>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</si>
  <si>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</si>
  <si>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</si>
  <si>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</si>
  <si>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</si>
  <si>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</si>
  <si>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</si>
  <si>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</si>
  <si>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</si>
  <si>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</si>
  <si>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</si>
  <si>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</si>
  <si>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</si>
  <si>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</si>
  <si>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</si>
  <si>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</si>
  <si>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</si>
  <si>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</si>
  <si>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</si>
  <si>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</si>
  <si>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</si>
  <si>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</si>
  <si>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</si>
  <si>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</si>
  <si>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</si>
  <si>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</si>
  <si>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</si>
  <si>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</si>
  <si>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</si>
  <si>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</si>
  <si>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</si>
  <si>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</si>
  <si>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</si>
  <si>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</si>
  <si>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</si>
  <si>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</si>
  <si>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</si>
  <si>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</si>
  <si>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</si>
  <si>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</si>
  <si>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</si>
  <si>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</si>
  <si>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</si>
  <si>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</si>
  <si>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</si>
  <si>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</si>
  <si>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</si>
  <si>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</si>
  <si>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</si>
  <si>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</si>
  <si>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</si>
  <si>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</si>
  <si>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</si>
  <si>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</si>
  <si>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</si>
  <si>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</si>
  <si>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</si>
  <si>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</si>
  <si>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</si>
  <si>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</si>
  <si>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</si>
  <si>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</si>
  <si>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</si>
  <si>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</si>
  <si>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</si>
  <si>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</si>
  <si>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</si>
  <si>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</si>
  <si>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</si>
  <si>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</si>
  <si>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</si>
  <si>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</si>
  <si>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</si>
  <si>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</si>
  <si>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</si>
  <si>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</si>
  <si>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</si>
  <si>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</si>
  <si>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</si>
  <si>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</si>
  <si>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</si>
  <si>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</si>
  <si>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</si>
  <si>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</si>
  <si>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</si>
  <si>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</si>
  <si>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</si>
  <si>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</si>
  <si>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</si>
  <si>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</si>
  <si>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</si>
  <si>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</si>
  <si>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</si>
  <si>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</si>
  <si>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</si>
  <si>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</si>
  <si>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</si>
  <si>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</si>
  <si>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</si>
  <si>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</si>
  <si>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</si>
  <si>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</si>
  <si>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</si>
  <si>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</si>
  <si>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</si>
  <si>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</si>
  <si>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</si>
  <si>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</si>
  <si>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</si>
  <si>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</si>
  <si>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</si>
  <si>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</si>
  <si>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</si>
  <si>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</si>
  <si>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</si>
  <si>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</si>
  <si>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</si>
  <si>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</si>
  <si>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</si>
  <si>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</si>
  <si>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</si>
  <si>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</si>
  <si>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</si>
  <si>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</si>
  <si>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</si>
  <si>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</si>
  <si>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</si>
  <si>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</si>
  <si>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</si>
  <si>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</si>
  <si>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</si>
  <si>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</si>
  <si>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</si>
  <si>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</si>
  <si>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</si>
  <si>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</si>
  <si>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</si>
  <si>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</si>
  <si>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</si>
  <si>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</si>
  <si>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</si>
  <si>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</si>
  <si>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</si>
  <si>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</si>
  <si>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</si>
  <si>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</si>
  <si>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</si>
  <si>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</si>
  <si>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</si>
  <si>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</si>
  <si>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</si>
  <si>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</si>
  <si>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</si>
  <si>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</si>
  <si>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</si>
  <si>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</si>
  <si>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</si>
  <si>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</si>
  <si>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</si>
  <si>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</si>
  <si>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</si>
  <si>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</si>
  <si>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</si>
  <si>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</si>
  <si>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</si>
  <si>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</si>
  <si>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</si>
  <si>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</si>
  <si>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</si>
  <si>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</si>
  <si>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</si>
  <si>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</si>
  <si>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</si>
  <si>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</si>
  <si>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</si>
  <si>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</si>
  <si>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</si>
  <si>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</si>
  <si>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</si>
  <si>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</si>
  <si>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</si>
  <si>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</si>
  <si>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</si>
  <si>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</si>
  <si>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</si>
  <si>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</si>
  <si>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</si>
  <si>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</si>
  <si>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</si>
  <si>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</si>
  <si>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</si>
  <si>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</si>
  <si>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</si>
  <si>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</si>
  <si>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</si>
  <si>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</si>
  <si>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</si>
  <si>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</si>
  <si>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</si>
  <si>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</si>
  <si>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</si>
  <si>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</si>
  <si>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</si>
  <si>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</si>
  <si>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</si>
  <si>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</si>
  <si>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</si>
  <si>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</si>
  <si>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</si>
  <si>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</si>
  <si>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</si>
  <si>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</si>
  <si>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</si>
  <si>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</si>
  <si>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</si>
  <si>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</si>
  <si>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</si>
  <si>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</si>
  <si>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</si>
  <si>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</si>
  <si>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</si>
  <si>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</si>
  <si>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</si>
  <si>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</si>
  <si>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</si>
  <si>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</si>
  <si>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</si>
  <si>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</si>
  <si>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</si>
  <si>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</si>
  <si>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</si>
  <si>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</si>
  <si>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</si>
  <si>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</si>
  <si>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</si>
  <si>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</si>
  <si>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</si>
  <si>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</si>
  <si>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</si>
  <si>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</si>
  <si>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</si>
  <si>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</si>
  <si>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</si>
  <si>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</si>
  <si>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</si>
  <si>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</si>
  <si>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</si>
  <si>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</si>
  <si>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</si>
  <si>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</si>
  <si>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</si>
  <si>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</si>
  <si>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</si>
  <si>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</si>
  <si>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</si>
  <si>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</si>
  <si>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</si>
  <si>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</si>
  <si>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</si>
  <si>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</si>
  <si>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</si>
  <si>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</si>
  <si>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</si>
  <si>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</si>
  <si>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</si>
  <si>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</si>
  <si>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</si>
  <si>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</si>
  <si>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</si>
  <si>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</si>
  <si>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</si>
  <si>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</si>
  <si>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</si>
  <si>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</si>
  <si>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</si>
  <si>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</si>
  <si>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</si>
  <si>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</si>
  <si>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</si>
  <si>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</si>
  <si>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</si>
  <si>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</si>
  <si>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</si>
  <si>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</si>
  <si>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</si>
  <si>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</si>
  <si>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</si>
  <si>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</si>
  <si>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</si>
  <si>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</si>
  <si>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</si>
  <si>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</si>
  <si>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</si>
  <si>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</si>
  <si>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</si>
  <si>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</si>
  <si>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</si>
  <si>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</si>
  <si>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</si>
  <si>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</si>
  <si>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</si>
  <si>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</si>
  <si>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</si>
  <si>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</si>
  <si>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</si>
  <si>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</si>
  <si>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</si>
  <si>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</si>
  <si>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</si>
  <si>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</si>
  <si>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</si>
  <si>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</si>
  <si>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</si>
  <si>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</si>
  <si>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</si>
  <si>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</si>
  <si>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</si>
  <si>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</si>
  <si>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</si>
  <si>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</si>
  <si>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</si>
  <si>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</si>
  <si>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</si>
  <si>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</si>
  <si>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</si>
  <si>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</si>
  <si>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</si>
  <si>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</si>
  <si>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</si>
  <si>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</si>
  <si>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</si>
  <si>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</si>
  <si>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</si>
  <si>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</si>
  <si>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</si>
  <si>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</si>
  <si>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</si>
  <si>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</si>
  <si>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</si>
  <si>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</si>
  <si>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</si>
  <si>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</si>
  <si>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</si>
  <si>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</si>
  <si>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</si>
  <si>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</si>
  <si>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</si>
  <si>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</si>
  <si>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</si>
  <si>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</si>
  <si>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</si>
  <si>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</si>
  <si>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</si>
  <si>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</si>
  <si>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</si>
  <si>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</si>
  <si>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</si>
  <si>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</si>
  <si>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</si>
  <si>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</si>
  <si>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</si>
  <si>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</si>
  <si>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</si>
  <si>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</si>
  <si>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</si>
  <si>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</si>
  <si>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</si>
  <si>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</si>
  <si>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</si>
  <si>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</si>
  <si>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</si>
  <si>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</si>
  <si>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</si>
  <si>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</si>
  <si>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</si>
  <si>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</si>
  <si>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</si>
  <si>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</si>
  <si>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</si>
  <si>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</si>
  <si>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</si>
  <si>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</si>
  <si>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</si>
  <si>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</si>
  <si>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</si>
  <si>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</si>
  <si>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</si>
  <si>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</si>
  <si>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</si>
  <si>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</si>
  <si>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</si>
  <si>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</si>
  <si>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</si>
  <si>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</si>
  <si>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</si>
  <si>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</si>
  <si>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</si>
  <si>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</si>
  <si>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</si>
  <si>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</si>
  <si>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</si>
  <si>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</si>
  <si>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</si>
  <si>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</si>
  <si>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</si>
  <si>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</si>
  <si>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</si>
  <si>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</si>
  <si>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</si>
  <si>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</si>
  <si>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</si>
  <si>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</si>
  <si>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</si>
  <si>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</si>
  <si>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</si>
  <si>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</si>
  <si>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</si>
  <si>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</si>
  <si>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</si>
  <si>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</si>
  <si>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</si>
  <si>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</si>
  <si>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</si>
  <si>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</si>
  <si>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</si>
  <si>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</si>
  <si>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</si>
  <si>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</si>
  <si>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</si>
  <si>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</si>
  <si>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</si>
  <si>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</si>
  <si>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</si>
  <si>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</si>
  <si>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</si>
  <si>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</si>
  <si>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</si>
  <si>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</si>
  <si>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</si>
  <si>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</si>
  <si>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</si>
  <si>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</si>
  <si>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</si>
  <si>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</si>
  <si>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</si>
  <si>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</si>
  <si>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</si>
  <si>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</si>
  <si>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</si>
  <si>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</si>
  <si>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</si>
  <si>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</si>
  <si>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</si>
  <si>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</si>
  <si>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</si>
  <si>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</si>
  <si>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</si>
  <si>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</si>
  <si>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</si>
  <si>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</si>
  <si>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</si>
  <si>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</si>
  <si>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</si>
  <si>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</si>
  <si>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</si>
  <si>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</si>
  <si>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</si>
  <si>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</si>
  <si>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</si>
  <si>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</si>
  <si>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</si>
  <si>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</si>
  <si>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</si>
  <si>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</si>
  <si>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</si>
  <si>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</si>
  <si>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</si>
  <si>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</si>
  <si>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</si>
  <si>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</si>
  <si>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</si>
  <si>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</si>
  <si>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</si>
  <si>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</si>
  <si>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</si>
  <si>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</si>
  <si>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</si>
  <si>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</si>
  <si>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</si>
  <si>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</si>
  <si>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</si>
  <si>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</si>
  <si>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</si>
  <si>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</si>
  <si>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</si>
  <si>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</si>
  <si>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</si>
  <si>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</si>
  <si>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</si>
  <si>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</si>
  <si>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</si>
  <si>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</si>
  <si>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</si>
  <si>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</si>
  <si>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</si>
  <si>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</si>
  <si>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</si>
  <si>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</si>
  <si>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</si>
  <si>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</si>
  <si>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</si>
  <si>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</si>
  <si>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</si>
  <si>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</si>
  <si>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</si>
  <si>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</si>
  <si>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</si>
  <si>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</si>
  <si>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</si>
  <si>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</si>
  <si>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</si>
  <si>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</si>
  <si>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</si>
  <si>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</si>
  <si>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</si>
  <si>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</si>
  <si>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</si>
  <si>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</si>
  <si>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</si>
  <si>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</si>
  <si>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</si>
  <si>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</si>
  <si>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</si>
  <si>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</si>
  <si>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</si>
  <si>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</si>
  <si>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</si>
  <si>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</si>
  <si>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</si>
  <si>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</si>
  <si>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</si>
  <si>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</si>
  <si>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</si>
  <si>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</si>
  <si>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</si>
  <si>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</si>
  <si>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</si>
  <si>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</si>
  <si>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</si>
  <si>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</si>
  <si>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</si>
  <si>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</si>
  <si>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</si>
  <si>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</si>
  <si>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</si>
  <si>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</si>
  <si>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</si>
  <si>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</si>
  <si>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</si>
  <si>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</si>
  <si>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</si>
  <si>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</si>
  <si>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</si>
  <si>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</si>
  <si>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</si>
  <si>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</si>
  <si>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</si>
  <si>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</si>
  <si>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</si>
  <si>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</si>
  <si>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</si>
  <si>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</si>
  <si>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</si>
  <si>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</si>
  <si>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</si>
  <si>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</si>
  <si>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</si>
  <si>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</si>
  <si>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</si>
  <si>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</si>
  <si>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</si>
  <si>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</si>
  <si>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</si>
  <si>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</si>
  <si>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</si>
  <si>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</si>
  <si>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</si>
  <si>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</si>
  <si>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</si>
  <si>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</si>
  <si>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</si>
  <si>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</si>
  <si>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</si>
  <si>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</si>
  <si>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</si>
  <si>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</si>
  <si>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</si>
  <si>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</si>
  <si>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</si>
  <si>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</si>
  <si>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</si>
  <si>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</si>
  <si>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</si>
  <si>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</si>
  <si>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</si>
  <si>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</si>
  <si>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</si>
  <si>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</si>
  <si>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</si>
  <si>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</si>
  <si>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</si>
  <si>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</si>
  <si>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</si>
  <si>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</si>
  <si>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</si>
  <si>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</si>
  <si>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</si>
  <si>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</si>
  <si>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</si>
  <si>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</si>
  <si>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</si>
  <si>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</si>
  <si>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</si>
  <si>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</si>
  <si>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</si>
  <si>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</si>
  <si>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</si>
  <si>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</si>
  <si>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</si>
  <si>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</si>
  <si>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</si>
  <si>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</si>
  <si>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</si>
  <si>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</si>
  <si>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</si>
  <si>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</si>
  <si>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</si>
  <si>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</si>
  <si>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</si>
  <si>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</si>
  <si>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</si>
  <si>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</si>
  <si>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</si>
  <si>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</si>
  <si>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</si>
  <si>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</si>
  <si>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</si>
  <si>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</si>
  <si>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</si>
  <si>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</si>
  <si>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</si>
  <si>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</si>
  <si>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</si>
  <si>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</si>
  <si>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</si>
  <si>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</si>
  <si>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</si>
  <si>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</si>
  <si>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</si>
  <si>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</si>
  <si>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</si>
  <si>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</si>
  <si>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</si>
  <si>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</si>
  <si>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</si>
  <si>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</si>
  <si>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</si>
  <si>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</si>
  <si>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</si>
  <si>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</si>
  <si>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</si>
  <si>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</si>
  <si>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</si>
  <si>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</si>
  <si>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</si>
  <si>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</si>
  <si>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</si>
  <si>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</si>
  <si>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</si>
  <si>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</si>
  <si>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</si>
  <si>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</si>
  <si>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</si>
  <si>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</si>
  <si>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</si>
  <si>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</si>
  <si>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</si>
  <si>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</si>
  <si>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</si>
  <si>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</si>
  <si>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</si>
  <si>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</si>
  <si>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</si>
  <si>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</si>
  <si>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</si>
  <si>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</si>
  <si>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</si>
  <si>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</si>
  <si>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</si>
  <si>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</si>
  <si>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</si>
  <si>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</si>
  <si>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</si>
  <si>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</si>
  <si>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</si>
  <si>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</si>
  <si>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</si>
  <si>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</si>
  <si>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</si>
  <si>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</si>
  <si>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</si>
  <si>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</si>
  <si>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</si>
  <si>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</si>
  <si>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</si>
  <si>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</si>
  <si>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</si>
  <si>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</si>
  <si>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</si>
  <si>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</si>
  <si>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</si>
  <si>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</si>
  <si>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</si>
  <si>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</si>
  <si>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</si>
  <si>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</si>
  <si>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</si>
  <si>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</si>
  <si>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</si>
  <si>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</si>
  <si>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</si>
  <si>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</si>
  <si>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</si>
  <si>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</si>
  <si>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</si>
  <si>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</si>
  <si>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</si>
  <si>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</si>
  <si>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</si>
  <si>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</si>
  <si>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</si>
  <si>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</si>
  <si>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</si>
  <si>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</si>
  <si>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</si>
  <si>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</si>
  <si>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</si>
  <si>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</si>
  <si>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</si>
  <si>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</si>
  <si>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</si>
  <si>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</si>
  <si>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</si>
  <si>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</si>
  <si>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</si>
  <si>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</si>
  <si>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</si>
  <si>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</si>
  <si>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</si>
  <si>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</si>
  <si>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</si>
  <si>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</si>
  <si>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</si>
  <si>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</si>
  <si>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</si>
  <si>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</si>
  <si>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</si>
  <si>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</si>
  <si>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</si>
  <si>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</si>
  <si>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</si>
  <si>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</si>
  <si>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</si>
  <si>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</si>
  <si>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</si>
  <si>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</si>
  <si>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</si>
  <si>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</si>
  <si>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</si>
  <si>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</si>
  <si>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</si>
  <si>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</si>
  <si>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</si>
  <si>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</si>
  <si>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</si>
  <si>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</si>
  <si>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</si>
  <si>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</si>
  <si>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</si>
  <si>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</si>
  <si>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</si>
  <si>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</si>
  <si>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</si>
  <si>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</si>
  <si>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</si>
  <si>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</si>
  <si>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</si>
  <si>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</si>
  <si>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</si>
  <si>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</si>
  <si>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</si>
  <si>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</si>
  <si>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</si>
  <si>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</si>
  <si>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</si>
  <si>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</si>
  <si>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</si>
  <si>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</si>
  <si>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</si>
  <si>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</si>
  <si>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</si>
  <si>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</si>
  <si>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</si>
  <si>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</si>
  <si>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</si>
  <si>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</si>
  <si>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</si>
  <si>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</si>
  <si>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</si>
  <si>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</si>
  <si>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</si>
  <si>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</si>
  <si>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</si>
  <si>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</si>
  <si>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</si>
  <si>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</si>
  <si>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</si>
  <si>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</si>
  <si>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</si>
  <si>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</si>
  <si>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</si>
  <si>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</si>
  <si>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</si>
  <si>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</si>
  <si>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</si>
  <si>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</si>
  <si>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</si>
  <si>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</si>
  <si>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</si>
  <si>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</si>
  <si>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</si>
  <si>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</si>
  <si>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</si>
  <si>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</si>
  <si>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</si>
  <si>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</si>
  <si>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</si>
  <si>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</si>
  <si>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</si>
  <si>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</si>
  <si>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</si>
  <si>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</si>
  <si>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</si>
  <si>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</si>
  <si>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</si>
  <si>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</si>
  <si>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</si>
  <si>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</si>
  <si>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</si>
  <si>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</si>
  <si>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</si>
  <si>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</si>
  <si>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</si>
  <si>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</si>
  <si>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</si>
  <si>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</si>
  <si>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</si>
  <si>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</si>
  <si>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</si>
  <si>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</si>
  <si>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</si>
  <si>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</si>
  <si>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</si>
  <si>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</si>
  <si>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</si>
  <si>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</si>
  <si>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</si>
  <si>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</si>
  <si>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</si>
  <si>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</si>
  <si>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</si>
  <si>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</si>
  <si>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</si>
  <si>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</si>
  <si>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</si>
  <si>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</si>
  <si>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</si>
  <si>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</si>
  <si>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</si>
  <si>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</si>
  <si>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</si>
  <si>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</si>
  <si>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</si>
  <si>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</si>
  <si>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</si>
  <si>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</si>
  <si>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</si>
  <si>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</si>
  <si>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</si>
  <si>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</si>
  <si>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</si>
  <si>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</si>
  <si>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</si>
  <si>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</si>
  <si>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</si>
  <si>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</si>
  <si>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</si>
  <si>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</si>
  <si>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</si>
  <si>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</si>
  <si>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</si>
  <si>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</si>
  <si>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</si>
  <si>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</si>
  <si>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</si>
  <si>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</si>
  <si>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</si>
  <si>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</si>
  <si>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</si>
  <si>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</si>
  <si>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</si>
  <si>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</si>
  <si>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</si>
  <si>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</si>
  <si>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</si>
  <si>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</si>
  <si>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</si>
  <si>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</si>
  <si>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</si>
  <si>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</si>
  <si>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</si>
  <si>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</si>
  <si>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</si>
  <si>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</si>
  <si>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</si>
  <si>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</si>
  <si>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</si>
  <si>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</si>
  <si>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</si>
  <si>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</si>
  <si>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</si>
  <si>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</si>
  <si>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</si>
  <si>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</si>
  <si>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</si>
  <si>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</si>
  <si>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</si>
  <si>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</si>
  <si>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</si>
  <si>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</si>
  <si>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</si>
  <si>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</si>
  <si>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</si>
  <si>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</si>
  <si>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</si>
  <si>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</si>
  <si>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</si>
  <si>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</si>
  <si>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</si>
  <si>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</si>
  <si>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</si>
  <si>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</si>
  <si>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</si>
  <si>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</si>
  <si>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</si>
  <si>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</si>
  <si>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</si>
  <si>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</si>
  <si>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</si>
  <si>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</si>
  <si>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</si>
  <si>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</si>
  <si>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</si>
  <si>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</si>
  <si>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</si>
  <si>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</si>
  <si>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</si>
  <si>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</si>
  <si>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</si>
  <si>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</si>
  <si>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</si>
  <si>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</si>
  <si>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</si>
  <si>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</si>
  <si>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</si>
  <si>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</si>
  <si>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</si>
  <si>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</si>
  <si>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</si>
  <si>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</si>
  <si>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</si>
  <si>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</si>
  <si>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</si>
  <si>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</si>
  <si>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</si>
  <si>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</si>
  <si>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</si>
  <si>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</si>
  <si>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</si>
  <si>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</si>
  <si>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</si>
  <si>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</si>
  <si>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</si>
  <si>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</si>
  <si>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</si>
  <si>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</si>
  <si>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</si>
  <si>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</si>
  <si>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</si>
  <si>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</si>
  <si>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</si>
  <si>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</si>
  <si>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</si>
  <si>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</si>
  <si>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</si>
  <si>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</si>
  <si>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</si>
  <si>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</si>
  <si>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</si>
  <si>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</si>
  <si>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</si>
  <si>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</si>
  <si>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</si>
  <si>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</si>
  <si>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</si>
  <si>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</si>
  <si>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</si>
  <si>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</si>
  <si>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</si>
  <si>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</si>
  <si>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</si>
  <si>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</si>
  <si>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</si>
  <si>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</si>
  <si>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</si>
  <si>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</si>
  <si>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</si>
  <si>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</si>
  <si>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</si>
  <si>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</si>
  <si>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</si>
  <si>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</si>
  <si>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</si>
  <si>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</si>
  <si>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</si>
  <si>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</si>
  <si>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</si>
  <si>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</si>
  <si>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</si>
  <si>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</si>
  <si>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</si>
  <si>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</si>
  <si>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</si>
  <si>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</si>
  <si>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</si>
  <si>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</si>
  <si>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</si>
  <si>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</si>
  <si>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</si>
  <si>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</si>
  <si>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</si>
  <si>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</si>
  <si>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</si>
  <si>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</si>
  <si>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</si>
  <si>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</si>
  <si>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</si>
  <si>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</si>
  <si>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</si>
  <si>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</si>
  <si>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</si>
  <si>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</si>
  <si>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</si>
  <si>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</si>
  <si>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</si>
  <si>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</si>
  <si>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</si>
  <si>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</si>
  <si>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</si>
  <si>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</si>
  <si>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</si>
  <si>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</si>
  <si>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</si>
  <si>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</si>
  <si>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</si>
  <si>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</si>
  <si>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</si>
  <si>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</si>
  <si>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</si>
  <si>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</si>
  <si>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</si>
  <si>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</si>
  <si>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</si>
  <si>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</si>
  <si>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</si>
  <si>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</si>
  <si>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</si>
  <si>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</si>
  <si>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</si>
  <si>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</si>
  <si>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</si>
  <si>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</si>
  <si>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</si>
  <si>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</si>
  <si>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</si>
  <si>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</si>
  <si>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</si>
  <si>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</si>
  <si>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</si>
  <si>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</si>
  <si>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</si>
  <si>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</si>
  <si>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</si>
  <si>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</si>
  <si>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</si>
  <si>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</si>
  <si>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</si>
  <si>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</si>
  <si>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</si>
  <si>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</si>
  <si>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</si>
  <si>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</si>
  <si>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</si>
  <si>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</si>
  <si>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</si>
  <si>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</si>
  <si>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</si>
  <si>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</si>
  <si>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</si>
  <si>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</si>
  <si>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</si>
  <si>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</si>
  <si>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</si>
  <si>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</si>
  <si>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</si>
  <si>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</si>
  <si>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</si>
  <si>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</si>
  <si>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</si>
  <si>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</si>
  <si>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</si>
  <si>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</si>
  <si>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</si>
  <si>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</si>
  <si>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</si>
  <si>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</si>
  <si>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</si>
  <si>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</si>
  <si>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</si>
  <si>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</si>
  <si>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</si>
  <si>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</si>
  <si>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</si>
  <si>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</si>
  <si>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</si>
  <si>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</si>
  <si>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</si>
  <si>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</si>
  <si>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</si>
  <si>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</si>
  <si>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</si>
  <si>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</si>
  <si>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</si>
  <si>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</si>
  <si>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</si>
  <si>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</si>
  <si>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</si>
  <si>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</si>
  <si>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</si>
  <si>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</si>
  <si>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</si>
  <si>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</si>
  <si>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</si>
  <si>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</si>
  <si>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</si>
  <si>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</si>
  <si>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</si>
  <si>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</si>
  <si>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</si>
  <si>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</si>
  <si>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</si>
  <si>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</si>
  <si>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</si>
  <si>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</si>
  <si>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</si>
  <si>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</si>
  <si>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</si>
  <si>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</si>
  <si>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</si>
  <si>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</si>
  <si>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</si>
  <si>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</si>
  <si>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</si>
  <si>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</si>
  <si>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</si>
  <si>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</si>
  <si>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</si>
  <si>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</si>
  <si>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</si>
  <si>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</si>
  <si>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</si>
  <si>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</si>
  <si>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</si>
  <si>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</si>
  <si>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</si>
  <si>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</si>
  <si>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</si>
  <si>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</si>
  <si>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</si>
  <si>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</si>
  <si>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</si>
  <si>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</si>
  <si>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</si>
  <si>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</si>
  <si>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</si>
  <si>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</si>
  <si>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</si>
  <si>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</si>
  <si>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</si>
  <si>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</si>
  <si>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</si>
  <si>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</si>
  <si>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</si>
  <si>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</si>
  <si>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</si>
  <si>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</si>
  <si>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</si>
  <si>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</si>
  <si>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</si>
  <si>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</si>
  <si>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</si>
  <si>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</si>
  <si>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</si>
  <si>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</si>
  <si>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</si>
  <si>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</si>
  <si>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</si>
  <si>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</si>
  <si>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</si>
  <si>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</si>
  <si>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</si>
  <si>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</si>
  <si>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</si>
  <si>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</si>
  <si>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</si>
  <si>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</si>
  <si>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</si>
  <si>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</si>
  <si>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</si>
  <si>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</si>
  <si>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</si>
  <si>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</si>
  <si>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</si>
  <si>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</si>
  <si>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</si>
  <si>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</si>
  <si>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</si>
  <si>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</si>
  <si>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</si>
  <si>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</si>
  <si>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</si>
  <si>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</si>
  <si>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</si>
  <si>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</si>
  <si>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</si>
  <si>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</si>
  <si>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</si>
  <si>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</si>
  <si>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</si>
  <si>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</si>
  <si>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</si>
  <si>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</si>
  <si>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</si>
  <si>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</si>
  <si>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</si>
  <si>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</si>
  <si>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</si>
  <si>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</si>
  <si>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</si>
  <si>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</si>
  <si>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</si>
  <si>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</si>
  <si>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</si>
  <si>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</si>
  <si>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</si>
  <si>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</si>
  <si>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</si>
  <si>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</si>
  <si>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</si>
  <si>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</si>
  <si>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</si>
  <si>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</si>
  <si>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</si>
  <si>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</si>
  <si>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</si>
  <si>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</si>
  <si>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</si>
  <si>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</si>
  <si>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</si>
  <si>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</si>
  <si>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</si>
  <si>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</si>
  <si>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</si>
  <si>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</si>
  <si>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</si>
  <si>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</si>
  <si>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</si>
  <si>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</si>
  <si>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</si>
  <si>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</si>
  <si>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</si>
  <si>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</si>
  <si>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</si>
  <si>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</si>
  <si>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</si>
  <si>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</si>
  <si>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</si>
  <si>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</si>
  <si>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</si>
  <si>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</si>
  <si>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</si>
  <si>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</si>
  <si>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</si>
  <si>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</si>
  <si>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</si>
  <si>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</si>
  <si>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</si>
  <si>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</si>
  <si>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</si>
  <si>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</si>
  <si>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</si>
  <si>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</si>
  <si>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</si>
  <si>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</si>
  <si>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</si>
  <si>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</si>
  <si>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</si>
  <si>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</si>
  <si>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</si>
  <si>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</si>
  <si>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</si>
  <si>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</si>
  <si>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</si>
  <si>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</si>
  <si>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</si>
  <si>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</si>
  <si>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</si>
  <si>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</si>
  <si>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</si>
  <si>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</si>
  <si>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</si>
  <si>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</si>
  <si>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</si>
  <si>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</si>
  <si>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</si>
  <si>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</si>
  <si>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</si>
  <si>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</si>
  <si>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</si>
  <si>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</si>
  <si>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</si>
  <si>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</si>
  <si>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</si>
  <si>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</si>
  <si>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</si>
  <si>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</si>
  <si>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</si>
  <si>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</si>
  <si>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</si>
  <si>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</si>
  <si>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</si>
  <si>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</si>
  <si>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</si>
  <si>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</si>
  <si>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</si>
  <si>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</si>
  <si>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</si>
  <si>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</si>
  <si>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</si>
  <si>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</si>
  <si>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</si>
  <si>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</si>
  <si>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</si>
  <si>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</si>
  <si>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</si>
  <si>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</si>
  <si>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</si>
  <si>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</si>
  <si>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</si>
  <si>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</si>
  <si>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</si>
  <si>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</si>
  <si>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</si>
  <si>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</si>
  <si>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</si>
  <si>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</si>
  <si>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</si>
  <si>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</si>
  <si>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</si>
  <si>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</si>
  <si>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</si>
  <si>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</si>
  <si>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</si>
  <si>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</si>
  <si>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</si>
  <si>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</si>
  <si>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</si>
  <si>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</si>
  <si>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</si>
  <si>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</si>
  <si>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</si>
  <si>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</si>
  <si>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</si>
  <si>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</si>
  <si>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</si>
  <si>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</si>
  <si>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</si>
  <si>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</si>
  <si>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</si>
  <si>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</si>
  <si>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</si>
  <si>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</si>
  <si>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</si>
  <si>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</si>
  <si>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</si>
  <si>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</si>
  <si>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</si>
  <si>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</si>
  <si>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</si>
  <si>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</si>
  <si>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</si>
  <si>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</si>
  <si>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</si>
  <si>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</si>
  <si>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</si>
  <si>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</si>
  <si>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</si>
  <si>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</si>
  <si>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</si>
  <si>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</si>
  <si>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</si>
  <si>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</si>
  <si>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</si>
  <si>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</si>
  <si>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</si>
  <si>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</si>
  <si>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</si>
  <si>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</si>
  <si>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</si>
  <si>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</si>
  <si>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</si>
  <si>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</si>
  <si>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</si>
  <si>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</si>
  <si>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</si>
  <si>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</si>
  <si>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</si>
  <si>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</si>
  <si>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</si>
  <si>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</si>
  <si>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</si>
  <si>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</si>
  <si>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</si>
  <si>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</si>
  <si>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</si>
  <si>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</si>
  <si>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</si>
  <si>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</si>
  <si>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</si>
  <si>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</si>
  <si>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</si>
  <si>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</si>
  <si>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</si>
  <si>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</si>
  <si>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</si>
  <si>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</si>
  <si>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</si>
  <si>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</si>
  <si>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</si>
  <si>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</si>
  <si>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</si>
  <si>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</si>
  <si>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</si>
  <si>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</si>
  <si>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</si>
  <si>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</si>
  <si>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</si>
  <si>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</si>
  <si>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</si>
  <si>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</si>
  <si>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</si>
  <si>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</si>
  <si>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</si>
  <si>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</si>
  <si>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</si>
  <si>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</si>
  <si>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</si>
  <si>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</si>
  <si>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</si>
  <si>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</si>
  <si>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</si>
  <si>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</si>
  <si>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</si>
  <si>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</si>
  <si>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</si>
  <si>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</si>
  <si>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</si>
  <si>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</si>
  <si>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</si>
  <si>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</si>
  <si>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</si>
  <si>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</si>
  <si>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</si>
  <si>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</si>
  <si>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</si>
  <si>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</si>
  <si>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</si>
  <si>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</si>
  <si>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</si>
  <si>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</si>
  <si>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</si>
  <si>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</si>
  <si>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</si>
  <si>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</si>
  <si>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</si>
  <si>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</si>
  <si>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</si>
  <si>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</si>
  <si>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</si>
  <si>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</si>
  <si>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</si>
  <si>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</si>
  <si>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</si>
  <si>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</si>
  <si>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</si>
  <si>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</si>
  <si>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</si>
  <si>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</si>
  <si>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</si>
  <si>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</si>
  <si>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</si>
  <si>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</si>
  <si>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</si>
  <si>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</si>
  <si>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</si>
  <si>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</si>
  <si>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</si>
  <si>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</si>
  <si>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</si>
  <si>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</si>
  <si>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</si>
  <si>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</si>
  <si>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</si>
  <si>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</si>
  <si>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</si>
  <si>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</si>
  <si>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</si>
  <si>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</si>
  <si>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</si>
  <si>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</si>
  <si>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</si>
  <si>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</si>
  <si>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</si>
  <si>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</si>
  <si>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</si>
  <si>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</si>
  <si>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</si>
  <si>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</si>
  <si>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</si>
  <si>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</si>
  <si>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</si>
  <si>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</si>
  <si>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</si>
  <si>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</si>
  <si>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</si>
  <si>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</si>
  <si>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</si>
  <si>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</si>
  <si>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</si>
  <si>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</si>
  <si>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</si>
  <si>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</si>
  <si>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</si>
  <si>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</si>
  <si>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</si>
  <si>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</si>
  <si>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</si>
  <si>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</si>
  <si>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</si>
  <si>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</si>
  <si>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</si>
  <si>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</si>
  <si>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</si>
  <si>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</si>
  <si>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</si>
  <si>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</si>
  <si>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</si>
  <si>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</si>
  <si>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</si>
  <si>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</si>
  <si>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</si>
  <si>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</si>
  <si>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</si>
  <si>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</si>
  <si>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</si>
  <si>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</si>
  <si>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</si>
  <si>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</si>
  <si>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</si>
  <si>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</si>
  <si>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</si>
  <si>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</si>
  <si>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</si>
  <si>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</si>
  <si>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</si>
  <si>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</si>
  <si>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</si>
  <si>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</si>
  <si>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</si>
  <si>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</si>
  <si>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</si>
  <si>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</si>
  <si>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</si>
  <si>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</si>
  <si>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</si>
  <si>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</si>
  <si>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</si>
  <si>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</si>
  <si>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</si>
  <si>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</si>
  <si>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</si>
  <si>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</si>
  <si>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</si>
  <si>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</si>
  <si>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</si>
  <si>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</si>
  <si>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</si>
  <si>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</si>
  <si>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</si>
  <si>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</si>
  <si>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</si>
  <si>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</si>
  <si>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</si>
  <si>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</si>
  <si>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</si>
  <si>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</si>
  <si>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</si>
  <si>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</si>
  <si>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</si>
  <si>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</si>
  <si>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</si>
  <si>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</si>
  <si>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</si>
  <si>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</si>
  <si>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</si>
  <si>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</si>
  <si>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</si>
  <si>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</si>
  <si>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</si>
  <si>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</si>
  <si>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</si>
  <si>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</si>
  <si>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</si>
  <si>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</si>
  <si>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</si>
  <si>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</si>
  <si>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</si>
  <si>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</si>
  <si>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</si>
  <si>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</si>
  <si>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</si>
  <si>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</si>
  <si>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</si>
  <si>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</si>
  <si>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</si>
  <si>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</si>
  <si>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</si>
  <si>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</si>
  <si>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</si>
  <si>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</si>
  <si>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</si>
  <si>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</si>
  <si>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</si>
  <si>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</si>
  <si>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</si>
  <si>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</si>
  <si>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</si>
  <si>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</si>
  <si>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</si>
  <si>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</si>
  <si>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</si>
  <si>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</si>
  <si>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</si>
  <si>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</si>
  <si>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</si>
  <si>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</si>
  <si>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</si>
  <si>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</si>
  <si>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</si>
  <si>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</si>
  <si>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</si>
  <si>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</si>
  <si>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</si>
  <si>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</si>
  <si>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</si>
  <si>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</si>
  <si>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</si>
  <si>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</si>
  <si>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</si>
  <si>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</si>
  <si>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</si>
  <si>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</si>
  <si>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</si>
  <si>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</si>
  <si>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</si>
  <si>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</si>
  <si>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</si>
  <si>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</si>
  <si>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</si>
  <si>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</si>
  <si>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</si>
  <si>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</si>
  <si>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</si>
  <si>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</si>
  <si>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</si>
  <si>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</si>
  <si>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</si>
  <si>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</si>
  <si>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</si>
  <si>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</si>
  <si>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</si>
  <si>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</si>
  <si>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</si>
  <si>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</si>
  <si>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</si>
  <si>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</si>
  <si>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</si>
  <si>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</si>
  <si>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</si>
  <si>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</si>
  <si>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</si>
  <si>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</si>
  <si>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</si>
  <si>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</si>
  <si>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</si>
  <si>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</si>
  <si>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</si>
  <si>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</si>
  <si>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</si>
  <si>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</si>
  <si>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</si>
  <si>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</si>
  <si>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</si>
  <si>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</si>
  <si>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</si>
  <si>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</si>
  <si>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</si>
  <si>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</si>
  <si>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</si>
  <si>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</si>
  <si>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</si>
  <si>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</si>
  <si>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</si>
  <si>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</si>
  <si>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</si>
  <si>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</si>
  <si>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</si>
  <si>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</si>
  <si>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</si>
  <si>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</si>
  <si>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</si>
  <si>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</si>
  <si>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</si>
  <si>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</si>
  <si>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</si>
  <si>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</si>
  <si>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</si>
  <si>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</si>
  <si>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</si>
  <si>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</si>
  <si>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</si>
  <si>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</si>
  <si>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</si>
  <si>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</si>
  <si>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</si>
  <si>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</si>
  <si>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</si>
  <si>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</si>
  <si>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</si>
  <si>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</si>
  <si>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</si>
  <si>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</si>
  <si>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</si>
  <si>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</si>
  <si>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</si>
  <si>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</si>
  <si>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</si>
  <si>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</si>
  <si>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</si>
  <si>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</si>
  <si>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</si>
  <si>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</si>
  <si>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</si>
  <si>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</si>
  <si>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</si>
  <si>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</si>
  <si>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</si>
  <si>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</si>
  <si>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</si>
  <si>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</si>
  <si>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</si>
  <si>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</si>
  <si>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</si>
  <si>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</si>
  <si>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</si>
  <si>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</si>
  <si>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</si>
  <si>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</si>
  <si>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</si>
  <si>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</si>
  <si>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</si>
  <si>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</si>
  <si>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</si>
  <si>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</si>
  <si>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</si>
  <si>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</si>
  <si>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</si>
  <si>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</si>
  <si>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</si>
  <si>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</si>
  <si>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</si>
  <si>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</si>
  <si>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</si>
  <si>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</si>
  <si>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</si>
  <si>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</si>
  <si>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</si>
  <si>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</si>
  <si>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</si>
  <si>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</si>
  <si>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</si>
  <si>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</si>
  <si>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</si>
  <si>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</si>
  <si>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</si>
  <si>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</si>
  <si>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</si>
  <si>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</si>
  <si>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</si>
  <si>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</si>
  <si>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</si>
  <si>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</si>
  <si>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</si>
  <si>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</si>
  <si>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</si>
  <si>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</si>
  <si>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</si>
  <si>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</si>
  <si>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</si>
  <si>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</si>
  <si>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</si>
  <si>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</si>
  <si>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</si>
  <si>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</si>
  <si>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</si>
  <si>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</si>
  <si>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</si>
  <si>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</si>
  <si>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</si>
  <si>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</si>
  <si>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</si>
  <si>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</si>
  <si>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</si>
  <si>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</si>
  <si>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</si>
  <si>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</si>
  <si>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</si>
  <si>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</si>
  <si>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</si>
  <si>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</si>
  <si>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</si>
  <si>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</si>
  <si>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</si>
  <si>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</si>
  <si>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</si>
  <si>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</si>
  <si>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</si>
  <si>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</si>
  <si>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</si>
  <si>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</si>
  <si>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</si>
  <si>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</si>
  <si>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</si>
  <si>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</si>
  <si>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</si>
  <si>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</si>
  <si>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</si>
  <si>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</si>
  <si>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</si>
  <si>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</si>
  <si>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</si>
  <si>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</si>
  <si>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</si>
  <si>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</si>
  <si>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</si>
  <si>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</si>
  <si>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</si>
  <si>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</si>
  <si>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</si>
  <si>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</si>
  <si>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</si>
  <si>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</si>
  <si>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</si>
  <si>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</si>
  <si>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</si>
  <si>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</si>
  <si>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</si>
  <si>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</si>
  <si>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</si>
  <si>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</si>
  <si>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</si>
  <si>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</si>
  <si>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</si>
  <si>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</si>
  <si>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</si>
  <si>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</si>
  <si>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</si>
  <si>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</si>
  <si>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</si>
  <si>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</si>
  <si>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</si>
  <si>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</si>
  <si>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</si>
  <si>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</si>
  <si>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</si>
  <si>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</si>
  <si>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</si>
  <si>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</si>
  <si>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</si>
  <si>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</si>
  <si>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</si>
  <si>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</si>
  <si>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</si>
  <si>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</si>
  <si>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</si>
  <si>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</si>
  <si>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</si>
  <si>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</si>
  <si>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</si>
  <si>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</si>
  <si>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</si>
  <si>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</si>
  <si>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</si>
  <si>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</si>
  <si>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</si>
  <si>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</si>
  <si>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</si>
  <si>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</si>
  <si>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</si>
  <si>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</si>
  <si>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</si>
  <si>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</si>
  <si>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</si>
  <si>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</si>
  <si>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</si>
  <si>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</si>
  <si>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</si>
  <si>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</si>
  <si>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</si>
  <si>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</si>
  <si>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</si>
  <si>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</si>
  <si>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</si>
  <si>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</si>
  <si>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</si>
  <si>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</si>
  <si>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</si>
  <si>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</si>
  <si>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</si>
  <si>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</si>
  <si>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</si>
  <si>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</si>
  <si>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</si>
  <si>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</si>
  <si>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</si>
  <si>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</si>
  <si>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</si>
  <si>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</si>
  <si>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</si>
  <si>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</si>
  <si>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</si>
  <si>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</si>
  <si>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</si>
  <si>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</si>
  <si>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</si>
  <si>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</si>
  <si>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</si>
  <si>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</si>
  <si>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</si>
  <si>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</si>
  <si>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</si>
  <si>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</si>
  <si>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</si>
  <si>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</si>
  <si>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</si>
  <si>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</si>
  <si>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</si>
  <si>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</si>
  <si>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</si>
  <si>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</si>
  <si>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</si>
  <si>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</si>
  <si>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</si>
  <si>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</si>
  <si>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</si>
  <si>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</si>
  <si>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</si>
  <si>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</si>
  <si>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</si>
  <si>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</si>
  <si>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</si>
  <si>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</si>
  <si>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</si>
  <si>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</si>
  <si>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</si>
  <si>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</si>
  <si>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</si>
  <si>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</si>
  <si>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</si>
  <si>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</si>
  <si>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</si>
  <si>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</si>
  <si>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</si>
  <si>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</si>
  <si>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</si>
  <si>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</si>
  <si>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</si>
  <si>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</si>
  <si>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</si>
  <si>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</si>
  <si>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</si>
  <si>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</si>
  <si>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</si>
  <si>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</si>
  <si>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</si>
  <si>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</si>
  <si>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</si>
  <si>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</si>
  <si>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</si>
  <si>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</si>
  <si>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</si>
  <si>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</si>
  <si>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</si>
  <si>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</si>
  <si>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</si>
  <si>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</si>
  <si>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</si>
  <si>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</si>
  <si>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</si>
  <si>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</si>
  <si>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</si>
  <si>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</si>
  <si>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</si>
  <si>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</si>
  <si>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</si>
  <si>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</si>
  <si>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</si>
  <si>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</si>
  <si>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</si>
  <si>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</si>
  <si>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</si>
  <si>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</si>
  <si>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</si>
  <si>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</si>
  <si>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</si>
  <si>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</si>
  <si>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</si>
  <si>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</si>
  <si>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</si>
  <si>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</si>
  <si>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</si>
  <si>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</si>
  <si>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</si>
  <si>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</si>
  <si>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</si>
  <si>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</si>
  <si>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</si>
  <si>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</si>
  <si>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</si>
  <si>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</si>
  <si>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</si>
  <si>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</si>
  <si>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</si>
  <si>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</si>
  <si>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</si>
  <si>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</si>
  <si>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</si>
  <si>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</si>
  <si>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</si>
  <si>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</si>
  <si>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</si>
  <si>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</si>
  <si>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</si>
  <si>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</si>
  <si>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</si>
  <si>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</si>
  <si>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</si>
  <si>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</si>
  <si>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</si>
  <si>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</si>
  <si>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</si>
  <si>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</si>
  <si>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</si>
  <si>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</si>
  <si>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</si>
  <si>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</si>
  <si>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</si>
  <si>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</si>
  <si>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</si>
  <si>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</si>
  <si>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</si>
  <si>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</si>
  <si>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</si>
  <si>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</si>
  <si>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</si>
  <si>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</si>
  <si>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</si>
  <si>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</si>
  <si>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</si>
  <si>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</si>
  <si>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</si>
  <si>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</si>
  <si>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</si>
  <si>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</si>
  <si>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</si>
  <si>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</si>
  <si>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</si>
  <si>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</si>
  <si>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</si>
  <si>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</si>
  <si>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</si>
  <si>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</si>
  <si>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</si>
  <si>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</si>
  <si>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</si>
  <si>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</si>
  <si>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</si>
  <si>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</si>
  <si>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</si>
  <si>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</si>
  <si>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</si>
  <si>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</si>
  <si>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</si>
  <si>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</si>
  <si>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</si>
  <si>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</si>
  <si>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</si>
  <si>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</si>
  <si>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</si>
  <si>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</si>
  <si>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</si>
  <si>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</si>
  <si>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</si>
  <si>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</si>
  <si>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</si>
  <si>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</si>
  <si>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</si>
  <si>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</si>
  <si>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</si>
  <si>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</si>
  <si>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</si>
  <si>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</si>
  <si>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</si>
  <si>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</si>
  <si>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</si>
  <si>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</si>
  <si>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</si>
  <si>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</si>
  <si>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</si>
  <si>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</si>
  <si>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</si>
  <si>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</si>
  <si>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</si>
  <si>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</si>
  <si>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</si>
  <si>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</si>
  <si>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</si>
  <si>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</si>
  <si>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</si>
  <si>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</si>
  <si>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</si>
  <si>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</si>
  <si>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</si>
  <si>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</si>
  <si>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</si>
  <si>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</si>
  <si>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</si>
  <si>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</si>
  <si>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</si>
  <si>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</si>
  <si>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</si>
  <si>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</si>
  <si>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</si>
  <si>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</si>
  <si>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</si>
  <si>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</si>
  <si>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</si>
  <si>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</si>
  <si>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</si>
  <si>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</si>
  <si>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</si>
  <si>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</si>
  <si>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</si>
  <si>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</si>
  <si>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</si>
  <si>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</si>
  <si>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</si>
  <si>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</si>
  <si>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</si>
  <si>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</si>
  <si>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</si>
  <si>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</si>
  <si>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</si>
  <si>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</si>
  <si>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</si>
  <si>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</si>
  <si>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</si>
  <si>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</si>
  <si>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</si>
  <si>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</si>
  <si>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</si>
  <si>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</si>
  <si>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</si>
  <si>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</si>
  <si>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</si>
  <si>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</si>
  <si>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</si>
  <si>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</si>
  <si>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</si>
  <si>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</si>
  <si>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</si>
  <si>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</si>
  <si>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</si>
  <si>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</si>
  <si>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</si>
  <si>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</si>
  <si>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</si>
  <si>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</si>
  <si>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</si>
  <si>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</si>
  <si>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</si>
  <si>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</si>
  <si>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</si>
  <si>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</si>
  <si>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</si>
  <si>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</si>
  <si>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</si>
  <si>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</si>
  <si>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</si>
  <si>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</si>
  <si>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</si>
  <si>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</si>
  <si>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</si>
  <si>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</si>
  <si>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</si>
  <si>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</si>
  <si>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</si>
  <si>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</si>
  <si>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</si>
  <si>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</si>
  <si>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</si>
  <si>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</si>
  <si>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</si>
  <si>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</si>
  <si>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</si>
  <si>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</si>
  <si>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</si>
  <si>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</si>
  <si>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</si>
  <si>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</si>
  <si>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</si>
  <si>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</si>
  <si>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</si>
  <si>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</si>
  <si>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</si>
  <si>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</si>
  <si>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</si>
  <si>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</si>
  <si>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</si>
  <si>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</si>
  <si>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</si>
  <si>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</si>
  <si>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</si>
  <si>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</si>
  <si>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</si>
  <si>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</si>
  <si>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</si>
  <si>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</si>
  <si>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</si>
  <si>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</si>
  <si>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</si>
  <si>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</si>
  <si>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</si>
  <si>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</si>
  <si>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</si>
  <si>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</si>
  <si>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</si>
  <si>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</si>
  <si>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</si>
  <si>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</si>
  <si>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</si>
  <si>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</si>
  <si>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</si>
  <si>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</si>
  <si>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</si>
  <si>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</si>
  <si>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</si>
  <si>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</si>
  <si>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</si>
  <si>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</si>
  <si>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</si>
  <si>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</si>
  <si>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</si>
  <si>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</si>
  <si>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</si>
  <si>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</si>
  <si>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</si>
  <si>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</si>
  <si>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</si>
  <si>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</si>
  <si>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</si>
  <si>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</si>
  <si>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</si>
  <si>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</si>
  <si>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</si>
  <si>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</si>
  <si>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</si>
  <si>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</si>
  <si>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</si>
  <si>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</si>
  <si>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</si>
  <si>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</si>
  <si>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</si>
  <si>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</si>
  <si>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</si>
  <si>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</si>
  <si>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</si>
  <si>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</si>
  <si>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</si>
  <si>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</si>
  <si>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</si>
  <si>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</si>
  <si>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</si>
  <si>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</si>
  <si>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</si>
  <si>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</si>
  <si>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</si>
  <si>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</si>
  <si>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</si>
  <si>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</si>
  <si>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</si>
  <si>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</si>
  <si>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</si>
  <si>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</si>
  <si>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</si>
  <si>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</si>
  <si>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</si>
  <si>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</si>
  <si>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</si>
  <si>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</si>
  <si>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</si>
  <si>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</si>
  <si>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</si>
  <si>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</si>
  <si>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</si>
  <si>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</si>
  <si>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</si>
  <si>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</si>
  <si>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</si>
  <si>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</si>
  <si>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</si>
  <si>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</si>
  <si>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</si>
  <si>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</si>
  <si>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</si>
  <si>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</si>
  <si>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</si>
  <si>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</si>
  <si>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</si>
  <si>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</si>
  <si>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</si>
  <si>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</si>
  <si>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</si>
  <si>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</si>
  <si>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</si>
  <si>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</si>
  <si>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</si>
  <si>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</si>
  <si>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</si>
  <si>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</si>
  <si>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</si>
  <si>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</si>
  <si>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</si>
  <si>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</si>
  <si>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</si>
  <si>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</si>
  <si>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</si>
  <si>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</si>
  <si>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</si>
  <si>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</si>
  <si>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</si>
  <si>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</si>
  <si>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</si>
  <si>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</si>
  <si>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</si>
  <si>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</si>
  <si>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</si>
  <si>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</si>
  <si>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</si>
  <si>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</si>
  <si>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</si>
  <si>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</si>
  <si>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</si>
  <si>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</si>
  <si>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</si>
  <si>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</si>
  <si>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</si>
  <si>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</si>
  <si>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</si>
  <si>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</si>
  <si>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</si>
  <si>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</si>
  <si>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</si>
  <si>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</si>
  <si>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</si>
  <si>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</si>
  <si>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</si>
  <si>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</si>
  <si>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</si>
  <si>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</si>
  <si>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</si>
  <si>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</si>
  <si>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</si>
  <si>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</si>
  <si>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</si>
  <si>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</si>
  <si>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</si>
  <si>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</si>
  <si>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</si>
  <si>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</si>
  <si>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</si>
  <si>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</si>
  <si>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</si>
  <si>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</si>
  <si>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</si>
  <si>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</si>
  <si>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</si>
  <si>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</si>
  <si>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</si>
  <si>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</si>
  <si>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</si>
  <si>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</si>
  <si>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</si>
  <si>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</si>
  <si>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</si>
  <si>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</si>
  <si>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</si>
  <si>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</si>
  <si>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</si>
  <si>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</si>
  <si>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</si>
  <si>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</si>
  <si>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</si>
  <si>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</si>
  <si>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</si>
  <si>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</si>
  <si>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</si>
  <si>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</si>
  <si>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</si>
  <si>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</si>
  <si>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</si>
  <si>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</si>
  <si>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</si>
  <si>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</si>
  <si>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</si>
  <si>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</si>
  <si>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</si>
  <si>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</si>
  <si>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</si>
  <si>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</si>
  <si>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</si>
  <si>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</si>
  <si>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</si>
  <si>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</si>
  <si>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</si>
  <si>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</si>
  <si>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</si>
  <si>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</si>
  <si>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</si>
  <si>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</si>
  <si>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</si>
  <si>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</si>
  <si>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</si>
  <si>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</si>
  <si>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</si>
  <si>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</si>
  <si>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</si>
  <si>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</si>
  <si>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</si>
  <si>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</si>
  <si>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</si>
  <si>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</si>
  <si>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</si>
  <si>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</si>
  <si>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</si>
  <si>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</si>
  <si>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</si>
  <si>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</si>
  <si>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</si>
  <si>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</si>
  <si>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</si>
  <si>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</si>
  <si>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</si>
  <si>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</si>
  <si>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</si>
  <si>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</si>
  <si>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</si>
  <si>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</si>
  <si>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</si>
  <si>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</si>
  <si>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</si>
  <si>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</si>
  <si>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</si>
  <si>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</si>
  <si>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</si>
  <si>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</si>
  <si>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</si>
  <si>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</si>
  <si>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</si>
  <si>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</si>
  <si>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</si>
  <si>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</si>
  <si>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</si>
  <si>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</si>
  <si>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</si>
  <si>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</si>
  <si>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</si>
  <si>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</si>
  <si>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</si>
  <si>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</si>
  <si>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</si>
  <si>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</si>
  <si>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</si>
  <si>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</si>
  <si>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</si>
  <si>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</si>
  <si>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</si>
  <si>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</si>
  <si>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</si>
  <si>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</si>
  <si>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</si>
  <si>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</si>
  <si>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</si>
  <si>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</si>
  <si>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</si>
  <si>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</si>
  <si>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</si>
  <si>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</si>
  <si>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</si>
  <si>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</si>
  <si>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</si>
  <si>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</si>
  <si>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</si>
  <si>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</si>
  <si>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</si>
  <si>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</si>
  <si>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</si>
  <si>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</si>
  <si>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</si>
  <si>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</si>
  <si>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</si>
  <si>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</si>
  <si>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</si>
  <si>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</si>
  <si>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</si>
  <si>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</si>
  <si>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</si>
  <si>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</si>
  <si>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</si>
  <si>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</si>
  <si>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</si>
  <si>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</si>
  <si>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</si>
  <si>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</si>
  <si>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</si>
  <si>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</si>
  <si>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</si>
  <si>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</si>
  <si>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</si>
  <si>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</si>
  <si>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</si>
  <si>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</si>
  <si>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</si>
  <si>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</si>
  <si>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</si>
  <si>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</si>
  <si>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</si>
  <si>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</si>
  <si>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</si>
  <si>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</si>
  <si>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</si>
  <si>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</si>
  <si>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</si>
  <si>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</si>
  <si>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</si>
  <si>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</si>
  <si>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</si>
  <si>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</si>
  <si>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</si>
  <si>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</si>
  <si>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</si>
  <si>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</si>
  <si>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</si>
  <si>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</si>
  <si>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</si>
  <si>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</si>
  <si>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</si>
  <si>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</si>
  <si>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</si>
  <si>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</si>
  <si>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</si>
  <si>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</si>
  <si>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</si>
  <si>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</si>
  <si>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</si>
  <si>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</si>
  <si>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</si>
  <si>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</si>
  <si>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</si>
  <si>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</si>
  <si>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</si>
  <si>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</si>
  <si>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</si>
  <si>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</si>
  <si>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</si>
  <si>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</si>
  <si>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</si>
  <si>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</si>
  <si>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</si>
  <si>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</si>
  <si>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</si>
  <si>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</si>
  <si>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</si>
  <si>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</si>
  <si>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</si>
  <si>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</si>
  <si>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</si>
  <si>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</si>
  <si>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</si>
  <si>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</si>
  <si>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</si>
  <si>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</si>
  <si>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</si>
  <si>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</si>
  <si>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</si>
  <si>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</si>
  <si>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</si>
  <si>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</si>
  <si>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</si>
  <si>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</si>
  <si>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</si>
  <si>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</si>
  <si>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</si>
  <si>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</si>
  <si>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</si>
  <si>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</si>
  <si>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</si>
  <si>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</si>
  <si>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</si>
  <si>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</si>
  <si>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</si>
  <si>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</si>
  <si>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</si>
  <si>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</si>
  <si>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</si>
  <si>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</si>
  <si>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</si>
  <si>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</si>
  <si>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</si>
  <si>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</si>
  <si>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</si>
  <si>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</si>
  <si>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</si>
  <si>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</si>
  <si>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</si>
  <si>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</si>
  <si>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</si>
  <si>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</si>
  <si>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</si>
  <si>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</si>
  <si>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</si>
  <si>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</si>
  <si>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</si>
  <si>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</si>
  <si>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</si>
  <si>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</si>
  <si>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</si>
  <si>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</si>
  <si>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</si>
  <si>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</si>
  <si>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</si>
  <si>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</si>
  <si>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</si>
  <si>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</si>
  <si>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</si>
  <si>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</si>
  <si>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</si>
  <si>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</si>
  <si>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</si>
  <si>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</si>
  <si>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</si>
  <si>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</si>
  <si>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</si>
  <si>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</si>
  <si>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</si>
  <si>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</si>
  <si>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</si>
  <si>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</si>
  <si>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</si>
  <si>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</si>
  <si>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</si>
  <si>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</si>
  <si>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</si>
  <si>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</si>
  <si>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</si>
  <si>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</si>
  <si>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</si>
  <si>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</si>
  <si>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</si>
  <si>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</si>
  <si>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</si>
  <si>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</si>
  <si>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</si>
  <si>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</si>
  <si>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</si>
  <si>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</si>
  <si>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</si>
  <si>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</si>
  <si>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</si>
  <si>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</si>
  <si>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</si>
  <si>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</si>
  <si>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</si>
  <si>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</si>
  <si>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</si>
  <si>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</si>
  <si>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</si>
  <si>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</si>
  <si>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</si>
  <si>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</si>
  <si>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</si>
  <si>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</si>
  <si>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</si>
  <si>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</si>
  <si>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</si>
  <si>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</si>
  <si>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</si>
  <si>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</si>
  <si>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</si>
  <si>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</si>
  <si>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</si>
  <si>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</si>
  <si>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</si>
  <si>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</si>
  <si>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</si>
  <si>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</si>
  <si>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</si>
  <si>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</si>
  <si>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</si>
  <si>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</si>
  <si>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</si>
  <si>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</si>
  <si>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</si>
  <si>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</si>
  <si>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</si>
  <si>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</si>
  <si>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</si>
  <si>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</si>
  <si>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</si>
  <si>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</si>
  <si>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</si>
  <si>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</si>
  <si>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</si>
  <si>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</si>
  <si>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</si>
  <si>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</si>
  <si>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</si>
  <si>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</si>
  <si>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</si>
  <si>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</si>
  <si>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</si>
  <si>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</si>
  <si>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</si>
  <si>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</si>
  <si>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</si>
  <si>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</si>
  <si>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</si>
  <si>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</si>
  <si>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</si>
  <si>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</si>
  <si>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</si>
  <si>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</si>
  <si>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</si>
  <si>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</si>
  <si>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</si>
  <si>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</si>
  <si>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</si>
  <si>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</si>
  <si>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</si>
  <si>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</si>
  <si>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</si>
  <si>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</si>
  <si>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</si>
  <si>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</si>
  <si>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</si>
  <si>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</si>
  <si>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</si>
  <si>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</si>
  <si>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</si>
  <si>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</si>
  <si>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</si>
  <si>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</si>
  <si>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</si>
  <si>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</si>
  <si>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</si>
  <si>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</si>
  <si>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</si>
  <si>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</si>
  <si>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</si>
  <si>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</si>
  <si>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</si>
  <si>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</si>
  <si>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</si>
  <si>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</si>
  <si>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</si>
  <si>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</si>
  <si>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</si>
  <si>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</si>
  <si>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</si>
  <si>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</si>
  <si>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</si>
  <si>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</si>
  <si>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</si>
  <si>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</si>
  <si>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</si>
  <si>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</si>
  <si>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</si>
  <si>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</si>
  <si>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</si>
  <si>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</si>
  <si>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</si>
  <si>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</si>
  <si>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</si>
  <si>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</si>
  <si>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</si>
  <si>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</si>
  <si>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</si>
  <si>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</si>
  <si>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</si>
  <si>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</si>
  <si>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</si>
  <si>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</si>
  <si>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</si>
  <si>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</si>
  <si>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</si>
  <si>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</si>
  <si>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</si>
  <si>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</si>
  <si>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</si>
  <si>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</si>
  <si>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</si>
  <si>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</si>
  <si>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</si>
  <si>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</si>
  <si>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</si>
  <si>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</si>
  <si>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</si>
  <si>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</si>
  <si>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</si>
  <si>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</si>
  <si>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</si>
  <si>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</si>
  <si>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</si>
  <si>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</si>
  <si>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</si>
  <si>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</si>
  <si>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</si>
  <si>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</si>
  <si>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</si>
  <si>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</si>
  <si>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</si>
  <si>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</si>
  <si>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</si>
  <si>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</si>
  <si>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</si>
  <si>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</si>
  <si>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</si>
  <si>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</si>
  <si>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</si>
  <si>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</si>
  <si>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</si>
  <si>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</si>
  <si>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</si>
  <si>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</si>
  <si>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</si>
  <si>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</si>
  <si>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</si>
  <si>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</si>
  <si>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</si>
  <si>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</si>
  <si>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</si>
  <si>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</si>
  <si>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</si>
  <si>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</si>
  <si>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</si>
  <si>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</si>
  <si>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</si>
  <si>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</si>
  <si>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</si>
  <si>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</si>
  <si>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</si>
  <si>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</si>
  <si>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</si>
  <si>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</si>
  <si>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</si>
  <si>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</si>
  <si>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</si>
  <si>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</si>
  <si>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</si>
  <si>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</si>
  <si>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</si>
  <si>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</si>
  <si>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</si>
  <si>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</si>
  <si>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</si>
  <si>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</si>
  <si>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</si>
  <si>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</si>
  <si>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</si>
  <si>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</si>
  <si>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</si>
  <si>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</si>
  <si>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</si>
  <si>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</si>
  <si>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</si>
  <si>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</si>
  <si>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</si>
  <si>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</si>
  <si>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</si>
  <si>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</si>
  <si>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</si>
  <si>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</si>
  <si>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</si>
  <si>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</si>
  <si>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</si>
  <si>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</si>
  <si>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</si>
  <si>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</si>
  <si>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</si>
  <si>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</si>
  <si>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</si>
  <si>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</si>
  <si>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</si>
  <si>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</si>
  <si>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</si>
  <si>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</si>
  <si>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</si>
  <si>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</si>
  <si>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</si>
  <si>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</si>
  <si>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</si>
  <si>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</si>
  <si>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</si>
  <si>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</si>
  <si>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</si>
  <si>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</si>
  <si>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</si>
  <si>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</si>
  <si>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</si>
  <si>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</si>
  <si>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</si>
  <si>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</si>
  <si>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</si>
  <si>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</si>
  <si>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</si>
  <si>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</si>
  <si>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</si>
  <si>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</si>
  <si>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</si>
  <si>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</si>
  <si>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</si>
  <si>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</si>
  <si>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</si>
  <si>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</si>
  <si>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</si>
  <si>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</si>
  <si>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</si>
  <si>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</si>
  <si>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</si>
  <si>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</si>
  <si>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</si>
  <si>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</si>
  <si>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</si>
  <si>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</si>
  <si>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</si>
  <si>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</si>
  <si>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</si>
  <si>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</si>
  <si>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</si>
  <si>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</si>
  <si>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</si>
  <si>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</si>
  <si>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</si>
  <si>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</si>
  <si>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</si>
  <si>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</si>
  <si>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</si>
  <si>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</si>
  <si>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</si>
  <si>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</si>
  <si>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</si>
  <si>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</si>
  <si>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</si>
  <si>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</si>
  <si>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</si>
  <si>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</si>
  <si>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</si>
  <si>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</si>
  <si>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</si>
  <si>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</si>
  <si>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</si>
  <si>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</si>
  <si>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</si>
  <si>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</si>
  <si>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</si>
  <si>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</si>
  <si>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</si>
  <si>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</si>
  <si>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</si>
  <si>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</si>
  <si>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</si>
  <si>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</si>
  <si>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</si>
  <si>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</si>
  <si>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</si>
  <si>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</si>
  <si>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</si>
  <si>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</si>
  <si>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</si>
  <si>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</si>
  <si>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</si>
  <si>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</si>
  <si>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</si>
  <si>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</si>
  <si>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</si>
  <si>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</si>
  <si>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</si>
  <si>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</si>
  <si>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</si>
  <si>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</si>
  <si>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</si>
  <si>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</si>
  <si>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</si>
  <si>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</si>
  <si>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</si>
  <si>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</si>
  <si>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</si>
  <si>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</si>
  <si>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</si>
  <si>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</si>
  <si>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</si>
  <si>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</si>
  <si>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</si>
  <si>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</si>
  <si>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</si>
  <si>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</si>
  <si>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</si>
  <si>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</si>
  <si>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</si>
  <si>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</si>
  <si>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</si>
  <si>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</si>
  <si>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</si>
  <si>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</si>
  <si>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</si>
  <si>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</si>
  <si>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</si>
  <si>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</si>
  <si>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</si>
  <si>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</si>
  <si>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</si>
  <si>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</si>
  <si>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</si>
  <si>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</si>
  <si>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</si>
  <si>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</si>
  <si>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</si>
  <si>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</si>
  <si>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</si>
  <si>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</si>
  <si>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</si>
  <si>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</si>
  <si>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</si>
  <si>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</si>
  <si>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</si>
  <si>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</si>
  <si>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</si>
  <si>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</si>
  <si>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</si>
  <si>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</si>
  <si>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</si>
  <si>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</si>
  <si>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</si>
  <si>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</si>
  <si>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</si>
  <si>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</si>
  <si>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</si>
  <si>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</si>
  <si>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</si>
  <si>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</si>
  <si>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</si>
  <si>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</si>
  <si>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</si>
  <si>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</si>
  <si>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</si>
  <si>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</si>
  <si>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</si>
  <si>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</si>
  <si>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</si>
  <si>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</si>
  <si>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</si>
  <si>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</si>
  <si>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</si>
  <si>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</si>
  <si>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</si>
  <si>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</si>
  <si>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</si>
  <si>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</si>
  <si>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</si>
  <si>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</si>
  <si>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</si>
  <si>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</si>
  <si>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</si>
  <si>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</si>
  <si>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</si>
  <si>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</si>
  <si>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</si>
  <si>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</si>
  <si>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</si>
  <si>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</si>
  <si>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</si>
  <si>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</si>
  <si>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</si>
  <si>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</si>
  <si>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</si>
  <si>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</si>
  <si>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</si>
  <si>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</si>
  <si>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</si>
  <si>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</si>
  <si>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</si>
  <si>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</si>
  <si>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</si>
  <si>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</si>
  <si>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</si>
  <si>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</si>
  <si>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</si>
  <si>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</si>
  <si>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</si>
  <si>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</si>
  <si>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</si>
  <si>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</si>
  <si>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</si>
  <si>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</si>
  <si>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</si>
  <si>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</si>
  <si>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</si>
  <si>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</si>
  <si>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</si>
  <si>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</si>
  <si>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</si>
  <si>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</si>
  <si>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</si>
  <si>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</si>
  <si>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</si>
  <si>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</si>
  <si>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</si>
  <si>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</si>
  <si>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</si>
  <si>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</si>
  <si>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</si>
  <si>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</si>
  <si>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</si>
  <si>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</si>
  <si>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</si>
  <si>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</si>
  <si>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</si>
  <si>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</si>
  <si>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</si>
  <si>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</si>
  <si>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</si>
  <si>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</si>
  <si>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</si>
  <si>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</si>
  <si>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</si>
  <si>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</si>
  <si>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</si>
  <si>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</si>
  <si>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</si>
  <si>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</si>
  <si>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</si>
  <si>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</si>
  <si>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</si>
  <si>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</si>
  <si>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</si>
  <si>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</si>
  <si>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</si>
  <si>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</si>
  <si>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</si>
  <si>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</si>
  <si>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</si>
  <si>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</si>
  <si>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</si>
  <si>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</si>
  <si>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</si>
  <si>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</si>
  <si>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</si>
  <si>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</si>
  <si>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</si>
  <si>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</si>
  <si>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</si>
  <si>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</si>
  <si>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</si>
  <si>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</si>
  <si>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</si>
  <si>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</si>
  <si>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</si>
  <si>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</si>
  <si>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</si>
  <si>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</si>
  <si>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</si>
  <si>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</si>
  <si>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</si>
  <si>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</si>
  <si>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</si>
  <si>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</si>
  <si>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</si>
  <si>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</si>
  <si>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</si>
  <si>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</si>
  <si>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</si>
  <si>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</si>
  <si>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</si>
  <si>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</si>
  <si>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</si>
  <si>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</si>
  <si>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</si>
  <si>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</si>
  <si>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</si>
  <si>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</si>
  <si>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</si>
  <si>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</si>
  <si>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</si>
  <si>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</si>
  <si>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</si>
  <si>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</si>
  <si>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</si>
  <si>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</si>
  <si>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</si>
  <si>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</si>
  <si>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</si>
  <si>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</si>
  <si>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</si>
  <si>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</si>
  <si>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</si>
  <si>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</si>
  <si>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</si>
  <si>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</si>
  <si>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</si>
  <si>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</si>
  <si>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</si>
  <si>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</si>
  <si>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</si>
  <si>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</si>
  <si>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</si>
  <si>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</si>
  <si>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</si>
  <si>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</si>
  <si>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</si>
  <si>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</si>
  <si>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</si>
  <si>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</si>
  <si>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</si>
  <si>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</si>
  <si>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</si>
  <si>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</si>
  <si>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</si>
  <si>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</si>
  <si>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</si>
  <si>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</si>
  <si>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</si>
  <si>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</si>
  <si>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</si>
  <si>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</si>
  <si>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</si>
  <si>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</si>
  <si>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</si>
  <si>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</si>
  <si>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</si>
  <si>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</si>
  <si>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</si>
  <si>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</si>
  <si>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</si>
  <si>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</si>
  <si>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</si>
  <si>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</si>
  <si>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</si>
  <si>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</si>
  <si>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</si>
  <si>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</si>
  <si>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</si>
  <si>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</si>
  <si>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</si>
  <si>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</si>
  <si>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</si>
  <si>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</si>
  <si>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</si>
  <si>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</si>
  <si>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</si>
  <si>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</si>
  <si>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</si>
  <si>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</si>
  <si>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</si>
  <si>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</si>
  <si>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</si>
  <si>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</si>
  <si>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</si>
  <si>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</si>
  <si>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</si>
  <si>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</si>
  <si>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</si>
  <si>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</si>
  <si>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</si>
  <si>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</si>
  <si>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</si>
  <si>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</si>
  <si>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</si>
  <si>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</si>
  <si>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</si>
  <si>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</si>
  <si>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</si>
  <si>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</si>
  <si>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</si>
  <si>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</si>
  <si>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</si>
  <si>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</si>
  <si>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</si>
  <si>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</si>
  <si>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</si>
  <si>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</si>
  <si>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</si>
  <si>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</si>
  <si>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</si>
  <si>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</si>
  <si>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</si>
  <si>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</si>
  <si>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</si>
  <si>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</si>
  <si>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</si>
  <si>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</si>
  <si>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</si>
  <si>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</si>
  <si>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</si>
  <si>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</si>
  <si>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</si>
  <si>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</si>
  <si>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</si>
  <si>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</si>
  <si>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</si>
  <si>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</si>
  <si>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</si>
  <si>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</si>
  <si>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</si>
  <si>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</si>
  <si>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</si>
  <si>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</si>
  <si>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</si>
  <si>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</si>
  <si>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</si>
  <si>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</si>
  <si>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</si>
  <si>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</si>
  <si>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</si>
  <si>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</si>
  <si>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</si>
  <si>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</si>
  <si>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</si>
  <si>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</si>
  <si>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</si>
  <si>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</si>
  <si>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</si>
  <si>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</si>
  <si>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</si>
  <si>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</si>
  <si>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</si>
  <si>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</si>
  <si>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</si>
  <si>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</si>
  <si>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</si>
  <si>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</si>
  <si>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</si>
  <si>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</si>
  <si>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</si>
  <si>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</si>
  <si>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</si>
  <si>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</si>
  <si>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</si>
  <si>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</si>
  <si>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</si>
  <si>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</si>
  <si>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</si>
  <si>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</si>
  <si>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</si>
  <si>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</si>
  <si>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</si>
  <si>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</si>
  <si>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</si>
  <si>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</si>
  <si>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</si>
  <si>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</si>
  <si>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</si>
  <si>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</si>
  <si>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</si>
  <si>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</si>
  <si>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</si>
  <si>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</si>
  <si>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</si>
  <si>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</si>
  <si>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</si>
  <si>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</si>
  <si>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</si>
  <si>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</si>
  <si>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</si>
  <si>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</si>
  <si>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</si>
  <si>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</si>
  <si>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</si>
  <si>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</si>
  <si>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</si>
  <si>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</si>
  <si>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</si>
  <si>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</si>
  <si>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</si>
  <si>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</si>
  <si>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</si>
  <si>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</si>
  <si>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</si>
  <si>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</si>
  <si>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</si>
  <si>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</si>
  <si>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</si>
  <si>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</si>
  <si>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</si>
  <si>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</si>
  <si>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</si>
  <si>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</si>
  <si>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</si>
  <si>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</si>
  <si>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</si>
  <si>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</si>
  <si>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</si>
  <si>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</si>
  <si>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</si>
  <si>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</si>
  <si>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</si>
  <si>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</si>
  <si>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</si>
  <si>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</si>
  <si>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</si>
  <si>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</si>
  <si>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</si>
  <si>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</si>
  <si>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</si>
  <si>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</si>
  <si>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</si>
  <si>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</si>
  <si>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</si>
  <si>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</si>
  <si>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</si>
  <si>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</si>
  <si>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</si>
  <si>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</si>
  <si>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</si>
  <si>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</si>
  <si>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</si>
  <si>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</si>
  <si>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</si>
  <si>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</si>
  <si>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</si>
  <si>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</si>
  <si>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</si>
  <si>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</si>
  <si>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</si>
  <si>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</si>
  <si>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</si>
  <si>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</si>
  <si>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</si>
  <si>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</si>
  <si>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</si>
  <si>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</si>
  <si>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</si>
  <si>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</si>
  <si>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</si>
  <si>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</si>
  <si>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</si>
  <si>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</si>
  <si>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</si>
  <si>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</si>
  <si>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</si>
  <si>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</si>
  <si>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</si>
  <si>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</si>
  <si>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</si>
  <si>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</si>
  <si>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</si>
  <si>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</si>
  <si>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</si>
  <si>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</si>
  <si>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</si>
  <si>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</si>
  <si>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</si>
  <si>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</si>
  <si>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</si>
  <si>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</si>
  <si>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</si>
  <si>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</si>
  <si>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</si>
  <si>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</si>
  <si>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</si>
  <si>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</si>
  <si>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</si>
  <si>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</si>
  <si>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</si>
  <si>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</si>
  <si>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</si>
  <si>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</si>
  <si>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</si>
  <si>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</si>
  <si>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</si>
  <si>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</si>
  <si>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</si>
  <si>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</si>
  <si>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</si>
  <si>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</si>
  <si>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</si>
  <si>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</si>
  <si>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</si>
  <si>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</si>
  <si>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</si>
  <si>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</si>
  <si>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</si>
  <si>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</si>
  <si>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</si>
  <si>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</si>
  <si>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</si>
  <si>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</si>
  <si>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</si>
  <si>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</si>
  <si>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</si>
  <si>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</si>
  <si>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</si>
  <si>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</si>
  <si>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</si>
  <si>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</si>
  <si>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</si>
  <si>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</si>
  <si>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</si>
  <si>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</si>
  <si>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</si>
  <si>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</si>
  <si>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</si>
  <si>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</si>
  <si>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</si>
  <si>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</si>
  <si>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</si>
  <si>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</si>
  <si>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</si>
  <si>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</si>
  <si>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</si>
  <si>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</si>
  <si>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</si>
  <si>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</si>
  <si>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</si>
  <si>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</si>
  <si>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</si>
  <si>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</si>
  <si>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</si>
  <si>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</si>
  <si>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</si>
  <si>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</si>
  <si>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</si>
  <si>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</si>
  <si>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</si>
  <si>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</si>
  <si>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</si>
  <si>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</si>
  <si>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</si>
  <si>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</si>
  <si>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</si>
  <si>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</si>
  <si>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</si>
  <si>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</si>
  <si>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</si>
  <si>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</si>
  <si>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</si>
  <si>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</si>
  <si>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</si>
  <si>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</si>
  <si>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</si>
  <si>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</si>
  <si>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</si>
  <si>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</si>
  <si>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</si>
  <si>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</si>
  <si>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</si>
  <si>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</si>
  <si>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</si>
  <si>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</si>
  <si>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</si>
  <si>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</si>
  <si>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</si>
  <si>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</si>
  <si>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</si>
  <si>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</si>
  <si>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</si>
  <si>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</si>
  <si>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</si>
  <si>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</si>
  <si>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</si>
  <si>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</si>
  <si>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</si>
  <si>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</si>
  <si>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</si>
  <si>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</si>
  <si>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</si>
  <si>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</si>
  <si>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</si>
  <si>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</si>
  <si>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</si>
  <si>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</si>
  <si>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</si>
  <si>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</si>
  <si>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</si>
  <si>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</si>
  <si>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</si>
  <si>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</si>
  <si>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</si>
  <si>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</si>
  <si>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</si>
  <si>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</si>
  <si>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</si>
  <si>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</si>
  <si>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</si>
  <si>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</si>
  <si>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</si>
  <si>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</si>
  <si>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</si>
  <si>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</si>
  <si>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</si>
  <si>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</si>
  <si>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</si>
  <si>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</si>
  <si>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</si>
  <si>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</si>
  <si>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</si>
  <si>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</si>
  <si>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</si>
  <si>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</si>
  <si>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</si>
  <si>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</si>
  <si>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</si>
  <si>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</si>
  <si>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</si>
  <si>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</si>
  <si>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</si>
  <si>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</si>
  <si>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</si>
  <si>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</si>
  <si>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</si>
  <si>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</si>
  <si>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</si>
  <si>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</si>
  <si>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</si>
  <si>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</si>
  <si>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</si>
  <si>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</si>
  <si>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</si>
  <si>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</si>
  <si>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</si>
  <si>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</si>
  <si>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</si>
  <si>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</si>
  <si>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</si>
  <si>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</si>
  <si>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</si>
  <si>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</si>
  <si>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</si>
  <si>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</si>
  <si>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</si>
  <si>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</si>
  <si>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</si>
  <si>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</si>
  <si>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</si>
  <si>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</si>
  <si>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</si>
  <si>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</si>
  <si>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</si>
  <si>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</si>
  <si>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</si>
  <si>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</si>
  <si>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</si>
  <si>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</si>
  <si>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</si>
  <si>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</si>
  <si>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</si>
  <si>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</si>
  <si>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</si>
  <si>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</si>
  <si>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</si>
  <si>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</si>
  <si>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</si>
  <si>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</si>
  <si>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</si>
  <si>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</si>
  <si>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</si>
  <si>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</si>
  <si>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</si>
  <si>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</si>
  <si>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</si>
  <si>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</si>
  <si>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</si>
  <si>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</si>
  <si>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</si>
  <si>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</si>
  <si>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</si>
  <si>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</si>
  <si>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</si>
  <si>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</si>
  <si>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</si>
  <si>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</si>
  <si>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</si>
  <si>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</si>
  <si>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</si>
  <si>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</si>
  <si>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</si>
  <si>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</si>
  <si>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</si>
  <si>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</si>
  <si>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</si>
  <si>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</si>
  <si>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</si>
  <si>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</si>
  <si>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</si>
  <si>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</si>
  <si>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</si>
  <si>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</si>
  <si>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</si>
  <si>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</si>
  <si>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</si>
  <si>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</si>
  <si>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</si>
  <si>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</si>
  <si>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</si>
  <si>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</si>
  <si>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</si>
  <si>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</si>
  <si>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</si>
  <si>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</si>
  <si>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</si>
  <si>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</si>
  <si>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</si>
  <si>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</si>
  <si>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</si>
  <si>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</si>
  <si>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</si>
  <si>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</si>
  <si>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</si>
  <si>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</si>
  <si>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</si>
  <si>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</si>
  <si>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</si>
  <si>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</si>
  <si>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</si>
  <si>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</si>
  <si>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</si>
  <si>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</si>
  <si>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</si>
  <si>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</si>
  <si>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</si>
  <si>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</si>
  <si>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</si>
  <si>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</si>
  <si>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</si>
  <si>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</si>
  <si>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</si>
  <si>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</si>
  <si>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</si>
  <si>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</si>
  <si>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</si>
  <si>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</si>
  <si>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</si>
  <si>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</si>
  <si>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</si>
  <si>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</si>
  <si>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</si>
  <si>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</si>
  <si>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</si>
  <si>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</si>
  <si>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</si>
  <si>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</si>
  <si>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</si>
  <si>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</si>
  <si>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</si>
  <si>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</si>
  <si>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</si>
  <si>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</si>
  <si>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</si>
  <si>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</si>
  <si>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</si>
  <si>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</si>
  <si>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</si>
  <si>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</si>
  <si>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</si>
  <si>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</si>
  <si>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</si>
  <si>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</si>
  <si>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</si>
  <si>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</si>
  <si>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</si>
  <si>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</si>
  <si>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</si>
  <si>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</si>
  <si>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</si>
  <si>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</si>
  <si>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</si>
  <si>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</si>
  <si>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</si>
  <si>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</si>
  <si>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</si>
  <si>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</si>
  <si>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</si>
  <si>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</si>
  <si>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</si>
  <si>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</si>
  <si>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</si>
  <si>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</si>
  <si>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</si>
  <si>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</si>
  <si>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</si>
  <si>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</si>
  <si>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</si>
  <si>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</si>
  <si>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</si>
  <si>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</si>
  <si>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</si>
  <si>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</si>
  <si>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</si>
  <si>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</si>
  <si>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</si>
  <si>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</si>
  <si>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</si>
  <si>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</si>
  <si>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</si>
  <si>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</si>
  <si>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</si>
  <si>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</si>
  <si>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</si>
  <si>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</si>
  <si>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</si>
  <si>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</si>
  <si>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</si>
  <si>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</si>
  <si>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</si>
  <si>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</si>
  <si>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</si>
  <si>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</si>
  <si>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</si>
  <si>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</si>
  <si>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</si>
  <si>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</si>
  <si>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</si>
  <si>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</si>
  <si>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</si>
  <si>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</si>
  <si>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</si>
  <si>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</si>
  <si>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</si>
  <si>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</si>
  <si>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</si>
  <si>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</si>
  <si>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</si>
  <si>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</si>
  <si>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</si>
  <si>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</si>
  <si>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</si>
  <si>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</si>
  <si>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</si>
  <si>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</si>
  <si>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</si>
  <si>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</si>
  <si>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</si>
  <si>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</si>
  <si>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</si>
  <si>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</si>
  <si>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</si>
  <si>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</si>
  <si>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</si>
  <si>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</si>
  <si>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</si>
  <si>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</si>
  <si>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</si>
  <si>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</si>
  <si>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</si>
  <si>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</si>
  <si>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</si>
  <si>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</si>
  <si>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</si>
  <si>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</si>
  <si>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</si>
  <si>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</si>
  <si>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</si>
  <si>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</si>
  <si>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</si>
  <si>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</si>
  <si>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</si>
  <si>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</si>
  <si>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</si>
  <si>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</si>
  <si>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</si>
  <si>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</si>
  <si>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</si>
  <si>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</si>
  <si>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</si>
  <si>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</si>
  <si>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</si>
  <si>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</si>
  <si>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</si>
  <si>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</si>
  <si>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</si>
  <si>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</si>
  <si>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</si>
  <si>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</si>
  <si>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</si>
  <si>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</si>
  <si>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</si>
  <si>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</si>
  <si>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</si>
  <si>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</si>
  <si>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</si>
  <si>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</si>
  <si>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</si>
  <si>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</si>
  <si>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</si>
  <si>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</si>
  <si>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</si>
  <si>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</si>
  <si>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</si>
  <si>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</si>
  <si>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</si>
  <si>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</si>
  <si>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</si>
  <si>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</si>
  <si>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</si>
  <si>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</si>
  <si>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</si>
  <si>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</si>
  <si>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</si>
  <si>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</si>
  <si>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</si>
  <si>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</si>
  <si>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</si>
  <si>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</si>
  <si>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</si>
  <si>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</si>
  <si>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</si>
  <si>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</si>
  <si>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</si>
  <si>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</si>
  <si>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</si>
  <si>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</si>
  <si>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</si>
  <si>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</si>
  <si>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</si>
  <si>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</si>
  <si>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</si>
  <si>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</si>
  <si>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</si>
  <si>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</si>
  <si>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</si>
  <si>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</si>
  <si>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</si>
  <si>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</si>
  <si>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</si>
  <si>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</si>
  <si>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</si>
  <si>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</si>
  <si>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</si>
  <si>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</si>
  <si>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</si>
  <si>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</si>
  <si>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</si>
  <si>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</si>
  <si>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</si>
  <si>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</si>
  <si>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</si>
  <si>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</si>
  <si>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</si>
  <si>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</si>
  <si>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</si>
  <si>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</si>
  <si>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</si>
  <si>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</si>
  <si>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</si>
  <si>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</si>
  <si>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</si>
  <si>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</si>
  <si>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</si>
  <si>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</si>
  <si>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</si>
  <si>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</si>
  <si>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</si>
  <si>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</si>
  <si>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</si>
  <si>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</si>
  <si>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</si>
  <si>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</si>
  <si>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</si>
  <si>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</si>
  <si>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</si>
  <si>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</si>
  <si>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</si>
  <si>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</si>
  <si>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</si>
  <si>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</si>
  <si>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</si>
  <si>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</si>
  <si>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</si>
  <si>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</si>
  <si>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</si>
  <si>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</si>
  <si>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</si>
  <si>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</si>
  <si>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</si>
  <si>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</si>
  <si>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</si>
  <si>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</si>
  <si>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</si>
  <si>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</si>
  <si>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</si>
  <si>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</si>
  <si>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</si>
  <si>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</si>
  <si>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</si>
  <si>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</si>
  <si>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</si>
  <si>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</si>
  <si>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</si>
  <si>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</si>
  <si>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</si>
  <si>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</si>
  <si>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</si>
  <si>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</si>
  <si>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</si>
  <si>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</si>
  <si>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</si>
  <si>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</si>
  <si>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</si>
  <si>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</si>
  <si>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</si>
  <si>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</si>
  <si>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</si>
  <si>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</si>
  <si>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</si>
  <si>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</si>
  <si>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</si>
  <si>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</si>
  <si>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</si>
  <si>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</si>
  <si>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</si>
  <si>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</si>
  <si>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</si>
  <si>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</si>
  <si>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</si>
  <si>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</si>
  <si>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</si>
  <si>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</si>
  <si>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</si>
  <si>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</si>
  <si>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</si>
  <si>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</si>
  <si>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</si>
  <si>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</si>
  <si>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</si>
  <si>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</si>
  <si>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</si>
  <si>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</si>
  <si>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</si>
  <si>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</si>
  <si>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</si>
  <si>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</si>
  <si>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</si>
  <si>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</si>
  <si>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</si>
  <si>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</si>
  <si>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</si>
  <si>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</si>
  <si>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</si>
  <si>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</si>
  <si>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</si>
  <si>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</si>
  <si>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</si>
  <si>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</si>
  <si>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</si>
  <si>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</si>
  <si>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</si>
  <si>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</si>
  <si>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</si>
  <si>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</si>
  <si>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</si>
  <si>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</si>
  <si>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</si>
  <si>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</si>
  <si>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</si>
  <si>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</si>
  <si>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</si>
  <si>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</si>
  <si>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</si>
  <si>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</si>
  <si>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</si>
  <si>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</si>
  <si>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</si>
  <si>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</si>
  <si>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</si>
  <si>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</si>
  <si>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</si>
  <si>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</si>
  <si>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</si>
  <si>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</si>
  <si>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</si>
  <si>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</si>
  <si>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</si>
  <si>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</si>
  <si>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</si>
  <si>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</si>
  <si>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</si>
  <si>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</si>
  <si>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</si>
  <si>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</si>
  <si>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</si>
  <si>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</si>
  <si>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</si>
  <si>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</si>
  <si>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</si>
  <si>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</si>
  <si>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</si>
  <si>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</si>
  <si>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</si>
  <si>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</si>
  <si>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</si>
  <si>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</si>
  <si>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</si>
  <si>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</si>
  <si>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</si>
  <si>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</si>
  <si>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</si>
  <si>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</si>
  <si>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</si>
  <si>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</si>
  <si>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</si>
  <si>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</si>
  <si>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</si>
  <si>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</si>
  <si>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</si>
  <si>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</si>
  <si>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</si>
  <si>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</si>
  <si>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</si>
  <si>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</si>
  <si>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</si>
  <si>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</si>
  <si>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</si>
  <si>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</si>
  <si>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</si>
  <si>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</si>
  <si>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</si>
  <si>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</si>
  <si>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</si>
  <si>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</si>
  <si>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</si>
  <si>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</si>
  <si>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</si>
  <si>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</si>
  <si>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</si>
  <si>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</si>
  <si>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</si>
  <si>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</si>
  <si>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</si>
  <si>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</si>
  <si>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</si>
  <si>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</si>
  <si>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</si>
  <si>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</si>
  <si>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</si>
  <si>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</si>
  <si>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</si>
  <si>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</si>
  <si>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</si>
  <si>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</si>
  <si>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</si>
  <si>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</si>
  <si>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</si>
  <si>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</si>
  <si>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</si>
  <si>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</si>
  <si>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</si>
  <si>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</si>
  <si>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</si>
  <si>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</si>
  <si>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</si>
  <si>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</si>
  <si>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</si>
  <si>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</si>
  <si>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</si>
  <si>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</si>
  <si>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</si>
  <si>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</si>
  <si>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</si>
  <si>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</si>
  <si>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</si>
  <si>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</si>
  <si>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</si>
  <si>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</si>
  <si>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</si>
  <si>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</si>
  <si>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</si>
  <si>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</si>
  <si>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</si>
  <si>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</si>
  <si>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</si>
  <si>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</si>
  <si>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</si>
  <si>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</si>
  <si>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</si>
  <si>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</si>
  <si>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</si>
  <si>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</si>
  <si>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</si>
  <si>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</si>
  <si>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</si>
  <si>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</si>
  <si>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</si>
  <si>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</si>
  <si>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</si>
  <si>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</si>
  <si>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</si>
  <si>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</si>
  <si>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</si>
  <si>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</si>
  <si>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</si>
  <si>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</si>
  <si>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</si>
  <si>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</si>
  <si>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</si>
  <si>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</si>
  <si>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</si>
  <si>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</si>
  <si>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</si>
  <si>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</si>
  <si>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</si>
  <si>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</si>
  <si>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</si>
  <si>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</si>
  <si>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</si>
  <si>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</si>
  <si>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</si>
  <si>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</si>
  <si>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</si>
  <si>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</si>
  <si>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</si>
  <si>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</si>
  <si>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</si>
  <si>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</si>
  <si>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</si>
  <si>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</si>
  <si>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</si>
  <si>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</si>
  <si>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</si>
  <si>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</si>
  <si>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</si>
  <si>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</si>
  <si>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</si>
  <si>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</si>
  <si>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</si>
  <si>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</si>
  <si>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</si>
  <si>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</si>
  <si>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</si>
  <si>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</si>
  <si>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</si>
  <si>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</si>
  <si>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</si>
  <si>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</si>
  <si>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</si>
  <si>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</si>
  <si>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</si>
  <si>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</si>
  <si>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</si>
  <si>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</si>
  <si>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</si>
  <si>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</si>
  <si>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</si>
  <si>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</si>
  <si>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</si>
  <si>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</si>
  <si>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</si>
  <si>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</si>
  <si>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</si>
  <si>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</si>
  <si>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</si>
  <si>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</si>
  <si>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</si>
  <si>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</si>
  <si>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</si>
  <si>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</si>
  <si>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</si>
  <si>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</si>
  <si>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</si>
  <si>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</si>
  <si>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</si>
  <si>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</si>
  <si>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</si>
  <si>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</si>
  <si>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</si>
  <si>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</si>
  <si>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</si>
  <si>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</si>
  <si>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</si>
  <si>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</si>
  <si>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</si>
  <si>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</si>
  <si>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</si>
  <si>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</si>
  <si>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</si>
  <si>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</si>
  <si>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</si>
  <si>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</si>
  <si>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</si>
  <si>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</si>
  <si>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</si>
  <si>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</si>
  <si>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</si>
  <si>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</si>
  <si>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</si>
  <si>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</si>
  <si>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</si>
  <si>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</si>
  <si>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</si>
  <si>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</si>
  <si>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</si>
  <si>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</si>
  <si>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</si>
  <si>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</si>
  <si>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</si>
  <si>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</si>
  <si>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</si>
  <si>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</si>
  <si>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</si>
  <si>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</si>
  <si>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</si>
  <si>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</si>
  <si>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</si>
  <si>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</si>
  <si>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</si>
  <si>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</si>
  <si>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</si>
  <si>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</si>
  <si>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</si>
  <si>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</si>
  <si>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</si>
  <si>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</si>
  <si>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</si>
  <si>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</si>
  <si>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</si>
  <si>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</si>
  <si>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</si>
  <si>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</si>
  <si>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</si>
  <si>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</si>
  <si>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</si>
  <si>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</si>
  <si>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</si>
  <si>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</si>
  <si>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</si>
  <si>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</si>
  <si>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</si>
  <si>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</si>
  <si>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</si>
  <si>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</si>
  <si>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</si>
  <si>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</si>
  <si>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</si>
  <si>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</si>
  <si>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</si>
  <si>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</si>
  <si>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</si>
  <si>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</si>
  <si>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</si>
  <si>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</si>
  <si>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</si>
  <si>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</si>
  <si>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</si>
  <si>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</si>
  <si>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</si>
  <si>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</si>
  <si>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</si>
  <si>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</si>
  <si>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</si>
  <si>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</si>
  <si>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</si>
  <si>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</si>
  <si>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</si>
  <si>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</si>
  <si>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</si>
  <si>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</si>
  <si>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</si>
  <si>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</si>
  <si>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</si>
  <si>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</si>
  <si>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</si>
  <si>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</si>
  <si>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</si>
  <si>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</si>
  <si>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</si>
  <si>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</si>
  <si>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</si>
  <si>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</si>
  <si>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</si>
  <si>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</si>
  <si>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</si>
  <si>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</si>
  <si>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</si>
  <si>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</si>
  <si>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</si>
  <si>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</si>
  <si>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</si>
  <si>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</si>
  <si>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</si>
  <si>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</si>
  <si>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</si>
  <si>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</si>
  <si>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</si>
  <si>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</si>
  <si>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</si>
  <si>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</si>
  <si>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</si>
  <si>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</si>
  <si>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</si>
  <si>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</si>
  <si>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</si>
  <si>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</si>
  <si>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</si>
  <si>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</si>
  <si>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</si>
  <si>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</si>
  <si>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</si>
  <si>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</si>
  <si>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</si>
  <si>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</si>
  <si>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</si>
  <si>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</si>
  <si>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</si>
  <si>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</si>
  <si>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</si>
  <si>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</si>
  <si>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</si>
  <si>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</si>
  <si>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</si>
  <si>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</si>
  <si>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</si>
  <si>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</si>
  <si>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</si>
  <si>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</si>
  <si>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</si>
  <si>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</si>
  <si>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</si>
  <si>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</si>
  <si>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</si>
  <si>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</si>
  <si>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</si>
  <si>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</si>
  <si>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</si>
  <si>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</si>
  <si>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</si>
  <si>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</si>
  <si>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</si>
  <si>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</si>
  <si>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</si>
  <si>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</si>
  <si>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</si>
  <si>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</si>
  <si>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</si>
  <si>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</si>
  <si>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</si>
  <si>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</si>
  <si>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</si>
  <si>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</si>
  <si>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</si>
  <si>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</si>
  <si>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</si>
  <si>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</si>
  <si>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</si>
  <si>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</si>
  <si>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</si>
  <si>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</si>
  <si>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</si>
  <si>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</si>
  <si>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</si>
  <si>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</si>
  <si>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</si>
  <si>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</si>
  <si>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</si>
  <si>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</si>
  <si>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</si>
  <si>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</si>
  <si>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</si>
  <si>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</si>
  <si>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</si>
  <si>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</si>
  <si>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</si>
  <si>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</si>
  <si>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</si>
  <si>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</si>
  <si>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</si>
  <si>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</si>
  <si>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</si>
  <si>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</si>
  <si>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</si>
  <si>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</si>
  <si>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</si>
  <si>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</si>
  <si>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</si>
  <si>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</si>
  <si>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</si>
  <si>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</si>
  <si>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</si>
  <si>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</si>
  <si>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</si>
  <si>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</si>
  <si>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</si>
  <si>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</si>
  <si>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</si>
  <si>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</si>
  <si>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</si>
  <si>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</si>
  <si>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</si>
  <si>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</si>
  <si>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</si>
  <si>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</si>
  <si>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</si>
  <si>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</si>
  <si>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</si>
  <si>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</si>
  <si>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</si>
  <si>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</si>
  <si>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</si>
  <si>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</si>
  <si>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</si>
  <si>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</si>
  <si>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</si>
  <si>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</si>
  <si>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</si>
  <si>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</si>
  <si>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</si>
  <si>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</si>
  <si>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</si>
  <si>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</si>
  <si>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</si>
  <si>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</si>
  <si>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</si>
  <si>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</si>
  <si>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</si>
  <si>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</si>
  <si>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</si>
  <si>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</si>
  <si>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</si>
  <si>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</si>
  <si>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</si>
  <si>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</si>
  <si>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</si>
  <si>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</si>
  <si>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</si>
  <si>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</si>
  <si>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</si>
  <si>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</si>
  <si>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</si>
  <si>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</si>
  <si>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</si>
  <si>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</si>
  <si>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</si>
  <si>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</si>
  <si>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</si>
  <si>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</si>
  <si>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</si>
  <si>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</si>
  <si>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</si>
  <si>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</si>
  <si>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</si>
  <si>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</si>
  <si>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</si>
  <si>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</si>
  <si>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</si>
  <si>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</si>
  <si>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</si>
  <si>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</si>
  <si>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</si>
  <si>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</si>
  <si>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</si>
  <si>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</si>
  <si>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</si>
  <si>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</si>
  <si>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</si>
  <si>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</si>
  <si>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</si>
  <si>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</si>
  <si>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</si>
  <si>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</si>
  <si>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</si>
  <si>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</si>
  <si>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</si>
  <si>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</si>
  <si>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</si>
  <si>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</si>
  <si>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</si>
  <si>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</si>
  <si>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</si>
  <si>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</si>
  <si>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</si>
  <si>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</si>
  <si>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</si>
  <si>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</si>
  <si>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</si>
  <si>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</si>
  <si>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</si>
  <si>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</si>
  <si>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</si>
  <si>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</si>
  <si>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</si>
  <si>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</si>
  <si>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</si>
  <si>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</si>
  <si>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</si>
  <si>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</si>
  <si>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</si>
  <si>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</si>
  <si>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</si>
  <si>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</si>
  <si>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</si>
  <si>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</si>
  <si>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</si>
  <si>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</si>
  <si>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</si>
  <si>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</si>
  <si>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</si>
  <si>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</si>
  <si>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</si>
  <si>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</si>
  <si>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</si>
  <si>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</si>
  <si>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</si>
  <si>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</si>
  <si>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</si>
  <si>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</si>
  <si>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</si>
  <si>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</si>
  <si>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</si>
  <si>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</si>
  <si>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</si>
  <si>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</si>
  <si>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</si>
  <si>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</si>
  <si>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</si>
  <si>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</si>
  <si>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</si>
  <si>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</si>
  <si>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</si>
  <si>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</si>
  <si>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</si>
  <si>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</si>
  <si>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</si>
  <si>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</si>
  <si>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</si>
  <si>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</si>
  <si>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</si>
  <si>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</si>
  <si>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</si>
  <si>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</si>
  <si>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</si>
  <si>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</si>
  <si>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</si>
  <si>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</si>
  <si>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</si>
  <si>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</si>
  <si>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</si>
  <si>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</si>
  <si>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</si>
  <si>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</si>
  <si>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</si>
  <si>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</si>
  <si>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</si>
  <si>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</si>
  <si>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</si>
  <si>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</si>
  <si>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</si>
  <si>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</si>
  <si>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</si>
  <si>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</si>
  <si>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</si>
  <si>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</si>
  <si>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</si>
  <si>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</si>
  <si>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</si>
  <si>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</si>
  <si>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</si>
  <si>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</si>
  <si>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</si>
  <si>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</si>
  <si>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</si>
  <si>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</si>
  <si>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</si>
  <si>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</si>
  <si>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</si>
  <si>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</si>
  <si>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</si>
  <si>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</si>
  <si>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</si>
  <si>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</si>
  <si>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</si>
  <si>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</si>
  <si>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</si>
  <si>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</si>
  <si>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</si>
  <si>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</si>
  <si>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</si>
  <si>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</si>
  <si>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</si>
  <si>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</si>
  <si>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</si>
  <si>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</si>
  <si>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</si>
  <si>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</si>
  <si>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</si>
  <si>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</si>
  <si>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</si>
  <si>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</si>
  <si>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</si>
  <si>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</si>
  <si>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</si>
  <si>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</si>
  <si>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</si>
  <si>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</si>
  <si>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</si>
  <si>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</si>
  <si>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</si>
  <si>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</si>
  <si>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</si>
  <si>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</si>
  <si>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</si>
  <si>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</si>
  <si>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</si>
  <si>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</si>
  <si>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</si>
  <si>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</si>
  <si>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</si>
  <si>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</si>
  <si>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</si>
  <si>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</si>
  <si>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</si>
  <si>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</si>
  <si>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</si>
  <si>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</si>
  <si>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</si>
  <si>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</si>
  <si>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</si>
  <si>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</si>
  <si>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</si>
  <si>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</si>
  <si>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</si>
  <si>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</si>
  <si>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</si>
  <si>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</si>
  <si>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</si>
  <si>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</si>
  <si>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</si>
  <si>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</si>
  <si>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</si>
  <si>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</si>
  <si>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</si>
  <si>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</si>
  <si>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</si>
  <si>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</si>
  <si>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</si>
  <si>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</si>
  <si>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</si>
  <si>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</si>
  <si>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</si>
  <si>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</si>
  <si>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</si>
  <si>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</si>
  <si>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</si>
  <si>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</si>
  <si>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</si>
  <si>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</si>
  <si>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</si>
  <si>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</si>
  <si>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</si>
  <si>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</si>
  <si>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</si>
  <si>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</si>
  <si>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</si>
  <si>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</si>
  <si>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</si>
  <si>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</si>
  <si>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</si>
  <si>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</si>
  <si>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</si>
  <si>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</si>
  <si>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</si>
  <si>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</si>
  <si>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</si>
  <si>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</si>
  <si>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</si>
  <si>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</si>
  <si>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</si>
  <si>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</si>
  <si>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</si>
  <si>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</si>
  <si>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</si>
  <si>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</si>
  <si>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</si>
  <si>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</si>
  <si>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</si>
  <si>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</si>
  <si>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</si>
  <si>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</si>
  <si>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</si>
  <si>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</si>
  <si>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</si>
  <si>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</si>
  <si>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</si>
  <si>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</si>
  <si>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</si>
  <si>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</si>
  <si>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</si>
  <si>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</si>
  <si>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</si>
  <si>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</si>
  <si>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</si>
  <si>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</si>
  <si>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</si>
  <si>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</si>
  <si>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</si>
  <si>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</si>
  <si>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</si>
  <si>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</si>
  <si>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</si>
  <si>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</si>
  <si>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</si>
  <si>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</si>
  <si>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</si>
  <si>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schedule next month</t>
  </si>
  <si>
    <t>New Bottom piece &amp; V/V spindle. Installed to Cyl. No. 6.</t>
  </si>
  <si>
    <t>For Ready Spare</t>
  </si>
  <si>
    <t>Installed on cylinder no.3</t>
  </si>
  <si>
    <t>To be done at port/Anchorage</t>
  </si>
  <si>
    <t>Note: 14 Set of F.O. V. spare (Ready to use)</t>
  </si>
  <si>
    <t>Next Convinient port</t>
  </si>
  <si>
    <t>to be greased at port/anch.</t>
  </si>
  <si>
    <t>To be done at port.</t>
  </si>
  <si>
    <t>in service/to be done at port.</t>
  </si>
  <si>
    <t>To be done at port,un use.</t>
  </si>
  <si>
    <t>to be done at port.</t>
  </si>
  <si>
    <t>shedule for next maintenace.</t>
  </si>
  <si>
    <t>for next maintenance.</t>
  </si>
  <si>
    <t>Schedule at port</t>
  </si>
  <si>
    <t>Schedule for next week</t>
  </si>
  <si>
    <t>schedule at port</t>
  </si>
  <si>
    <t>29 March 2022 @ 2000H changed MOP setting sulfur content from 0.50 to 0.49 which is used Rio Grande</t>
  </si>
  <si>
    <t>Schedule after Service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</si>
</sst>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0">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0" fillId="0" borderId="0" xfId="0" applyAlignment="1">
      <alignment horizontal="center" vertical="center"/>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34" fillId="0" borderId="43" xfId="0" applyFont="1" applyBorder="1" applyAlignment="1">
      <alignment horizontal="left"/>
    </xf>
    <xf numFmtId="0" fontId="34"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 xmlns:a16="http://schemas.microsoft.com/office/drawing/2014/main"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F267" sqref="F26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600</v>
      </c>
      <c r="D3" s="306" t="s">
        <v>12</v>
      </c>
      <c r="E3" s="306"/>
      <c r="F3" s="5" t="s">
        <v>601</v>
      </c>
    </row>
    <row r="4" spans="1:12" ht="18" customHeight="1">
      <c r="A4" s="305" t="s">
        <v>75</v>
      </c>
      <c r="B4" s="305"/>
      <c r="C4" s="37" t="s">
        <v>4196</v>
      </c>
      <c r="D4" s="306" t="s">
        <v>14</v>
      </c>
      <c r="E4" s="306"/>
      <c r="F4" s="6">
        <f>'Running Hours'!B9</f>
        <v>21903.8</v>
      </c>
    </row>
    <row r="5" spans="1:12" ht="18" customHeight="1">
      <c r="A5" s="305" t="s">
        <v>76</v>
      </c>
      <c r="B5" s="305"/>
      <c r="C5" s="38" t="s">
        <v>4197</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44653</v>
      </c>
      <c r="G8" s="74"/>
      <c r="H8" s="15">
        <f>DATE(YEAR(F8),MONTH(F8),DAY(F8)+1)</f>
        <v>44654</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44653</v>
      </c>
      <c r="G9" s="74"/>
      <c r="H9" s="15">
        <f t="shared" ref="H9:H16" si="2">DATE(YEAR(F9),MONTH(F9),DAY(F9)+1)</f>
        <v>44654</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44653</v>
      </c>
      <c r="G10" s="74"/>
      <c r="H10" s="15">
        <f t="shared" si="2"/>
        <v>44654</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44653</v>
      </c>
      <c r="G11" s="74"/>
      <c r="H11" s="15">
        <f t="shared" si="2"/>
        <v>44654</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44653</v>
      </c>
      <c r="G12" s="74"/>
      <c r="H12" s="15">
        <f t="shared" si="2"/>
        <v>44654</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44653</v>
      </c>
      <c r="G13" s="74"/>
      <c r="H13" s="15">
        <f t="shared" si="2"/>
        <v>44654</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44653</v>
      </c>
      <c r="G14" s="74"/>
      <c r="H14" s="15">
        <f t="shared" si="2"/>
        <v>44654</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44653</v>
      </c>
      <c r="G15" s="74"/>
      <c r="H15" s="15">
        <f t="shared" si="2"/>
        <v>44654</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44653</v>
      </c>
      <c r="G16" s="74"/>
      <c r="H16" s="15">
        <f t="shared" si="2"/>
        <v>44654</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44638</v>
      </c>
      <c r="G17" s="74"/>
      <c r="H17" s="15">
        <f>EDATE(F17-1,1)</f>
        <v>44668</v>
      </c>
      <c r="I17" s="16">
        <f t="shared" ca="1" si="4"/>
        <v>14</v>
      </c>
      <c r="J17" s="17" t="str">
        <f t="shared" ca="1" si="1"/>
        <v>NOT 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14</v>
      </c>
      <c r="J18" s="17" t="str">
        <f t="shared" ca="1" si="1"/>
        <v>NOT DUE</v>
      </c>
      <c r="K18" s="31" t="s">
        <v>4215</v>
      </c>
      <c r="L18" s="41"/>
    </row>
    <row r="19" spans="1:12" ht="15" customHeight="1">
      <c r="A19" s="17" t="s">
        <v>614</v>
      </c>
      <c r="B19" s="31" t="s">
        <v>4216</v>
      </c>
      <c r="C19" s="31" t="s">
        <v>4218</v>
      </c>
      <c r="D19" s="21" t="s">
        <v>4</v>
      </c>
      <c r="E19" s="13">
        <v>42348</v>
      </c>
      <c r="F19" s="13">
        <v>44638</v>
      </c>
      <c r="G19" s="74"/>
      <c r="H19" s="15">
        <f t="shared" si="5"/>
        <v>44668</v>
      </c>
      <c r="I19" s="16">
        <f t="shared" ca="1" si="4"/>
        <v>14</v>
      </c>
      <c r="J19" s="17" t="str">
        <f t="shared" ca="1" si="1"/>
        <v>NOT DUE</v>
      </c>
      <c r="K19" s="31" t="s">
        <v>4215</v>
      </c>
      <c r="L19" s="113"/>
    </row>
    <row r="20" spans="1:12" ht="15" customHeight="1">
      <c r="A20" s="17" t="s">
        <v>615</v>
      </c>
      <c r="B20" s="31" t="s">
        <v>4216</v>
      </c>
      <c r="C20" s="31" t="s">
        <v>4219</v>
      </c>
      <c r="D20" s="21" t="s">
        <v>4</v>
      </c>
      <c r="E20" s="13">
        <v>42348</v>
      </c>
      <c r="F20" s="13">
        <v>44638</v>
      </c>
      <c r="G20" s="74"/>
      <c r="H20" s="15">
        <f t="shared" si="5"/>
        <v>44668</v>
      </c>
      <c r="I20" s="16">
        <f t="shared" ca="1" si="4"/>
        <v>14</v>
      </c>
      <c r="J20" s="17" t="str">
        <f t="shared" ca="1" si="1"/>
        <v>NOT DUE</v>
      </c>
      <c r="K20" s="31" t="s">
        <v>4215</v>
      </c>
      <c r="L20" s="113"/>
    </row>
    <row r="21" spans="1:12" ht="15" customHeight="1">
      <c r="A21" s="17" t="s">
        <v>616</v>
      </c>
      <c r="B21" s="31" t="s">
        <v>4220</v>
      </c>
      <c r="C21" s="31" t="s">
        <v>4217</v>
      </c>
      <c r="D21" s="21" t="s">
        <v>4</v>
      </c>
      <c r="E21" s="13">
        <v>42348</v>
      </c>
      <c r="F21" s="13">
        <v>44638</v>
      </c>
      <c r="G21" s="74"/>
      <c r="H21" s="15">
        <f t="shared" si="5"/>
        <v>44668</v>
      </c>
      <c r="I21" s="16">
        <f t="shared" ca="1" si="4"/>
        <v>14</v>
      </c>
      <c r="J21" s="17" t="str">
        <f t="shared" ca="1" si="1"/>
        <v>NOT DUE</v>
      </c>
      <c r="K21" s="31" t="s">
        <v>4215</v>
      </c>
      <c r="L21" s="41"/>
    </row>
    <row r="22" spans="1:12" ht="15" customHeight="1">
      <c r="A22" s="17" t="s">
        <v>617</v>
      </c>
      <c r="B22" s="31" t="s">
        <v>4220</v>
      </c>
      <c r="C22" s="31" t="s">
        <v>4218</v>
      </c>
      <c r="D22" s="21" t="s">
        <v>4</v>
      </c>
      <c r="E22" s="13">
        <v>42348</v>
      </c>
      <c r="F22" s="13">
        <v>44638</v>
      </c>
      <c r="G22" s="74"/>
      <c r="H22" s="15">
        <f t="shared" si="5"/>
        <v>44668</v>
      </c>
      <c r="I22" s="16">
        <f t="shared" ca="1" si="4"/>
        <v>14</v>
      </c>
      <c r="J22" s="17" t="str">
        <f t="shared" ca="1" si="1"/>
        <v>NOT DUE</v>
      </c>
      <c r="K22" s="31" t="s">
        <v>4215</v>
      </c>
      <c r="L22" s="41"/>
    </row>
    <row r="23" spans="1:12" ht="15" customHeight="1">
      <c r="A23" s="17" t="s">
        <v>618</v>
      </c>
      <c r="B23" s="31" t="s">
        <v>4220</v>
      </c>
      <c r="C23" s="31" t="s">
        <v>4219</v>
      </c>
      <c r="D23" s="21" t="s">
        <v>4</v>
      </c>
      <c r="E23" s="13">
        <v>42348</v>
      </c>
      <c r="F23" s="13">
        <v>44638</v>
      </c>
      <c r="G23" s="74"/>
      <c r="H23" s="15">
        <f t="shared" si="5"/>
        <v>44668</v>
      </c>
      <c r="I23" s="16">
        <f t="shared" ca="1" si="4"/>
        <v>14</v>
      </c>
      <c r="J23" s="17" t="str">
        <f t="shared" ca="1" si="1"/>
        <v>NOT DUE</v>
      </c>
      <c r="K23" s="31" t="s">
        <v>4215</v>
      </c>
      <c r="L23" s="113"/>
    </row>
    <row r="24" spans="1:12" ht="15" customHeight="1">
      <c r="A24" s="17" t="s">
        <v>619</v>
      </c>
      <c r="B24" s="31" t="s">
        <v>4221</v>
      </c>
      <c r="C24" s="31" t="s">
        <v>4217</v>
      </c>
      <c r="D24" s="21" t="s">
        <v>4</v>
      </c>
      <c r="E24" s="13">
        <v>42348</v>
      </c>
      <c r="F24" s="13">
        <v>44638</v>
      </c>
      <c r="G24" s="74"/>
      <c r="H24" s="15">
        <f t="shared" si="5"/>
        <v>44668</v>
      </c>
      <c r="I24" s="16">
        <f t="shared" ca="1" si="4"/>
        <v>14</v>
      </c>
      <c r="J24" s="17" t="str">
        <f t="shared" ca="1" si="1"/>
        <v>NOT DUE</v>
      </c>
      <c r="K24" s="31" t="s">
        <v>4215</v>
      </c>
      <c r="L24" s="41"/>
    </row>
    <row r="25" spans="1:12" ht="15" customHeight="1">
      <c r="A25" s="17" t="s">
        <v>620</v>
      </c>
      <c r="B25" s="31" t="s">
        <v>4221</v>
      </c>
      <c r="C25" s="31" t="s">
        <v>4218</v>
      </c>
      <c r="D25" s="21" t="s">
        <v>4</v>
      </c>
      <c r="E25" s="13">
        <v>42348</v>
      </c>
      <c r="F25" s="13">
        <v>44638</v>
      </c>
      <c r="G25" s="74"/>
      <c r="H25" s="15">
        <f t="shared" si="5"/>
        <v>44668</v>
      </c>
      <c r="I25" s="16">
        <f t="shared" ca="1" si="4"/>
        <v>14</v>
      </c>
      <c r="J25" s="17" t="str">
        <f t="shared" ca="1" si="1"/>
        <v>NOT DUE</v>
      </c>
      <c r="K25" s="31" t="s">
        <v>4215</v>
      </c>
      <c r="L25" s="41"/>
    </row>
    <row r="26" spans="1:12" ht="15" customHeight="1">
      <c r="A26" s="17" t="s">
        <v>621</v>
      </c>
      <c r="B26" s="31" t="s">
        <v>4221</v>
      </c>
      <c r="C26" s="31" t="s">
        <v>4219</v>
      </c>
      <c r="D26" s="21" t="s">
        <v>4</v>
      </c>
      <c r="E26" s="13">
        <v>42348</v>
      </c>
      <c r="F26" s="13">
        <v>44638</v>
      </c>
      <c r="G26" s="74"/>
      <c r="H26" s="15">
        <f t="shared" si="5"/>
        <v>44668</v>
      </c>
      <c r="I26" s="16">
        <f t="shared" ca="1" si="4"/>
        <v>14</v>
      </c>
      <c r="J26" s="17" t="str">
        <f t="shared" ca="1" si="1"/>
        <v>NOT DUE</v>
      </c>
      <c r="K26" s="31" t="s">
        <v>4215</v>
      </c>
      <c r="L26" s="41"/>
    </row>
    <row r="27" spans="1:12" ht="15" customHeight="1">
      <c r="A27" s="17" t="s">
        <v>622</v>
      </c>
      <c r="B27" s="31" t="s">
        <v>4222</v>
      </c>
      <c r="C27" s="31" t="s">
        <v>4217</v>
      </c>
      <c r="D27" s="21" t="s">
        <v>4</v>
      </c>
      <c r="E27" s="13">
        <v>42348</v>
      </c>
      <c r="F27" s="13">
        <v>44638</v>
      </c>
      <c r="G27" s="74"/>
      <c r="H27" s="15">
        <f t="shared" si="5"/>
        <v>44668</v>
      </c>
      <c r="I27" s="16">
        <f t="shared" ca="1" si="4"/>
        <v>14</v>
      </c>
      <c r="J27" s="17" t="str">
        <f t="shared" ca="1" si="1"/>
        <v>NOT DUE</v>
      </c>
      <c r="K27" s="31" t="s">
        <v>4215</v>
      </c>
      <c r="L27" s="41"/>
    </row>
    <row r="28" spans="1:12" ht="15" customHeight="1">
      <c r="A28" s="17" t="s">
        <v>623</v>
      </c>
      <c r="B28" s="31" t="s">
        <v>4222</v>
      </c>
      <c r="C28" s="31" t="s">
        <v>4218</v>
      </c>
      <c r="D28" s="21" t="s">
        <v>4</v>
      </c>
      <c r="E28" s="13">
        <v>42348</v>
      </c>
      <c r="F28" s="13">
        <v>44638</v>
      </c>
      <c r="G28" s="74"/>
      <c r="H28" s="15">
        <f t="shared" si="5"/>
        <v>44668</v>
      </c>
      <c r="I28" s="16">
        <f t="shared" ca="1" si="4"/>
        <v>14</v>
      </c>
      <c r="J28" s="17" t="str">
        <f t="shared" ca="1" si="1"/>
        <v>NOT DUE</v>
      </c>
      <c r="K28" s="31" t="s">
        <v>4215</v>
      </c>
      <c r="L28" s="41"/>
    </row>
    <row r="29" spans="1:12" ht="15" customHeight="1">
      <c r="A29" s="17" t="s">
        <v>624</v>
      </c>
      <c r="B29" s="31" t="s">
        <v>4222</v>
      </c>
      <c r="C29" s="31" t="s">
        <v>4219</v>
      </c>
      <c r="D29" s="21" t="s">
        <v>4</v>
      </c>
      <c r="E29" s="13">
        <v>42348</v>
      </c>
      <c r="F29" s="13">
        <v>44638</v>
      </c>
      <c r="G29" s="74"/>
      <c r="H29" s="15">
        <f t="shared" si="5"/>
        <v>44668</v>
      </c>
      <c r="I29" s="16">
        <f t="shared" ca="1" si="4"/>
        <v>14</v>
      </c>
      <c r="J29" s="17" t="str">
        <f t="shared" ca="1" si="1"/>
        <v>NOT DUE</v>
      </c>
      <c r="K29" s="31" t="s">
        <v>4215</v>
      </c>
      <c r="L29" s="41"/>
    </row>
    <row r="30" spans="1:12" ht="15" customHeight="1">
      <c r="A30" s="17" t="s">
        <v>625</v>
      </c>
      <c r="B30" s="31" t="s">
        <v>4223</v>
      </c>
      <c r="C30" s="31" t="s">
        <v>4217</v>
      </c>
      <c r="D30" s="21" t="s">
        <v>4</v>
      </c>
      <c r="E30" s="13">
        <v>42348</v>
      </c>
      <c r="F30" s="13">
        <v>44638</v>
      </c>
      <c r="G30" s="74"/>
      <c r="H30" s="15">
        <f t="shared" si="5"/>
        <v>44668</v>
      </c>
      <c r="I30" s="16">
        <f t="shared" ca="1" si="4"/>
        <v>14</v>
      </c>
      <c r="J30" s="17" t="str">
        <f t="shared" ca="1" si="1"/>
        <v>NOT DUE</v>
      </c>
      <c r="K30" s="31" t="s">
        <v>4215</v>
      </c>
      <c r="L30" s="41"/>
    </row>
    <row r="31" spans="1:12" ht="15" customHeight="1">
      <c r="A31" s="17" t="s">
        <v>626</v>
      </c>
      <c r="B31" s="31" t="s">
        <v>4223</v>
      </c>
      <c r="C31" s="31" t="s">
        <v>4218</v>
      </c>
      <c r="D31" s="21" t="s">
        <v>4</v>
      </c>
      <c r="E31" s="13">
        <v>42348</v>
      </c>
      <c r="F31" s="13">
        <v>44638</v>
      </c>
      <c r="G31" s="74"/>
      <c r="H31" s="15">
        <f t="shared" si="5"/>
        <v>44668</v>
      </c>
      <c r="I31" s="16">
        <f t="shared" ca="1" si="4"/>
        <v>14</v>
      </c>
      <c r="J31" s="17" t="str">
        <f t="shared" ca="1" si="1"/>
        <v>NOT DUE</v>
      </c>
      <c r="K31" s="31" t="s">
        <v>4215</v>
      </c>
      <c r="L31" s="41"/>
    </row>
    <row r="32" spans="1:12" ht="15" customHeight="1">
      <c r="A32" s="17" t="s">
        <v>627</v>
      </c>
      <c r="B32" s="31" t="s">
        <v>4223</v>
      </c>
      <c r="C32" s="31" t="s">
        <v>4219</v>
      </c>
      <c r="D32" s="21" t="s">
        <v>4</v>
      </c>
      <c r="E32" s="13">
        <v>42348</v>
      </c>
      <c r="F32" s="13">
        <v>44638</v>
      </c>
      <c r="G32" s="74"/>
      <c r="H32" s="15">
        <f t="shared" si="5"/>
        <v>44668</v>
      </c>
      <c r="I32" s="16">
        <f t="shared" ca="1" si="4"/>
        <v>14</v>
      </c>
      <c r="J32" s="17" t="str">
        <f t="shared" ca="1" si="1"/>
        <v>NOT DUE</v>
      </c>
      <c r="K32" s="31" t="s">
        <v>4215</v>
      </c>
      <c r="L32" s="41"/>
    </row>
    <row r="33" spans="1:12" ht="15" customHeight="1">
      <c r="A33" s="17" t="s">
        <v>628</v>
      </c>
      <c r="B33" s="31" t="s">
        <v>4224</v>
      </c>
      <c r="C33" s="31" t="s">
        <v>4217</v>
      </c>
      <c r="D33" s="21" t="s">
        <v>4</v>
      </c>
      <c r="E33" s="13">
        <v>42348</v>
      </c>
      <c r="F33" s="13">
        <v>44638</v>
      </c>
      <c r="G33" s="74"/>
      <c r="H33" s="15">
        <f t="shared" si="5"/>
        <v>44668</v>
      </c>
      <c r="I33" s="16">
        <f t="shared" ca="1" si="4"/>
        <v>14</v>
      </c>
      <c r="J33" s="17" t="str">
        <f t="shared" ca="1" si="1"/>
        <v>NOT DUE</v>
      </c>
      <c r="K33" s="31" t="s">
        <v>4215</v>
      </c>
      <c r="L33" s="41"/>
    </row>
    <row r="34" spans="1:12" ht="15" customHeight="1">
      <c r="A34" s="17" t="s">
        <v>629</v>
      </c>
      <c r="B34" s="31" t="s">
        <v>4224</v>
      </c>
      <c r="C34" s="31" t="s">
        <v>4218</v>
      </c>
      <c r="D34" s="21" t="s">
        <v>4</v>
      </c>
      <c r="E34" s="13">
        <v>42348</v>
      </c>
      <c r="F34" s="13">
        <v>44638</v>
      </c>
      <c r="G34" s="74"/>
      <c r="H34" s="15">
        <f t="shared" si="5"/>
        <v>44668</v>
      </c>
      <c r="I34" s="16">
        <f t="shared" ca="1" si="4"/>
        <v>14</v>
      </c>
      <c r="J34" s="17" t="str">
        <f t="shared" ca="1" si="1"/>
        <v>NOT DUE</v>
      </c>
      <c r="K34" s="31" t="s">
        <v>4215</v>
      </c>
      <c r="L34" s="41"/>
    </row>
    <row r="35" spans="1:12" ht="15" customHeight="1">
      <c r="A35" s="17" t="s">
        <v>630</v>
      </c>
      <c r="B35" s="31" t="s">
        <v>4224</v>
      </c>
      <c r="C35" s="31" t="s">
        <v>4219</v>
      </c>
      <c r="D35" s="21" t="s">
        <v>4</v>
      </c>
      <c r="E35" s="13">
        <v>42348</v>
      </c>
      <c r="F35" s="13">
        <v>44638</v>
      </c>
      <c r="G35" s="74"/>
      <c r="H35" s="15">
        <f t="shared" si="5"/>
        <v>44668</v>
      </c>
      <c r="I35" s="16">
        <f t="shared" ca="1" si="4"/>
        <v>14</v>
      </c>
      <c r="J35" s="17" t="str">
        <f t="shared" ca="1" si="1"/>
        <v>NOT DUE</v>
      </c>
      <c r="K35" s="31" t="s">
        <v>4215</v>
      </c>
      <c r="L35" s="41"/>
    </row>
    <row r="36" spans="1:12" ht="15" customHeight="1">
      <c r="A36" s="17" t="s">
        <v>631</v>
      </c>
      <c r="B36" s="31" t="s">
        <v>564</v>
      </c>
      <c r="C36" s="31" t="s">
        <v>4225</v>
      </c>
      <c r="D36" s="21">
        <v>200</v>
      </c>
      <c r="E36" s="13">
        <v>42348</v>
      </c>
      <c r="F36" s="13">
        <v>44636</v>
      </c>
      <c r="G36" s="27">
        <v>21903</v>
      </c>
      <c r="H36" s="22">
        <f>IF(I36&lt;=200,$F$5+(I36/24),"error")</f>
        <v>44661.3</v>
      </c>
      <c r="I36" s="23">
        <f>D36-($F$4-G36)</f>
        <v>199.20000000000073</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44736.3</v>
      </c>
      <c r="I37" s="23">
        <f>D37-($F$4-G37)</f>
        <v>1999.2000000000007</v>
      </c>
      <c r="J37" s="17" t="str">
        <f>IF(I37="","",IF(I37&lt;0,"OVERDUE","NOT DUE"))</f>
        <v>NOT DUE</v>
      </c>
      <c r="K37" s="31" t="s">
        <v>4227</v>
      </c>
      <c r="L37" s="144"/>
    </row>
    <row r="38" spans="1:12" ht="15" customHeight="1">
      <c r="A38" s="17" t="s">
        <v>633</v>
      </c>
      <c r="B38" s="31" t="s">
        <v>564</v>
      </c>
      <c r="C38" s="31" t="s">
        <v>4228</v>
      </c>
      <c r="D38" s="21">
        <v>200</v>
      </c>
      <c r="E38" s="13">
        <v>42348</v>
      </c>
      <c r="F38" s="13">
        <v>44634</v>
      </c>
      <c r="G38" s="27">
        <v>21903</v>
      </c>
      <c r="H38" s="22">
        <f>IF(I38&lt;=200,$F$5+(I38/24),"error")</f>
        <v>44661.3</v>
      </c>
      <c r="I38" s="23">
        <f>D38-($F$4-G38)</f>
        <v>199.20000000000073</v>
      </c>
      <c r="J38" s="17" t="str">
        <f>IF(I38="","",IF(I38&lt;0,"OVERDUE","NOT DUE"))</f>
        <v>NOT DUE</v>
      </c>
      <c r="K38" s="31" t="s">
        <v>603</v>
      </c>
      <c r="L38" s="144"/>
    </row>
    <row r="39" spans="1:12" ht="15" customHeight="1">
      <c r="A39" s="17" t="s">
        <v>634</v>
      </c>
      <c r="B39" s="31" t="s">
        <v>564</v>
      </c>
      <c r="C39" s="31" t="s">
        <v>4229</v>
      </c>
      <c r="D39" s="21">
        <v>100</v>
      </c>
      <c r="E39" s="13">
        <v>42348</v>
      </c>
      <c r="F39" s="13">
        <v>44634</v>
      </c>
      <c r="G39" s="27">
        <v>21903</v>
      </c>
      <c r="H39" s="22">
        <f>IF(I39&lt;=100,$F$5+(I39/24),"error")</f>
        <v>44657.133333333331</v>
      </c>
      <c r="I39" s="23">
        <f>D39-($F$4-G39)</f>
        <v>99.200000000000728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44815.175000000003</v>
      </c>
      <c r="I40" s="23">
        <f t="shared" ref="I40:I103" si="6">D40-($F$4-G40)</f>
        <v>3892.2000000000007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44815.175000000003</v>
      </c>
      <c r="I41" s="23">
        <f t="shared" si="6"/>
        <v>3892.2000000000007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44815.175000000003</v>
      </c>
      <c r="I42" s="23">
        <f t="shared" si="6"/>
        <v>3892.2000000000007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44749.175000000003</v>
      </c>
      <c r="I43" s="23">
        <f t="shared" si="6"/>
        <v>2308.2000000000007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44749.175000000003</v>
      </c>
      <c r="I44" s="23">
        <f t="shared" si="6"/>
        <v>2308.2000000000007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44699.466666666667</v>
      </c>
      <c r="I45" s="23">
        <f t="shared" si="6"/>
        <v>1115.2000000000007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44699.466666666667</v>
      </c>
      <c r="I46" s="23">
        <f t="shared" si="6"/>
        <v>1115.2000000000007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44699.466666666667</v>
      </c>
      <c r="I47" s="23">
        <f t="shared" si="6"/>
        <v>1115.2000000000007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44699.466666666667</v>
      </c>
      <c r="I48" s="23">
        <f t="shared" si="6"/>
        <v>1115.2000000000007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44699.466666666667</v>
      </c>
      <c r="I49" s="23">
        <f t="shared" si="6"/>
        <v>1115.2000000000007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44699.466666666667</v>
      </c>
      <c r="I50" s="23">
        <f t="shared" si="6"/>
        <v>1115.2000000000007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44699.383333333331</v>
      </c>
      <c r="I51" s="23">
        <f t="shared" si="6"/>
        <v>1113.2000000000007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44738.258333333331</v>
      </c>
      <c r="I52" s="23">
        <f t="shared" si="6"/>
        <v>2046.2000000000007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44738.258333333331</v>
      </c>
      <c r="I53" s="23">
        <f t="shared" si="6"/>
        <v>2046.2000000000007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44738.258333333331</v>
      </c>
      <c r="I54" s="23">
        <f t="shared" si="6"/>
        <v>2046.2000000000007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44738.258333333331</v>
      </c>
      <c r="I55" s="23">
        <f t="shared" si="6"/>
        <v>2046.2000000000007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44738.258333333331</v>
      </c>
      <c r="I56" s="23">
        <f t="shared" si="6"/>
        <v>2046.2000000000007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44738.258333333331</v>
      </c>
      <c r="I57" s="23">
        <f t="shared" si="6"/>
        <v>2046.2000000000007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44738.258333333331</v>
      </c>
      <c r="I58" s="23">
        <f t="shared" si="6"/>
        <v>2046.2000000000007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44699.383333333331</v>
      </c>
      <c r="I59" s="23">
        <f t="shared" si="6"/>
        <v>1113.2000000000007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44738.258333333331</v>
      </c>
      <c r="I60" s="23">
        <f t="shared" si="6"/>
        <v>2046.2000000000007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44738.258333333331</v>
      </c>
      <c r="I61" s="23">
        <f t="shared" si="6"/>
        <v>2046.2000000000007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44738.258333333331</v>
      </c>
      <c r="I62" s="23">
        <f t="shared" si="6"/>
        <v>2046.2000000000007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44738.258333333331</v>
      </c>
      <c r="I63" s="23">
        <f t="shared" si="6"/>
        <v>2046.2000000000007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44738.258333333331</v>
      </c>
      <c r="I64" s="23">
        <f t="shared" si="6"/>
        <v>2046.2000000000007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44738.258333333331</v>
      </c>
      <c r="I65" s="23">
        <f t="shared" si="6"/>
        <v>2046.2000000000007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44738.258333333331</v>
      </c>
      <c r="I66" s="23">
        <f t="shared" si="6"/>
        <v>2046.2000000000007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44699.383333333331</v>
      </c>
      <c r="I67" s="23">
        <f t="shared" si="6"/>
        <v>1113.2000000000007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44738.258333333331</v>
      </c>
      <c r="I68" s="23">
        <f t="shared" si="6"/>
        <v>2046.2000000000007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44738.258333333331</v>
      </c>
      <c r="I69" s="23">
        <f t="shared" si="6"/>
        <v>2046.2000000000007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44738.258333333331</v>
      </c>
      <c r="I70" s="23">
        <f t="shared" si="6"/>
        <v>2046.2000000000007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44738.258333333331</v>
      </c>
      <c r="I71" s="23">
        <f t="shared" si="6"/>
        <v>2046.2000000000007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44738.258333333331</v>
      </c>
      <c r="I72" s="23">
        <f t="shared" si="6"/>
        <v>2046.2000000000007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44738.258333333331</v>
      </c>
      <c r="I73" s="23">
        <f t="shared" si="6"/>
        <v>2046.2000000000007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44738.258333333331</v>
      </c>
      <c r="I74" s="23">
        <f t="shared" si="6"/>
        <v>2046.2000000000007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44699.383333333331</v>
      </c>
      <c r="I75" s="23">
        <f t="shared" si="6"/>
        <v>1113.2000000000007</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44738.258333333331</v>
      </c>
      <c r="I76" s="23">
        <f t="shared" si="6"/>
        <v>2046.2000000000007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44738.258333333331</v>
      </c>
      <c r="I77" s="23">
        <f t="shared" si="6"/>
        <v>2046.2000000000007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44738.258333333331</v>
      </c>
      <c r="I78" s="23">
        <f t="shared" si="6"/>
        <v>2046.2000000000007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44738.258333333331</v>
      </c>
      <c r="I79" s="23">
        <f t="shared" si="6"/>
        <v>2046.2000000000007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44738.258333333331</v>
      </c>
      <c r="I80" s="23">
        <f t="shared" si="6"/>
        <v>2046.2000000000007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44738.258333333331</v>
      </c>
      <c r="I81" s="23">
        <f t="shared" si="6"/>
        <v>2046.2000000000007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44738.258333333331</v>
      </c>
      <c r="I82" s="23">
        <f t="shared" si="6"/>
        <v>2046.2000000000007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44699.383333333331</v>
      </c>
      <c r="I83" s="23">
        <f t="shared" si="6"/>
        <v>1113.2000000000007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44738.258333333331</v>
      </c>
      <c r="I84" s="23">
        <f t="shared" si="6"/>
        <v>2046.2000000000007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44738.258333333331</v>
      </c>
      <c r="I85" s="23">
        <f t="shared" si="6"/>
        <v>2046.2000000000007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44738.258333333331</v>
      </c>
      <c r="I86" s="23">
        <f t="shared" si="6"/>
        <v>2046.2000000000007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44738.258333333331</v>
      </c>
      <c r="I87" s="23">
        <f t="shared" si="6"/>
        <v>2046.2000000000007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44738.258333333331</v>
      </c>
      <c r="I88" s="23">
        <f t="shared" si="6"/>
        <v>2046.2000000000007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44738.258333333331</v>
      </c>
      <c r="I89" s="23">
        <f t="shared" si="6"/>
        <v>2046.2000000000007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44738.258333333331</v>
      </c>
      <c r="I90" s="23">
        <f t="shared" si="6"/>
        <v>2046.2000000000007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44699.383333333331</v>
      </c>
      <c r="I91" s="23">
        <f t="shared" si="6"/>
        <v>1113.2000000000007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44738.258333333331</v>
      </c>
      <c r="I92" s="23">
        <f t="shared" si="6"/>
        <v>2046.2000000000007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44738.258333333331</v>
      </c>
      <c r="I93" s="23">
        <f t="shared" si="6"/>
        <v>2046.2000000000007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44738.258333333331</v>
      </c>
      <c r="I94" s="23">
        <f t="shared" si="6"/>
        <v>2046.2000000000007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44738.258333333331</v>
      </c>
      <c r="I95" s="23">
        <f t="shared" si="6"/>
        <v>2046.2000000000007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44738.258333333331</v>
      </c>
      <c r="I96" s="23">
        <f t="shared" si="6"/>
        <v>2046.2000000000007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44738.258333333331</v>
      </c>
      <c r="I97" s="23">
        <f t="shared" si="6"/>
        <v>2046.2000000000007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44738.258333333331</v>
      </c>
      <c r="I98" s="23">
        <f t="shared" si="6"/>
        <v>2046.2000000000007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44738.258333333331</v>
      </c>
      <c r="I99" s="23">
        <f t="shared" si="6"/>
        <v>2046.2000000000007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44738.258333333331</v>
      </c>
      <c r="I100" s="23">
        <f t="shared" si="6"/>
        <v>2046.2000000000007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44738.258333333331</v>
      </c>
      <c r="I101" s="23">
        <f t="shared" si="6"/>
        <v>2046.2000000000007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44738.258333333331</v>
      </c>
      <c r="I102" s="23">
        <f t="shared" si="6"/>
        <v>2046.2000000000007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44738.258333333331</v>
      </c>
      <c r="I103" s="23">
        <f t="shared" si="6"/>
        <v>2046.2000000000007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44738.258333333331</v>
      </c>
      <c r="I104" s="23">
        <f t="shared" ref="I104:I167" si="14">D104-($F$4-G104)</f>
        <v>2046.2000000000007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44738.258333333331</v>
      </c>
      <c r="I105" s="23">
        <f t="shared" si="14"/>
        <v>2046.2000000000007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44738.258333333331</v>
      </c>
      <c r="I106" s="23">
        <f t="shared" si="14"/>
        <v>2046.2000000000007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44738.258333333331</v>
      </c>
      <c r="I107" s="23">
        <f t="shared" si="14"/>
        <v>2046.2000000000007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44738.258333333331</v>
      </c>
      <c r="I108" s="23">
        <f t="shared" si="14"/>
        <v>2046.2000000000007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44738.258333333331</v>
      </c>
      <c r="I109" s="23">
        <f t="shared" si="14"/>
        <v>2046.2000000000007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44738.258333333331</v>
      </c>
      <c r="I110" s="23">
        <f t="shared" si="14"/>
        <v>2046.2000000000007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44738.258333333331</v>
      </c>
      <c r="I111" s="23">
        <f t="shared" si="14"/>
        <v>2046.2000000000007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44738.258333333331</v>
      </c>
      <c r="I112" s="23">
        <f t="shared" si="14"/>
        <v>2046.2000000000007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44738.258333333331</v>
      </c>
      <c r="I113" s="23">
        <f t="shared" si="14"/>
        <v>2046.2000000000007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44738.258333333331</v>
      </c>
      <c r="I114" s="23">
        <f t="shared" si="14"/>
        <v>2046.2000000000007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44738.258333333331</v>
      </c>
      <c r="I115" s="23">
        <f t="shared" si="14"/>
        <v>2046.2000000000007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44738.258333333331</v>
      </c>
      <c r="I116" s="23">
        <f t="shared" si="14"/>
        <v>2046.2000000000007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44738.258333333331</v>
      </c>
      <c r="I117" s="23">
        <f t="shared" si="14"/>
        <v>2046.2000000000007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44738.258333333331</v>
      </c>
      <c r="I118" s="23">
        <f t="shared" si="14"/>
        <v>2046.2000000000007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44738.258333333331</v>
      </c>
      <c r="I119" s="23">
        <f t="shared" si="14"/>
        <v>2046.2000000000007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45071.591666666667</v>
      </c>
      <c r="I120" s="23">
        <f t="shared" si="14"/>
        <v>10046.200000000001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44738.258333333331</v>
      </c>
      <c r="I121" s="23">
        <f t="shared" si="14"/>
        <v>2046.2000000000007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44738.258333333331</v>
      </c>
      <c r="I122" s="23">
        <f t="shared" si="14"/>
        <v>2046.2000000000007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44738.258333333331</v>
      </c>
      <c r="I123" s="23">
        <f t="shared" si="14"/>
        <v>2046.2000000000007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45071.591666666667</v>
      </c>
      <c r="I124" s="23">
        <f t="shared" si="14"/>
        <v>10046.200000000001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44738.258333333331</v>
      </c>
      <c r="I125" s="23">
        <f t="shared" si="14"/>
        <v>2046.2000000000007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44738.258333333331</v>
      </c>
      <c r="I126" s="23">
        <f t="shared" si="14"/>
        <v>2046.2000000000007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44738.258333333331</v>
      </c>
      <c r="I127" s="23">
        <f t="shared" si="14"/>
        <v>2046.2000000000007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45071.591666666667</v>
      </c>
      <c r="I128" s="23">
        <f t="shared" si="14"/>
        <v>10046.200000000001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44738.258333333331</v>
      </c>
      <c r="I129" s="23">
        <f t="shared" si="14"/>
        <v>2046.2000000000007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44738.258333333331</v>
      </c>
      <c r="I130" s="23">
        <f t="shared" si="14"/>
        <v>2046.2000000000007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44738.258333333331</v>
      </c>
      <c r="I131" s="23">
        <f t="shared" si="14"/>
        <v>2046.2000000000007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45071.591666666667</v>
      </c>
      <c r="I132" s="23">
        <f t="shared" si="14"/>
        <v>10046.200000000001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44738.258333333331</v>
      </c>
      <c r="I133" s="23">
        <f t="shared" si="14"/>
        <v>2046.2000000000007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44738.258333333331</v>
      </c>
      <c r="I134" s="23">
        <f t="shared" si="14"/>
        <v>2046.2000000000007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44738.258333333331</v>
      </c>
      <c r="I135" s="23">
        <f t="shared" si="14"/>
        <v>2046.2000000000007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45071.591666666667</v>
      </c>
      <c r="I136" s="23">
        <f t="shared" si="14"/>
        <v>10046.200000000001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44738.258333333331</v>
      </c>
      <c r="I137" s="23">
        <f t="shared" si="14"/>
        <v>2046.2000000000007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44738.258333333331</v>
      </c>
      <c r="I138" s="23">
        <f t="shared" si="14"/>
        <v>2046.2000000000007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44738.258333333331</v>
      </c>
      <c r="I139" s="23">
        <f t="shared" si="14"/>
        <v>2046.2000000000007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45071.591666666667</v>
      </c>
      <c r="I140" s="23">
        <f t="shared" si="14"/>
        <v>10046.200000000001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44738.258333333331</v>
      </c>
      <c r="I141" s="23">
        <f t="shared" si="14"/>
        <v>2046.2000000000007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45071.591666666667</v>
      </c>
      <c r="I142" s="23">
        <f t="shared" si="14"/>
        <v>10046.200000000001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44738.258333333331</v>
      </c>
      <c r="I143" s="23">
        <f t="shared" si="14"/>
        <v>2046.2000000000007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45071.591666666667</v>
      </c>
      <c r="I144" s="23">
        <f t="shared" si="14"/>
        <v>10046.200000000001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44738.258333333331</v>
      </c>
      <c r="I145" s="23">
        <f t="shared" si="14"/>
        <v>2046.2000000000007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45071.591666666667</v>
      </c>
      <c r="I146" s="23">
        <f t="shared" si="14"/>
        <v>10046.200000000001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44738.258333333331</v>
      </c>
      <c r="I147" s="23">
        <f t="shared" si="14"/>
        <v>2046.2000000000007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45071.591666666667</v>
      </c>
      <c r="I148" s="23">
        <f t="shared" si="14"/>
        <v>10046.200000000001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44738.258333333331</v>
      </c>
      <c r="I149" s="23">
        <f t="shared" si="14"/>
        <v>2046.2000000000007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45071.591666666667</v>
      </c>
      <c r="I150" s="23">
        <f t="shared" si="14"/>
        <v>10046.200000000001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44738.258333333331</v>
      </c>
      <c r="I151" s="23">
        <f t="shared" si="14"/>
        <v>2046.2000000000007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45071.591666666667</v>
      </c>
      <c r="I152" s="23">
        <f t="shared" si="14"/>
        <v>10046.200000000001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44738.258333333331</v>
      </c>
      <c r="I153" s="23">
        <f t="shared" si="14"/>
        <v>2046.2000000000007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44660.675000000003</v>
      </c>
      <c r="I154" s="23">
        <f t="shared" si="14"/>
        <v>184.20000000000073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44738.258333333331</v>
      </c>
      <c r="I155" s="23">
        <f t="shared" si="14"/>
        <v>2046.2000000000007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44738.258333333331</v>
      </c>
      <c r="I156" s="23">
        <f t="shared" si="14"/>
        <v>2046.2000000000007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44738.258333333331</v>
      </c>
      <c r="I157" s="23">
        <f t="shared" si="14"/>
        <v>2046.2000000000007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44738.258333333331</v>
      </c>
      <c r="I158" s="23">
        <f t="shared" si="14"/>
        <v>2046.2000000000007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44738.258333333331</v>
      </c>
      <c r="I159" s="23">
        <f t="shared" si="14"/>
        <v>2046.2000000000007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44738.258333333331</v>
      </c>
      <c r="I160" s="23">
        <f t="shared" si="14"/>
        <v>2046.2000000000007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44738.258333333331</v>
      </c>
      <c r="I161" s="23">
        <f t="shared" si="14"/>
        <v>2046.2000000000007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44738.258333333331</v>
      </c>
      <c r="I162" s="23">
        <f t="shared" si="14"/>
        <v>2046.2000000000007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44738.258333333331</v>
      </c>
      <c r="I163" s="23">
        <f t="shared" si="14"/>
        <v>2046.2000000000007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44738.258333333331</v>
      </c>
      <c r="I164" s="23">
        <f t="shared" si="14"/>
        <v>2046.2000000000007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44738.258333333331</v>
      </c>
      <c r="I165" s="23">
        <f t="shared" si="14"/>
        <v>2046.2000000000007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44738.258333333331</v>
      </c>
      <c r="I166" s="23">
        <f t="shared" si="14"/>
        <v>2046.2000000000007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44738.258333333331</v>
      </c>
      <c r="I167" s="23">
        <f t="shared" si="14"/>
        <v>2046.2000000000007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44738.258333333331</v>
      </c>
      <c r="I168" s="23">
        <f t="shared" ref="I168:I233" si="22">D168-($F$4-G168)</f>
        <v>2046.2000000000007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44738.258333333331</v>
      </c>
      <c r="I169" s="23">
        <f t="shared" si="22"/>
        <v>2046.2000000000007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44738.258333333331</v>
      </c>
      <c r="I170" s="23">
        <f t="shared" si="22"/>
        <v>2046.2000000000007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44738.258333333331</v>
      </c>
      <c r="I171" s="23">
        <f t="shared" si="22"/>
        <v>2046.2000000000007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44738.258333333331</v>
      </c>
      <c r="I172" s="23">
        <f t="shared" si="22"/>
        <v>2046.2000000000007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44738.258333333331</v>
      </c>
      <c r="I173" s="23">
        <f t="shared" si="22"/>
        <v>2046.2000000000007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44738.258333333331</v>
      </c>
      <c r="I174" s="23">
        <f t="shared" si="22"/>
        <v>2046.2000000000007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44738.258333333331</v>
      </c>
      <c r="I175" s="23">
        <f t="shared" si="22"/>
        <v>2046.2000000000007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44657.133333333331</v>
      </c>
      <c r="I176" s="23">
        <f t="shared" si="22"/>
        <v>99.200000000000728</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44738.258333333331</v>
      </c>
      <c r="I177" s="23">
        <f t="shared" si="22"/>
        <v>2046.2000000000007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45118.716666666667</v>
      </c>
      <c r="I178" s="23">
        <f t="shared" si="22"/>
        <v>11177.2</v>
      </c>
      <c r="J178" s="17" t="str">
        <f t="shared" si="18"/>
        <v>NOT DUE</v>
      </c>
      <c r="K178" s="31" t="s">
        <v>4275</v>
      </c>
      <c r="L178" s="233" t="s">
        <v>5495</v>
      </c>
    </row>
    <row r="179" spans="1:12" ht="25.5" customHeight="1">
      <c r="A179" s="17" t="s">
        <v>781</v>
      </c>
      <c r="B179" s="31" t="s">
        <v>778</v>
      </c>
      <c r="C179" s="31" t="s">
        <v>4278</v>
      </c>
      <c r="D179" s="21">
        <v>20000</v>
      </c>
      <c r="E179" s="13">
        <v>42348</v>
      </c>
      <c r="F179" s="13">
        <v>44552</v>
      </c>
      <c r="G179" s="27">
        <v>21081</v>
      </c>
      <c r="H179" s="15">
        <f>IF(I179&lt;=20000,$F$5+(I179/24),"error")</f>
        <v>45452.05</v>
      </c>
      <c r="I179" s="23">
        <f t="shared" si="22"/>
        <v>19177.2</v>
      </c>
      <c r="J179" s="17" t="str">
        <f t="shared" si="18"/>
        <v>NOT DUE</v>
      </c>
      <c r="K179" s="31" t="s">
        <v>4275</v>
      </c>
      <c r="L179" s="286" t="s">
        <v>5495</v>
      </c>
    </row>
    <row r="180" spans="1:12">
      <c r="A180" s="17" t="s">
        <v>782</v>
      </c>
      <c r="B180" s="31" t="s">
        <v>4279</v>
      </c>
      <c r="C180" s="31" t="s">
        <v>4280</v>
      </c>
      <c r="D180" s="21">
        <v>12000</v>
      </c>
      <c r="E180" s="13">
        <v>42348</v>
      </c>
      <c r="F180" s="13">
        <v>43749</v>
      </c>
      <c r="G180" s="27">
        <v>12462</v>
      </c>
      <c r="H180" s="22">
        <f t="shared" si="21"/>
        <v>44759.591666666667</v>
      </c>
      <c r="I180" s="23">
        <f t="shared" si="22"/>
        <v>2558.2000000000007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45410.675000000003</v>
      </c>
      <c r="I181" s="23">
        <f t="shared" si="22"/>
        <v>18184.2</v>
      </c>
      <c r="J181" s="17" t="str">
        <f t="shared" si="18"/>
        <v>NOT DUE</v>
      </c>
      <c r="K181" s="31" t="s">
        <v>4281</v>
      </c>
      <c r="L181" s="233" t="s">
        <v>5495</v>
      </c>
    </row>
    <row r="182" spans="1:12" ht="25.5" customHeight="1">
      <c r="A182" s="17" t="s">
        <v>785</v>
      </c>
      <c r="B182" s="31" t="s">
        <v>4279</v>
      </c>
      <c r="C182" s="31" t="s">
        <v>4283</v>
      </c>
      <c r="D182" s="21">
        <v>20000</v>
      </c>
      <c r="E182" s="13">
        <v>42348</v>
      </c>
      <c r="F182" s="13">
        <v>44471</v>
      </c>
      <c r="G182" s="27">
        <v>20088</v>
      </c>
      <c r="H182" s="15">
        <f>IF(I182&lt;=20000,$F$5+(I182/24),"error")</f>
        <v>45410.675000000003</v>
      </c>
      <c r="I182" s="23">
        <f t="shared" si="22"/>
        <v>18184.2</v>
      </c>
      <c r="J182" s="17" t="str">
        <f t="shared" si="18"/>
        <v>NOT DUE</v>
      </c>
      <c r="K182" s="31" t="s">
        <v>4281</v>
      </c>
      <c r="L182" s="233" t="s">
        <v>5495</v>
      </c>
    </row>
    <row r="183" spans="1:12">
      <c r="A183" s="17" t="s">
        <v>786</v>
      </c>
      <c r="B183" s="31" t="s">
        <v>4202</v>
      </c>
      <c r="C183" s="31" t="s">
        <v>4284</v>
      </c>
      <c r="D183" s="21">
        <v>12000</v>
      </c>
      <c r="E183" s="13">
        <v>42348</v>
      </c>
      <c r="F183" s="13">
        <v>43749</v>
      </c>
      <c r="G183" s="27">
        <v>12462</v>
      </c>
      <c r="H183" s="22">
        <f t="shared" ref="H183:H196" si="23">IF(I183&lt;=12000,$F$5+(I183/24),"error")</f>
        <v>44759.591666666667</v>
      </c>
      <c r="I183" s="23">
        <f t="shared" si="22"/>
        <v>2558.2000000000007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44759.591666666667</v>
      </c>
      <c r="I184" s="23">
        <f t="shared" si="22"/>
        <v>2558.2000000000007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44759.591666666667</v>
      </c>
      <c r="I185" s="23">
        <f t="shared" si="22"/>
        <v>2558.2000000000007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44759.591666666667</v>
      </c>
      <c r="I186" s="23">
        <f t="shared" si="22"/>
        <v>2558.2000000000007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44759.591666666667</v>
      </c>
      <c r="I187" s="23">
        <f t="shared" si="22"/>
        <v>2558.2000000000007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44759.591666666667</v>
      </c>
      <c r="I188" s="23">
        <f t="shared" si="22"/>
        <v>2558.2000000000007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44700.341666666667</v>
      </c>
      <c r="I189" s="23">
        <f t="shared" si="22"/>
        <v>1136.2000000000007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44700.341666666667</v>
      </c>
      <c r="I190" s="23">
        <f t="shared" si="22"/>
        <v>1136.2000000000007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44700.341666666667</v>
      </c>
      <c r="I191" s="23">
        <f t="shared" si="22"/>
        <v>1136.2000000000007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44759.591666666667</v>
      </c>
      <c r="I192" s="23">
        <f t="shared" si="22"/>
        <v>2558.2000000000007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44759.591666666667</v>
      </c>
      <c r="I193" s="23">
        <f t="shared" si="22"/>
        <v>2558.2000000000007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44759.591666666667</v>
      </c>
      <c r="I194" s="23">
        <f t="shared" si="22"/>
        <v>2558.2000000000007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184.20000000000073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44981.841666666667</v>
      </c>
      <c r="I196" s="23">
        <f t="shared" si="22"/>
        <v>7892.2000000000007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44981.841666666667</v>
      </c>
      <c r="I197" s="23">
        <f t="shared" si="22"/>
        <v>7892.2000000000007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44729.925000000003</v>
      </c>
      <c r="I198" s="23">
        <f t="shared" si="22"/>
        <v>1846.2000000000007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44712.008333333331</v>
      </c>
      <c r="I199" s="23">
        <f t="shared" si="22"/>
        <v>1416.2000000000007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44712.008333333331</v>
      </c>
      <c r="I200" s="23">
        <f t="shared" si="22"/>
        <v>1416.2000000000007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44712.008333333331</v>
      </c>
      <c r="I201" s="23">
        <f t="shared" si="22"/>
        <v>1416.2000000000007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44729.925000000003</v>
      </c>
      <c r="I202" s="23">
        <f t="shared" si="22"/>
        <v>1846.2000000000007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44875.758333333331</v>
      </c>
      <c r="I203" s="23">
        <f t="shared" si="22"/>
        <v>5346.2000000000007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44875.758333333331</v>
      </c>
      <c r="I204" s="23">
        <f t="shared" si="22"/>
        <v>5346.2000000000007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44875.758333333331</v>
      </c>
      <c r="I205" s="23">
        <f t="shared" si="22"/>
        <v>5346.2000000000007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44729.925000000003</v>
      </c>
      <c r="I206" s="23">
        <f t="shared" si="22"/>
        <v>1846.2000000000007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44875.758333333331</v>
      </c>
      <c r="I207" s="23">
        <f t="shared" si="22"/>
        <v>5346.2000000000007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44875.758333333331</v>
      </c>
      <c r="I208" s="23">
        <f t="shared" si="22"/>
        <v>5346.2000000000007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44875.758333333331</v>
      </c>
      <c r="I209" s="23">
        <f t="shared" si="22"/>
        <v>5346.2000000000007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44729.925000000003</v>
      </c>
      <c r="I210" s="23">
        <f t="shared" si="22"/>
        <v>1846.2000000000007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44875.758333333331</v>
      </c>
      <c r="I211" s="23">
        <f t="shared" si="22"/>
        <v>5346.2000000000007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44875.758333333331</v>
      </c>
      <c r="I212" s="23">
        <f t="shared" si="22"/>
        <v>5346.2000000000007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44875.758333333331</v>
      </c>
      <c r="I213" s="23">
        <f t="shared" si="22"/>
        <v>5346.2000000000007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44729.925000000003</v>
      </c>
      <c r="I214" s="23">
        <f t="shared" si="22"/>
        <v>1846.2000000000007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44875.758333333331</v>
      </c>
      <c r="I215" s="23">
        <f t="shared" si="22"/>
        <v>5346.2000000000007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44875.758333333331</v>
      </c>
      <c r="I216" s="23">
        <f t="shared" si="22"/>
        <v>5346.2000000000007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44875.758333333331</v>
      </c>
      <c r="I217" s="23">
        <f t="shared" si="22"/>
        <v>5346.2000000000007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44729.925000000003</v>
      </c>
      <c r="I218" s="23">
        <f t="shared" si="22"/>
        <v>1846.2000000000007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44875.758333333331</v>
      </c>
      <c r="I219" s="23">
        <f t="shared" si="22"/>
        <v>5346.2000000000007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44875.758333333331</v>
      </c>
      <c r="I220" s="23">
        <f t="shared" si="22"/>
        <v>5346.2000000000007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44875.758333333331</v>
      </c>
      <c r="I221" s="23">
        <f t="shared" si="22"/>
        <v>5346.2000000000007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44759.591666666667</v>
      </c>
      <c r="I222" s="23">
        <f t="shared" si="22"/>
        <v>2558.2000000000007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44759.591666666667</v>
      </c>
      <c r="I223" s="23">
        <f t="shared" si="22"/>
        <v>2558.2000000000007</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44665.466666666667</v>
      </c>
      <c r="I224" s="23">
        <f>D224-($F$4-G224)</f>
        <v>299.20000000000073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44688.216666666667</v>
      </c>
      <c r="I225" s="23">
        <f t="shared" si="22"/>
        <v>845.20000000000073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44758.925000000003</v>
      </c>
      <c r="I226" s="23">
        <f t="shared" si="22"/>
        <v>2542.2000000000007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45410.675000000003</v>
      </c>
      <c r="I227" s="23">
        <f t="shared" si="22"/>
        <v>18184.2</v>
      </c>
      <c r="J227" s="17" t="str">
        <f t="shared" si="27"/>
        <v>NOT DUE</v>
      </c>
      <c r="K227" s="31" t="s">
        <v>4308</v>
      </c>
      <c r="L227" s="144" t="s">
        <v>5484</v>
      </c>
    </row>
    <row r="228" spans="1:12" ht="15" customHeight="1">
      <c r="A228" s="17" t="s">
        <v>834</v>
      </c>
      <c r="B228" s="31" t="s">
        <v>37</v>
      </c>
      <c r="C228" s="31" t="s">
        <v>4311</v>
      </c>
      <c r="D228" s="50">
        <v>500</v>
      </c>
      <c r="E228" s="13">
        <v>42348</v>
      </c>
      <c r="F228" s="13">
        <v>44627</v>
      </c>
      <c r="G228" s="27">
        <v>21740</v>
      </c>
      <c r="H228" s="22">
        <f>IF(I228&lt;=500,$F$5+(I228/24),"error")</f>
        <v>44667.008333333331</v>
      </c>
      <c r="I228" s="23">
        <f t="shared" si="22"/>
        <v>336.20000000000073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44858.716666666667</v>
      </c>
      <c r="I229" s="23">
        <f t="shared" si="22"/>
        <v>4937.2000000000007</v>
      </c>
      <c r="J229" s="17" t="str">
        <f t="shared" si="27"/>
        <v>NOT DUE</v>
      </c>
      <c r="K229" s="31"/>
      <c r="L229" s="144" t="s">
        <v>5499</v>
      </c>
    </row>
    <row r="230" spans="1:12" ht="26.45" customHeight="1">
      <c r="A230" s="17" t="s">
        <v>837</v>
      </c>
      <c r="B230" s="31" t="s">
        <v>4313</v>
      </c>
      <c r="C230" s="31" t="s">
        <v>4314</v>
      </c>
      <c r="D230" s="50">
        <v>12000</v>
      </c>
      <c r="E230" s="13">
        <v>42348</v>
      </c>
      <c r="F230" s="13">
        <v>43892</v>
      </c>
      <c r="G230" s="27">
        <v>13982</v>
      </c>
      <c r="H230" s="15">
        <f>IF(I230&lt;=12000,$F$5+(I230/24),"error")</f>
        <v>44822.925000000003</v>
      </c>
      <c r="I230" s="23">
        <f t="shared" si="22"/>
        <v>4078.2000000000007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44749.175000000003</v>
      </c>
      <c r="I231" s="23">
        <f t="shared" si="22"/>
        <v>2308.2000000000007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44845.3</v>
      </c>
      <c r="I232" s="23">
        <f t="shared" si="22"/>
        <v>4615.2000000000007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45077.341666666667</v>
      </c>
      <c r="I233" s="23">
        <f t="shared" si="22"/>
        <v>10184.200000000001</v>
      </c>
      <c r="J233" s="17" t="str">
        <f t="shared" si="27"/>
        <v>NOT DUE</v>
      </c>
      <c r="K233" s="31" t="s">
        <v>4289</v>
      </c>
      <c r="L233" s="144" t="s">
        <v>5484</v>
      </c>
    </row>
    <row r="234" spans="1:12" ht="15" customHeight="1">
      <c r="A234" s="17" t="s">
        <v>841</v>
      </c>
      <c r="B234" s="31" t="s">
        <v>4288</v>
      </c>
      <c r="C234" s="31" t="s">
        <v>4319</v>
      </c>
      <c r="D234" s="21">
        <v>12000</v>
      </c>
      <c r="E234" s="13">
        <v>42348</v>
      </c>
      <c r="F234" s="13">
        <v>44471</v>
      </c>
      <c r="G234" s="27">
        <v>20088</v>
      </c>
      <c r="H234" s="22">
        <f t="shared" ref="H234:H235" si="31">IF(I234&lt;=12000,$F$5+(I234/24),"error")</f>
        <v>45077.341666666667</v>
      </c>
      <c r="I234" s="23">
        <f t="shared" ref="I234:I265" si="32">D234-($F$4-G234)</f>
        <v>10184.200000000001</v>
      </c>
      <c r="J234" s="17" t="str">
        <f t="shared" si="27"/>
        <v>NOT DUE</v>
      </c>
      <c r="K234" s="31" t="s">
        <v>4289</v>
      </c>
      <c r="L234" s="144" t="s">
        <v>5484</v>
      </c>
    </row>
    <row r="235" spans="1:12" ht="25.5" customHeight="1">
      <c r="A235" s="17" t="s">
        <v>842</v>
      </c>
      <c r="B235" s="31" t="s">
        <v>4320</v>
      </c>
      <c r="C235" s="31" t="s">
        <v>4248</v>
      </c>
      <c r="D235" s="21">
        <v>12000</v>
      </c>
      <c r="E235" s="13">
        <v>42348</v>
      </c>
      <c r="F235" s="13">
        <v>43540</v>
      </c>
      <c r="G235" s="27">
        <v>10599</v>
      </c>
      <c r="H235" s="22">
        <f t="shared" si="31"/>
        <v>44681.966666666667</v>
      </c>
      <c r="I235" s="23">
        <f t="shared" si="32"/>
        <v>695.20000000000073</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44661.3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44915.841666666667</v>
      </c>
      <c r="I237" s="23">
        <f t="shared" si="32"/>
        <v>6308.2000000000007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45410.675000000003</v>
      </c>
      <c r="I238" s="23">
        <f t="shared" si="32"/>
        <v>18184.2</v>
      </c>
      <c r="J238" s="17" t="str">
        <f t="shared" si="27"/>
        <v>NOT DUE</v>
      </c>
      <c r="K238" s="31" t="s">
        <v>4326</v>
      </c>
      <c r="L238" s="233" t="s">
        <v>5495</v>
      </c>
    </row>
    <row r="239" spans="1:12" ht="15" customHeight="1">
      <c r="A239" s="17" t="s">
        <v>846</v>
      </c>
      <c r="B239" s="31" t="s">
        <v>4324</v>
      </c>
      <c r="C239" s="31" t="s">
        <v>4328</v>
      </c>
      <c r="D239" s="21">
        <v>5000</v>
      </c>
      <c r="E239" s="13">
        <v>42348</v>
      </c>
      <c r="F239" s="13">
        <v>44279</v>
      </c>
      <c r="G239" s="27">
        <v>18212</v>
      </c>
      <c r="H239" s="22">
        <f>IF(I239&lt;=5000,$F$5+(I239/24),"error")</f>
        <v>44707.508333333331</v>
      </c>
      <c r="I239" s="23">
        <f t="shared" si="32"/>
        <v>1308.2000000000007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45410.675000000003</v>
      </c>
      <c r="I240" s="23">
        <f t="shared" si="32"/>
        <v>18184.2</v>
      </c>
      <c r="J240" s="17" t="str">
        <f t="shared" si="27"/>
        <v>NOT DUE</v>
      </c>
      <c r="K240" s="31" t="s">
        <v>4326</v>
      </c>
      <c r="L240" s="233" t="s">
        <v>5495</v>
      </c>
    </row>
    <row r="241" spans="1:12" ht="25.5">
      <c r="A241" s="17" t="s">
        <v>848</v>
      </c>
      <c r="B241" s="31" t="s">
        <v>4856</v>
      </c>
      <c r="C241" s="31" t="s">
        <v>4849</v>
      </c>
      <c r="D241" s="21">
        <v>12000</v>
      </c>
      <c r="E241" s="13">
        <v>42348</v>
      </c>
      <c r="F241" s="13">
        <v>43719</v>
      </c>
      <c r="G241" s="27">
        <v>12193</v>
      </c>
      <c r="H241" s="22">
        <f>IF(I241&lt;=12000,$F$5+(I241/24),"error")</f>
        <v>44748.383333333331</v>
      </c>
      <c r="I241" s="23">
        <f t="shared" si="32"/>
        <v>2289.2000000000007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44748.383333333331</v>
      </c>
      <c r="I242" s="23">
        <f t="shared" si="32"/>
        <v>2289.2000000000007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44673.425000000003</v>
      </c>
      <c r="I243" s="23">
        <f t="shared" si="32"/>
        <v>490.20000000000073</v>
      </c>
      <c r="J243" s="17" t="str">
        <f t="shared" si="27"/>
        <v>NOT DUE</v>
      </c>
      <c r="K243" s="31" t="s">
        <v>4332</v>
      </c>
      <c r="L243" s="233" t="s">
        <v>5495</v>
      </c>
    </row>
    <row r="244" spans="1:12" ht="33.75">
      <c r="A244" s="17" t="s">
        <v>851</v>
      </c>
      <c r="B244" s="31" t="s">
        <v>4290</v>
      </c>
      <c r="C244" s="31" t="s">
        <v>4318</v>
      </c>
      <c r="D244" s="21">
        <v>6000</v>
      </c>
      <c r="E244" s="13">
        <v>42348</v>
      </c>
      <c r="F244" s="13">
        <v>44552</v>
      </c>
      <c r="G244" s="27">
        <v>21081</v>
      </c>
      <c r="H244" s="22">
        <f>IF(I244&lt;=6000,$F$5+(I244/24),"error")</f>
        <v>44868.716666666667</v>
      </c>
      <c r="I244" s="23">
        <f t="shared" si="32"/>
        <v>5177.2000000000007</v>
      </c>
      <c r="J244" s="17" t="str">
        <f t="shared" si="27"/>
        <v>NOT DUE</v>
      </c>
      <c r="K244" s="31" t="s">
        <v>4291</v>
      </c>
      <c r="L244" s="233" t="s">
        <v>5495</v>
      </c>
    </row>
    <row r="245" spans="1:12" ht="25.5" customHeight="1">
      <c r="A245" s="17" t="s">
        <v>853</v>
      </c>
      <c r="B245" s="31" t="s">
        <v>4290</v>
      </c>
      <c r="C245" s="31" t="s">
        <v>4333</v>
      </c>
      <c r="D245" s="21">
        <v>6000</v>
      </c>
      <c r="E245" s="13">
        <v>42348</v>
      </c>
      <c r="F245" s="13">
        <v>44552</v>
      </c>
      <c r="G245" s="27">
        <v>21081</v>
      </c>
      <c r="H245" s="22">
        <f t="shared" ref="H245:H247" si="33">IF(I245&lt;=6000,$F$5+(I245/24),"error")</f>
        <v>44868.716666666667</v>
      </c>
      <c r="I245" s="23">
        <f t="shared" si="32"/>
        <v>5177.2000000000007</v>
      </c>
      <c r="J245" s="17" t="str">
        <f t="shared" si="27"/>
        <v>NOT DUE</v>
      </c>
      <c r="K245" s="31" t="s">
        <v>4291</v>
      </c>
      <c r="L245" s="233" t="s">
        <v>5495</v>
      </c>
    </row>
    <row r="246" spans="1:12" ht="25.5" customHeight="1">
      <c r="A246" s="17" t="s">
        <v>854</v>
      </c>
      <c r="B246" s="31" t="s">
        <v>4292</v>
      </c>
      <c r="C246" s="31" t="s">
        <v>4318</v>
      </c>
      <c r="D246" s="21">
        <v>6000</v>
      </c>
      <c r="E246" s="13">
        <v>42348</v>
      </c>
      <c r="F246" s="13">
        <v>44552</v>
      </c>
      <c r="G246" s="27">
        <v>21081</v>
      </c>
      <c r="H246" s="22">
        <f t="shared" si="33"/>
        <v>44868.716666666667</v>
      </c>
      <c r="I246" s="23">
        <f t="shared" si="32"/>
        <v>5177.2000000000007</v>
      </c>
      <c r="J246" s="17" t="str">
        <f t="shared" si="27"/>
        <v>NOT DUE</v>
      </c>
      <c r="K246" s="31" t="s">
        <v>4291</v>
      </c>
      <c r="L246" s="233" t="s">
        <v>5495</v>
      </c>
    </row>
    <row r="247" spans="1:12" ht="25.5" customHeight="1">
      <c r="A247" s="17" t="s">
        <v>855</v>
      </c>
      <c r="B247" s="31" t="s">
        <v>4292</v>
      </c>
      <c r="C247" s="31" t="s">
        <v>4333</v>
      </c>
      <c r="D247" s="21">
        <v>6000</v>
      </c>
      <c r="E247" s="13">
        <v>42348</v>
      </c>
      <c r="F247" s="13">
        <v>44552</v>
      </c>
      <c r="G247" s="27">
        <v>21081</v>
      </c>
      <c r="H247" s="22">
        <f t="shared" si="33"/>
        <v>44868.716666666667</v>
      </c>
      <c r="I247" s="23">
        <f t="shared" si="32"/>
        <v>5177.2000000000007</v>
      </c>
      <c r="J247" s="17" t="str">
        <f t="shared" si="27"/>
        <v>NOT DUE</v>
      </c>
      <c r="K247" s="31" t="s">
        <v>4291</v>
      </c>
      <c r="L247" s="233" t="s">
        <v>5495</v>
      </c>
    </row>
    <row r="248" spans="1:12" ht="15" customHeight="1">
      <c r="A248" s="17" t="s">
        <v>856</v>
      </c>
      <c r="B248" s="31" t="s">
        <v>4334</v>
      </c>
      <c r="C248" s="31" t="s">
        <v>4335</v>
      </c>
      <c r="D248" s="21">
        <v>2000</v>
      </c>
      <c r="E248" s="13">
        <v>42348</v>
      </c>
      <c r="F248" s="13">
        <v>44578</v>
      </c>
      <c r="G248" s="27">
        <v>21250</v>
      </c>
      <c r="H248" s="22">
        <f>IF(I248&lt;=2000,$F$5+(I248/24),"error")</f>
        <v>44709.091666666667</v>
      </c>
      <c r="I248" s="23">
        <f t="shared" si="32"/>
        <v>1346.2000000000007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44709.091666666667</v>
      </c>
      <c r="I249" s="23">
        <f t="shared" si="32"/>
        <v>1346.2000000000007</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44741.05</v>
      </c>
      <c r="I250" s="23">
        <f>D250-($F$4-G250)</f>
        <v>2113.2000000000007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44741.05</v>
      </c>
      <c r="I251" s="23">
        <f t="shared" si="32"/>
        <v>2113.2000000000007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44741.05</v>
      </c>
      <c r="I252" s="23">
        <f t="shared" si="32"/>
        <v>2113.2000000000007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44835.258333333331</v>
      </c>
      <c r="I253" s="23">
        <f t="shared" si="32"/>
        <v>4374.2000000000007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44653.258333333331</v>
      </c>
      <c r="I254" s="23">
        <f t="shared" si="32"/>
        <v>6.2000000000007276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44782.216666666667</v>
      </c>
      <c r="I255" s="23">
        <f t="shared" si="32"/>
        <v>3101.2000000000007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44847.8</v>
      </c>
      <c r="I256" s="23">
        <f t="shared" si="32"/>
        <v>4675.2000000000007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44709.008333333331</v>
      </c>
      <c r="I257" s="23">
        <f t="shared" si="32"/>
        <v>1344.2000000000007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44667.341666666667</v>
      </c>
      <c r="I258" s="23">
        <f t="shared" si="32"/>
        <v>344.20000000000073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44740.466666666667</v>
      </c>
      <c r="I259" s="23">
        <f t="shared" si="32"/>
        <v>2099.2000000000007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44740.466666666667</v>
      </c>
      <c r="I260" s="23">
        <f t="shared" si="32"/>
        <v>2099.2000000000007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44740.466666666667</v>
      </c>
      <c r="I261" s="23">
        <f t="shared" si="32"/>
        <v>2099.2000000000007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44740.466666666667</v>
      </c>
      <c r="I262" s="23">
        <f t="shared" si="32"/>
        <v>2099.2000000000007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44740.466666666667</v>
      </c>
      <c r="I263" s="23">
        <f t="shared" si="32"/>
        <v>2099.2000000000007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44740.466666666667</v>
      </c>
      <c r="I264" s="23">
        <f t="shared" si="32"/>
        <v>2099.2000000000007</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44667.008333333331</v>
      </c>
      <c r="I265" s="23">
        <f t="shared" si="32"/>
        <v>336.20000000000073</v>
      </c>
      <c r="J265" s="17" t="str">
        <f t="shared" si="27"/>
        <v>NOT DUE</v>
      </c>
      <c r="K265" s="31"/>
      <c r="L265" s="144"/>
    </row>
    <row r="266" spans="1:12">
      <c r="A266" s="17" t="s">
        <v>874</v>
      </c>
      <c r="B266" s="31" t="s">
        <v>4360</v>
      </c>
      <c r="C266" s="31" t="s">
        <v>4361</v>
      </c>
      <c r="D266" s="43" t="s">
        <v>4</v>
      </c>
      <c r="E266" s="13">
        <v>42348</v>
      </c>
      <c r="F266" s="13">
        <v>44617</v>
      </c>
      <c r="G266" s="74"/>
      <c r="H266" s="15">
        <f>EDATE(F266-1,1)</f>
        <v>44644</v>
      </c>
      <c r="I266" s="16">
        <f ca="1">IF(ISBLANK(H266),"",H266-DATE(YEAR(NOW()),MONTH(NOW()),DAY(NOW())))</f>
        <v>-10</v>
      </c>
      <c r="J266" s="17" t="str">
        <f ca="1">IF(I266="","",IF(I266&lt;0,"OVERDUE","NOT DUE"))</f>
        <v>OVERDUE</v>
      </c>
      <c r="K266" s="31"/>
      <c r="L266" s="144" t="s">
        <v>5538</v>
      </c>
    </row>
    <row r="267" spans="1:12" ht="25.5">
      <c r="A267" s="17" t="s">
        <v>875</v>
      </c>
      <c r="B267" s="31" t="s">
        <v>4362</v>
      </c>
      <c r="C267" s="31" t="s">
        <v>386</v>
      </c>
      <c r="D267" s="43" t="s">
        <v>4</v>
      </c>
      <c r="E267" s="13">
        <v>42348</v>
      </c>
      <c r="F267" s="13">
        <v>44617</v>
      </c>
      <c r="G267" s="74"/>
      <c r="H267" s="15">
        <f>EDATE(F267-1,1)</f>
        <v>44644</v>
      </c>
      <c r="I267" s="16">
        <f ca="1">IF(ISBLANK(H267),"",H267-DATE(YEAR(NOW()),MONTH(NOW()),DAY(NOW())))</f>
        <v>-10</v>
      </c>
      <c r="J267" s="17" t="str">
        <f t="shared" ca="1" si="27"/>
        <v>OVERDUE</v>
      </c>
      <c r="K267" s="31"/>
      <c r="L267" s="144" t="s">
        <v>5538</v>
      </c>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11</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244</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244</v>
      </c>
      <c r="J270" s="17" t="str">
        <f t="shared" ca="1" si="27"/>
        <v>NOT DUE</v>
      </c>
      <c r="K270" s="31"/>
      <c r="L270" s="144"/>
    </row>
    <row r="271" spans="1:12" ht="26.45" customHeight="1">
      <c r="A271" s="17" t="s">
        <v>903</v>
      </c>
      <c r="B271" s="31" t="s">
        <v>877</v>
      </c>
      <c r="C271" s="31" t="s">
        <v>878</v>
      </c>
      <c r="D271" s="21" t="s">
        <v>1</v>
      </c>
      <c r="E271" s="13">
        <v>42348</v>
      </c>
      <c r="F271" s="13">
        <f>F$5</f>
        <v>44653</v>
      </c>
      <c r="G271" s="74"/>
      <c r="H271" s="15">
        <f>DATE(YEAR(F271),MONTH(F271),DAY(F271)+1)</f>
        <v>44654</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44653</v>
      </c>
      <c r="G272" s="74"/>
      <c r="H272" s="15">
        <f t="shared" ref="H272:H283" si="38">DATE(YEAR(F272),MONTH(F272),DAY(F272)+1)</f>
        <v>44654</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44653</v>
      </c>
      <c r="G273" s="74"/>
      <c r="H273" s="15">
        <f t="shared" si="38"/>
        <v>44654</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44653</v>
      </c>
      <c r="G274" s="74"/>
      <c r="H274" s="15">
        <f t="shared" si="38"/>
        <v>44654</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44653</v>
      </c>
      <c r="G275" s="74"/>
      <c r="H275" s="15">
        <f t="shared" si="38"/>
        <v>44654</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44653</v>
      </c>
      <c r="G276" s="74"/>
      <c r="H276" s="15">
        <f t="shared" si="38"/>
        <v>44654</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44653</v>
      </c>
      <c r="G277" s="74"/>
      <c r="H277" s="15">
        <f t="shared" si="38"/>
        <v>44654</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44653</v>
      </c>
      <c r="G278" s="74"/>
      <c r="H278" s="15">
        <f t="shared" si="38"/>
        <v>44654</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44653</v>
      </c>
      <c r="G279" s="74"/>
      <c r="H279" s="15">
        <f t="shared" si="38"/>
        <v>44654</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44653</v>
      </c>
      <c r="G280" s="74"/>
      <c r="H280" s="15">
        <f t="shared" si="38"/>
        <v>44654</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44653</v>
      </c>
      <c r="G281" s="74"/>
      <c r="H281" s="15">
        <f t="shared" si="38"/>
        <v>44654</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44653</v>
      </c>
      <c r="G282" s="74"/>
      <c r="H282" s="15">
        <f t="shared" si="38"/>
        <v>44654</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44653</v>
      </c>
      <c r="G283" s="74"/>
      <c r="H283" s="15">
        <f t="shared" si="38"/>
        <v>44654</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44653</v>
      </c>
      <c r="G284" s="74"/>
      <c r="H284" s="15">
        <f>DATE(YEAR(F284),MONTH(F284),DAY(F284)+1)</f>
        <v>44654</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44653</v>
      </c>
      <c r="G285" s="74"/>
      <c r="H285" s="15">
        <f>DATE(YEAR(F285),MONTH(F285),DAY(F285)+7)</f>
        <v>44660</v>
      </c>
      <c r="I285" s="16">
        <f t="shared" ca="1" si="36"/>
        <v>6</v>
      </c>
      <c r="J285" s="17" t="str">
        <f t="shared" ca="1" si="39"/>
        <v>NOT DUE</v>
      </c>
      <c r="K285" s="31" t="s">
        <v>910</v>
      </c>
      <c r="L285" s="144"/>
    </row>
    <row r="286" spans="1:12" ht="15" customHeight="1">
      <c r="A286" s="17" t="s">
        <v>941</v>
      </c>
      <c r="B286" s="31" t="s">
        <v>929</v>
      </c>
      <c r="C286" s="31" t="s">
        <v>930</v>
      </c>
      <c r="D286" s="21" t="s">
        <v>25</v>
      </c>
      <c r="E286" s="13">
        <v>42348</v>
      </c>
      <c r="F286" s="13">
        <v>44653</v>
      </c>
      <c r="G286" s="74"/>
      <c r="H286" s="15">
        <f t="shared" ref="H286:H288" si="40">DATE(YEAR(F286),MONTH(F286),DAY(F286)+7)</f>
        <v>44660</v>
      </c>
      <c r="I286" s="16">
        <f t="shared" ca="1" si="36"/>
        <v>6</v>
      </c>
      <c r="J286" s="17" t="str">
        <f t="shared" ca="1" si="39"/>
        <v>NOT DUE</v>
      </c>
      <c r="K286" s="31" t="s">
        <v>934</v>
      </c>
      <c r="L286" s="144"/>
    </row>
    <row r="287" spans="1:12" ht="15" customHeight="1">
      <c r="A287" s="17" t="s">
        <v>942</v>
      </c>
      <c r="B287" s="31" t="s">
        <v>931</v>
      </c>
      <c r="C287" s="31" t="s">
        <v>895</v>
      </c>
      <c r="D287" s="21" t="s">
        <v>25</v>
      </c>
      <c r="E287" s="13">
        <v>42348</v>
      </c>
      <c r="F287" s="13">
        <v>44653</v>
      </c>
      <c r="G287" s="74"/>
      <c r="H287" s="15">
        <f t="shared" si="40"/>
        <v>44660</v>
      </c>
      <c r="I287" s="16">
        <f t="shared" ca="1" si="36"/>
        <v>6</v>
      </c>
      <c r="J287" s="17" t="str">
        <f t="shared" ca="1" si="39"/>
        <v>NOT DUE</v>
      </c>
      <c r="K287" s="31" t="s">
        <v>935</v>
      </c>
      <c r="L287" s="144"/>
    </row>
    <row r="288" spans="1:12" ht="15" customHeight="1">
      <c r="A288" s="17" t="s">
        <v>947</v>
      </c>
      <c r="B288" s="31" t="s">
        <v>932</v>
      </c>
      <c r="C288" s="31" t="s">
        <v>933</v>
      </c>
      <c r="D288" s="21" t="s">
        <v>25</v>
      </c>
      <c r="E288" s="13">
        <v>42348</v>
      </c>
      <c r="F288" s="13">
        <v>44653</v>
      </c>
      <c r="G288" s="74"/>
      <c r="H288" s="15">
        <f t="shared" si="40"/>
        <v>44660</v>
      </c>
      <c r="I288" s="16">
        <f t="shared" ca="1" si="36"/>
        <v>6</v>
      </c>
      <c r="J288" s="17" t="str">
        <f t="shared" ca="1" si="39"/>
        <v>NOT DUE</v>
      </c>
      <c r="K288" s="31" t="s">
        <v>936</v>
      </c>
      <c r="L288" s="144"/>
    </row>
    <row r="289" spans="1:12" ht="15" customHeight="1">
      <c r="A289" s="17" t="s">
        <v>948</v>
      </c>
      <c r="B289" s="31" t="s">
        <v>4368</v>
      </c>
      <c r="C289" s="31" t="s">
        <v>389</v>
      </c>
      <c r="D289" s="21" t="s">
        <v>4</v>
      </c>
      <c r="E289" s="13">
        <v>42348</v>
      </c>
      <c r="F289" s="13">
        <v>44636</v>
      </c>
      <c r="G289" s="74"/>
      <c r="H289" s="15">
        <f>EDATE(F289-1,1)</f>
        <v>44666</v>
      </c>
      <c r="I289" s="16">
        <f t="shared" ca="1" si="36"/>
        <v>12</v>
      </c>
      <c r="J289" s="17" t="str">
        <f t="shared" ca="1" si="39"/>
        <v>NOT DUE</v>
      </c>
      <c r="K289" s="31" t="s">
        <v>937</v>
      </c>
      <c r="L289" s="144"/>
    </row>
    <row r="290" spans="1:12">
      <c r="A290" s="17" t="s">
        <v>949</v>
      </c>
      <c r="B290" s="31" t="s">
        <v>943</v>
      </c>
      <c r="C290" s="31" t="s">
        <v>895</v>
      </c>
      <c r="D290" s="21" t="s">
        <v>4</v>
      </c>
      <c r="E290" s="13">
        <v>42348</v>
      </c>
      <c r="F290" s="13">
        <v>44636</v>
      </c>
      <c r="G290" s="74"/>
      <c r="H290" s="15">
        <f t="shared" ref="H290:H293" si="41">EDATE(F290-1,1)</f>
        <v>44666</v>
      </c>
      <c r="I290" s="16">
        <f t="shared" ca="1" si="36"/>
        <v>12</v>
      </c>
      <c r="J290" s="17" t="str">
        <f t="shared" ca="1" si="39"/>
        <v>NOT DUE</v>
      </c>
      <c r="K290" s="31" t="s">
        <v>910</v>
      </c>
      <c r="L290" s="144"/>
    </row>
    <row r="291" spans="1:12" ht="26.45" customHeight="1">
      <c r="A291" s="17" t="s">
        <v>950</v>
      </c>
      <c r="B291" s="31" t="s">
        <v>944</v>
      </c>
      <c r="C291" s="31" t="s">
        <v>895</v>
      </c>
      <c r="D291" s="21" t="s">
        <v>4</v>
      </c>
      <c r="E291" s="13">
        <v>42348</v>
      </c>
      <c r="F291" s="13">
        <v>44636</v>
      </c>
      <c r="G291" s="74"/>
      <c r="H291" s="15">
        <f t="shared" si="41"/>
        <v>44666</v>
      </c>
      <c r="I291" s="16">
        <f t="shared" ca="1" si="36"/>
        <v>12</v>
      </c>
      <c r="J291" s="17" t="str">
        <f t="shared" ca="1" si="39"/>
        <v>NOT DUE</v>
      </c>
      <c r="K291" s="31" t="s">
        <v>951</v>
      </c>
      <c r="L291" s="144"/>
    </row>
    <row r="292" spans="1:12" ht="15" customHeight="1">
      <c r="A292" s="17" t="s">
        <v>956</v>
      </c>
      <c r="B292" s="31" t="s">
        <v>931</v>
      </c>
      <c r="C292" s="31" t="s">
        <v>895</v>
      </c>
      <c r="D292" s="21" t="s">
        <v>4</v>
      </c>
      <c r="E292" s="13">
        <v>42348</v>
      </c>
      <c r="F292" s="13">
        <v>44636</v>
      </c>
      <c r="G292" s="74"/>
      <c r="H292" s="15">
        <f t="shared" si="41"/>
        <v>44666</v>
      </c>
      <c r="I292" s="16">
        <f t="shared" ca="1" si="36"/>
        <v>12</v>
      </c>
      <c r="J292" s="17" t="str">
        <f t="shared" ca="1" si="39"/>
        <v>NOT DUE</v>
      </c>
      <c r="K292" s="31" t="s">
        <v>952</v>
      </c>
      <c r="L292" s="144"/>
    </row>
    <row r="293" spans="1:12" ht="25.5">
      <c r="A293" s="17" t="s">
        <v>957</v>
      </c>
      <c r="B293" s="31" t="s">
        <v>945</v>
      </c>
      <c r="C293" s="31" t="s">
        <v>946</v>
      </c>
      <c r="D293" s="21" t="s">
        <v>4</v>
      </c>
      <c r="E293" s="13">
        <v>42348</v>
      </c>
      <c r="F293" s="13">
        <v>44636</v>
      </c>
      <c r="G293" s="74"/>
      <c r="H293" s="15">
        <f t="shared" si="41"/>
        <v>44666</v>
      </c>
      <c r="I293" s="16">
        <f t="shared" ca="1" si="36"/>
        <v>12</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41</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41</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273</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273</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273</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273</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273</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273</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273</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273</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273</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632</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632</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632</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632</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632</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632</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632</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632</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632</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632</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632</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632</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632</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632</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632</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632</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632</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632</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632</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632</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632</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632</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632</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632</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632</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632</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632</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632</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632</v>
      </c>
      <c r="J333" s="17" t="str">
        <f t="shared" ca="1" si="39"/>
        <v>NOT DUE</v>
      </c>
      <c r="K333" s="31" t="s">
        <v>1073</v>
      </c>
      <c r="L333" s="144"/>
    </row>
    <row r="337" spans="1:11">
      <c r="B337" s="197" t="s">
        <v>4761</v>
      </c>
      <c r="D337" s="263" t="s">
        <v>4762</v>
      </c>
      <c r="I337" s="197" t="s">
        <v>4763</v>
      </c>
    </row>
    <row r="339" spans="1:11">
      <c r="A339" s="262"/>
      <c r="B339" s="262"/>
      <c r="C339" s="210" t="s">
        <v>5521</v>
      </c>
      <c r="E339" s="303" t="s">
        <v>5518</v>
      </c>
      <c r="F339" s="303"/>
      <c r="G339" s="303"/>
      <c r="H339" s="262"/>
      <c r="J339" s="303" t="s">
        <v>5502</v>
      </c>
      <c r="K339" s="303"/>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34" zoomScaleNormal="100" workbookViewId="0">
      <selection activeCell="F224" sqref="F224:G22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1075</v>
      </c>
      <c r="D3" s="306" t="s">
        <v>12</v>
      </c>
      <c r="E3" s="306"/>
      <c r="F3" s="5" t="s">
        <v>1077</v>
      </c>
    </row>
    <row r="4" spans="1:12" ht="18" customHeight="1">
      <c r="A4" s="305" t="s">
        <v>75</v>
      </c>
      <c r="B4" s="305"/>
      <c r="C4" s="37" t="s">
        <v>4196</v>
      </c>
      <c r="D4" s="306" t="s">
        <v>14</v>
      </c>
      <c r="E4" s="306"/>
      <c r="F4" s="6">
        <f>'Running Hours'!B10</f>
        <v>19976.2</v>
      </c>
    </row>
    <row r="5" spans="1:12" ht="18" customHeight="1">
      <c r="A5" s="305" t="s">
        <v>76</v>
      </c>
      <c r="B5" s="305"/>
      <c r="C5" s="38" t="s">
        <v>4197</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44653</v>
      </c>
      <c r="G8" s="74"/>
      <c r="H8" s="15">
        <f>DATE(YEAR(F8),MONTH(F8),DAY(F8)+1)</f>
        <v>44654</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44653</v>
      </c>
      <c r="G9" s="74"/>
      <c r="H9" s="15">
        <f t="shared" ref="H9:H16" si="3">DATE(YEAR(F9),MONTH(F9),DAY(F9)+1)</f>
        <v>44654</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44653</v>
      </c>
      <c r="G10" s="74"/>
      <c r="H10" s="15">
        <f t="shared" si="3"/>
        <v>44654</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44653</v>
      </c>
      <c r="G11" s="74"/>
      <c r="H11" s="15">
        <f t="shared" si="3"/>
        <v>44654</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44653</v>
      </c>
      <c r="G12" s="74"/>
      <c r="H12" s="15">
        <f t="shared" si="3"/>
        <v>44654</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44653</v>
      </c>
      <c r="G13" s="74"/>
      <c r="H13" s="15">
        <f t="shared" si="3"/>
        <v>44654</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44653</v>
      </c>
      <c r="G14" s="74"/>
      <c r="H14" s="15">
        <f t="shared" si="3"/>
        <v>44654</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44653</v>
      </c>
      <c r="G15" s="74"/>
      <c r="H15" s="15">
        <f t="shared" si="3"/>
        <v>44654</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44653</v>
      </c>
      <c r="G16" s="74"/>
      <c r="H16" s="15">
        <f t="shared" si="3"/>
        <v>44654</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10</v>
      </c>
      <c r="J17" s="17" t="str">
        <f t="shared" ca="1" si="2"/>
        <v>NOT DUE</v>
      </c>
      <c r="K17" s="31" t="s">
        <v>4215</v>
      </c>
      <c r="L17" s="41"/>
    </row>
    <row r="18" spans="1:12" ht="15" customHeight="1">
      <c r="A18" s="17" t="s">
        <v>1153</v>
      </c>
      <c r="B18" s="31" t="s">
        <v>4216</v>
      </c>
      <c r="C18" s="31" t="s">
        <v>4217</v>
      </c>
      <c r="D18" s="21" t="s">
        <v>4</v>
      </c>
      <c r="E18" s="13">
        <v>42348</v>
      </c>
      <c r="F18" s="13">
        <v>44634</v>
      </c>
      <c r="G18" s="74"/>
      <c r="H18" s="15">
        <f t="shared" ref="H18:H35" si="5">EDATE(F18-1,1)</f>
        <v>44664</v>
      </c>
      <c r="I18" s="16">
        <f t="shared" ca="1" si="4"/>
        <v>10</v>
      </c>
      <c r="J18" s="17" t="str">
        <f t="shared" ca="1" si="2"/>
        <v>NOT DUE</v>
      </c>
      <c r="K18" s="31" t="s">
        <v>4215</v>
      </c>
      <c r="L18" s="41"/>
    </row>
    <row r="19" spans="1:12" ht="15" customHeight="1">
      <c r="A19" s="17" t="s">
        <v>1154</v>
      </c>
      <c r="B19" s="31" t="s">
        <v>4216</v>
      </c>
      <c r="C19" s="31" t="s">
        <v>4218</v>
      </c>
      <c r="D19" s="21" t="s">
        <v>4</v>
      </c>
      <c r="E19" s="13">
        <v>42348</v>
      </c>
      <c r="F19" s="13">
        <v>44634</v>
      </c>
      <c r="G19" s="74"/>
      <c r="H19" s="15">
        <f t="shared" si="5"/>
        <v>44664</v>
      </c>
      <c r="I19" s="16">
        <f t="shared" ca="1" si="4"/>
        <v>10</v>
      </c>
      <c r="J19" s="17" t="str">
        <f t="shared" ca="1" si="2"/>
        <v>NOT DUE</v>
      </c>
      <c r="K19" s="31" t="s">
        <v>4215</v>
      </c>
      <c r="L19" s="113"/>
    </row>
    <row r="20" spans="1:12" ht="15" customHeight="1">
      <c r="A20" s="17" t="s">
        <v>1155</v>
      </c>
      <c r="B20" s="31" t="s">
        <v>4216</v>
      </c>
      <c r="C20" s="31" t="s">
        <v>4219</v>
      </c>
      <c r="D20" s="21" t="s">
        <v>4</v>
      </c>
      <c r="E20" s="13">
        <v>42348</v>
      </c>
      <c r="F20" s="13">
        <v>44634</v>
      </c>
      <c r="G20" s="74"/>
      <c r="H20" s="15">
        <f t="shared" si="5"/>
        <v>44664</v>
      </c>
      <c r="I20" s="16">
        <f t="shared" ca="1" si="4"/>
        <v>10</v>
      </c>
      <c r="J20" s="17" t="str">
        <f t="shared" ca="1" si="2"/>
        <v>NOT DUE</v>
      </c>
      <c r="K20" s="31" t="s">
        <v>4215</v>
      </c>
      <c r="L20" s="113"/>
    </row>
    <row r="21" spans="1:12" ht="15" customHeight="1">
      <c r="A21" s="17" t="s">
        <v>1156</v>
      </c>
      <c r="B21" s="31" t="s">
        <v>4220</v>
      </c>
      <c r="C21" s="31" t="s">
        <v>4217</v>
      </c>
      <c r="D21" s="21" t="s">
        <v>4</v>
      </c>
      <c r="E21" s="13">
        <v>42348</v>
      </c>
      <c r="F21" s="13">
        <v>44634</v>
      </c>
      <c r="G21" s="74"/>
      <c r="H21" s="15">
        <f t="shared" si="5"/>
        <v>44664</v>
      </c>
      <c r="I21" s="16">
        <f t="shared" ca="1" si="4"/>
        <v>10</v>
      </c>
      <c r="J21" s="17" t="str">
        <f t="shared" ca="1" si="2"/>
        <v>NOT DUE</v>
      </c>
      <c r="K21" s="31" t="s">
        <v>4215</v>
      </c>
      <c r="L21" s="41"/>
    </row>
    <row r="22" spans="1:12" ht="15" customHeight="1">
      <c r="A22" s="17" t="s">
        <v>1157</v>
      </c>
      <c r="B22" s="31" t="s">
        <v>4220</v>
      </c>
      <c r="C22" s="31" t="s">
        <v>4218</v>
      </c>
      <c r="D22" s="21" t="s">
        <v>4</v>
      </c>
      <c r="E22" s="13">
        <v>42348</v>
      </c>
      <c r="F22" s="13">
        <v>44634</v>
      </c>
      <c r="G22" s="74"/>
      <c r="H22" s="15">
        <f t="shared" si="5"/>
        <v>44664</v>
      </c>
      <c r="I22" s="16">
        <f t="shared" ca="1" si="4"/>
        <v>10</v>
      </c>
      <c r="J22" s="17" t="str">
        <f t="shared" ca="1" si="2"/>
        <v>NOT DUE</v>
      </c>
      <c r="K22" s="31" t="s">
        <v>4215</v>
      </c>
      <c r="L22" s="41"/>
    </row>
    <row r="23" spans="1:12" ht="15" customHeight="1">
      <c r="A23" s="17" t="s">
        <v>1158</v>
      </c>
      <c r="B23" s="31" t="s">
        <v>4220</v>
      </c>
      <c r="C23" s="31" t="s">
        <v>4219</v>
      </c>
      <c r="D23" s="21" t="s">
        <v>4</v>
      </c>
      <c r="E23" s="13">
        <v>42348</v>
      </c>
      <c r="F23" s="13">
        <v>44634</v>
      </c>
      <c r="G23" s="74"/>
      <c r="H23" s="15">
        <f t="shared" si="5"/>
        <v>44664</v>
      </c>
      <c r="I23" s="16">
        <f t="shared" ca="1" si="4"/>
        <v>10</v>
      </c>
      <c r="J23" s="17" t="str">
        <f t="shared" ca="1" si="2"/>
        <v>NOT DUE</v>
      </c>
      <c r="K23" s="31" t="s">
        <v>4215</v>
      </c>
      <c r="L23" s="113"/>
    </row>
    <row r="24" spans="1:12" ht="15" customHeight="1">
      <c r="A24" s="17" t="s">
        <v>1159</v>
      </c>
      <c r="B24" s="31" t="s">
        <v>4221</v>
      </c>
      <c r="C24" s="31" t="s">
        <v>4217</v>
      </c>
      <c r="D24" s="21" t="s">
        <v>4</v>
      </c>
      <c r="E24" s="13">
        <v>42348</v>
      </c>
      <c r="F24" s="13">
        <v>44634</v>
      </c>
      <c r="G24" s="74"/>
      <c r="H24" s="15">
        <f t="shared" si="5"/>
        <v>44664</v>
      </c>
      <c r="I24" s="16">
        <f t="shared" ca="1" si="4"/>
        <v>10</v>
      </c>
      <c r="J24" s="17" t="str">
        <f t="shared" ca="1" si="2"/>
        <v>NOT DUE</v>
      </c>
      <c r="K24" s="31" t="s">
        <v>4215</v>
      </c>
      <c r="L24" s="41"/>
    </row>
    <row r="25" spans="1:12" ht="15" customHeight="1">
      <c r="A25" s="17" t="s">
        <v>1160</v>
      </c>
      <c r="B25" s="31" t="s">
        <v>4221</v>
      </c>
      <c r="C25" s="31" t="s">
        <v>4218</v>
      </c>
      <c r="D25" s="21" t="s">
        <v>4</v>
      </c>
      <c r="E25" s="13">
        <v>42348</v>
      </c>
      <c r="F25" s="13">
        <v>44634</v>
      </c>
      <c r="G25" s="74"/>
      <c r="H25" s="15">
        <f t="shared" si="5"/>
        <v>44664</v>
      </c>
      <c r="I25" s="16">
        <f t="shared" ca="1" si="4"/>
        <v>10</v>
      </c>
      <c r="J25" s="17" t="str">
        <f t="shared" ca="1" si="2"/>
        <v>NOT DUE</v>
      </c>
      <c r="K25" s="31" t="s">
        <v>4215</v>
      </c>
      <c r="L25" s="41"/>
    </row>
    <row r="26" spans="1:12" ht="15" customHeight="1">
      <c r="A26" s="17" t="s">
        <v>1161</v>
      </c>
      <c r="B26" s="31" t="s">
        <v>4221</v>
      </c>
      <c r="C26" s="31" t="s">
        <v>4219</v>
      </c>
      <c r="D26" s="21" t="s">
        <v>4</v>
      </c>
      <c r="E26" s="13">
        <v>42348</v>
      </c>
      <c r="F26" s="13">
        <v>44634</v>
      </c>
      <c r="G26" s="74"/>
      <c r="H26" s="15">
        <f t="shared" si="5"/>
        <v>44664</v>
      </c>
      <c r="I26" s="16">
        <f t="shared" ca="1" si="4"/>
        <v>10</v>
      </c>
      <c r="J26" s="17" t="str">
        <f t="shared" ca="1" si="2"/>
        <v>NOT DUE</v>
      </c>
      <c r="K26" s="31" t="s">
        <v>4215</v>
      </c>
      <c r="L26" s="41"/>
    </row>
    <row r="27" spans="1:12" ht="15" customHeight="1">
      <c r="A27" s="17" t="s">
        <v>1162</v>
      </c>
      <c r="B27" s="31" t="s">
        <v>4222</v>
      </c>
      <c r="C27" s="31" t="s">
        <v>4217</v>
      </c>
      <c r="D27" s="21" t="s">
        <v>4</v>
      </c>
      <c r="E27" s="13">
        <v>42348</v>
      </c>
      <c r="F27" s="13">
        <v>44634</v>
      </c>
      <c r="G27" s="74"/>
      <c r="H27" s="15">
        <f t="shared" si="5"/>
        <v>44664</v>
      </c>
      <c r="I27" s="16">
        <f t="shared" ca="1" si="4"/>
        <v>10</v>
      </c>
      <c r="J27" s="17" t="str">
        <f t="shared" ca="1" si="2"/>
        <v>NOT DUE</v>
      </c>
      <c r="K27" s="31" t="s">
        <v>4215</v>
      </c>
      <c r="L27" s="41"/>
    </row>
    <row r="28" spans="1:12" ht="15" customHeight="1">
      <c r="A28" s="17" t="s">
        <v>1163</v>
      </c>
      <c r="B28" s="31" t="s">
        <v>4222</v>
      </c>
      <c r="C28" s="31" t="s">
        <v>4218</v>
      </c>
      <c r="D28" s="21" t="s">
        <v>4</v>
      </c>
      <c r="E28" s="13">
        <v>42348</v>
      </c>
      <c r="F28" s="13">
        <v>44634</v>
      </c>
      <c r="G28" s="74"/>
      <c r="H28" s="15">
        <f t="shared" si="5"/>
        <v>44664</v>
      </c>
      <c r="I28" s="16">
        <f t="shared" ca="1" si="4"/>
        <v>10</v>
      </c>
      <c r="J28" s="17" t="str">
        <f t="shared" ca="1" si="2"/>
        <v>NOT DUE</v>
      </c>
      <c r="K28" s="31" t="s">
        <v>4215</v>
      </c>
      <c r="L28" s="41"/>
    </row>
    <row r="29" spans="1:12" ht="15" customHeight="1">
      <c r="A29" s="17" t="s">
        <v>1164</v>
      </c>
      <c r="B29" s="31" t="s">
        <v>4222</v>
      </c>
      <c r="C29" s="31" t="s">
        <v>4219</v>
      </c>
      <c r="D29" s="21" t="s">
        <v>4</v>
      </c>
      <c r="E29" s="13">
        <v>42348</v>
      </c>
      <c r="F29" s="13">
        <v>44634</v>
      </c>
      <c r="G29" s="74"/>
      <c r="H29" s="15">
        <f t="shared" si="5"/>
        <v>44664</v>
      </c>
      <c r="I29" s="16">
        <f t="shared" ca="1" si="4"/>
        <v>10</v>
      </c>
      <c r="J29" s="17" t="str">
        <f t="shared" ca="1" si="2"/>
        <v>NOT DUE</v>
      </c>
      <c r="K29" s="31" t="s">
        <v>4215</v>
      </c>
      <c r="L29" s="41"/>
    </row>
    <row r="30" spans="1:12" ht="15" customHeight="1">
      <c r="A30" s="17" t="s">
        <v>1165</v>
      </c>
      <c r="B30" s="31" t="s">
        <v>4223</v>
      </c>
      <c r="C30" s="31" t="s">
        <v>4217</v>
      </c>
      <c r="D30" s="21" t="s">
        <v>4</v>
      </c>
      <c r="E30" s="13">
        <v>42348</v>
      </c>
      <c r="F30" s="13">
        <v>44634</v>
      </c>
      <c r="G30" s="74"/>
      <c r="H30" s="15">
        <f t="shared" si="5"/>
        <v>44664</v>
      </c>
      <c r="I30" s="16">
        <f t="shared" ca="1" si="4"/>
        <v>10</v>
      </c>
      <c r="J30" s="17" t="str">
        <f t="shared" ca="1" si="2"/>
        <v>NOT DUE</v>
      </c>
      <c r="K30" s="31" t="s">
        <v>4215</v>
      </c>
      <c r="L30" s="41"/>
    </row>
    <row r="31" spans="1:12" ht="15" customHeight="1">
      <c r="A31" s="17" t="s">
        <v>1166</v>
      </c>
      <c r="B31" s="31" t="s">
        <v>4223</v>
      </c>
      <c r="C31" s="31" t="s">
        <v>4218</v>
      </c>
      <c r="D31" s="21" t="s">
        <v>4</v>
      </c>
      <c r="E31" s="13">
        <v>42348</v>
      </c>
      <c r="F31" s="13">
        <v>44634</v>
      </c>
      <c r="G31" s="74"/>
      <c r="H31" s="15">
        <f t="shared" si="5"/>
        <v>44664</v>
      </c>
      <c r="I31" s="16">
        <f t="shared" ca="1" si="4"/>
        <v>10</v>
      </c>
      <c r="J31" s="17" t="str">
        <f t="shared" ca="1" si="2"/>
        <v>NOT DUE</v>
      </c>
      <c r="K31" s="31" t="s">
        <v>4215</v>
      </c>
      <c r="L31" s="41"/>
    </row>
    <row r="32" spans="1:12" ht="15" customHeight="1">
      <c r="A32" s="17" t="s">
        <v>1167</v>
      </c>
      <c r="B32" s="31" t="s">
        <v>4223</v>
      </c>
      <c r="C32" s="31" t="s">
        <v>4219</v>
      </c>
      <c r="D32" s="21" t="s">
        <v>4</v>
      </c>
      <c r="E32" s="13">
        <v>42348</v>
      </c>
      <c r="F32" s="13">
        <v>44634</v>
      </c>
      <c r="G32" s="74"/>
      <c r="H32" s="15">
        <f t="shared" si="5"/>
        <v>44664</v>
      </c>
      <c r="I32" s="16">
        <f t="shared" ca="1" si="4"/>
        <v>10</v>
      </c>
      <c r="J32" s="17" t="str">
        <f t="shared" ca="1" si="2"/>
        <v>NOT DUE</v>
      </c>
      <c r="K32" s="31" t="s">
        <v>4215</v>
      </c>
      <c r="L32" s="41"/>
    </row>
    <row r="33" spans="1:12" ht="15" customHeight="1">
      <c r="A33" s="17" t="s">
        <v>1168</v>
      </c>
      <c r="B33" s="31" t="s">
        <v>4224</v>
      </c>
      <c r="C33" s="31" t="s">
        <v>4217</v>
      </c>
      <c r="D33" s="21" t="s">
        <v>4</v>
      </c>
      <c r="E33" s="13">
        <v>42348</v>
      </c>
      <c r="F33" s="13">
        <v>44634</v>
      </c>
      <c r="G33" s="74"/>
      <c r="H33" s="15">
        <f t="shared" si="5"/>
        <v>44664</v>
      </c>
      <c r="I33" s="16">
        <f t="shared" ca="1" si="4"/>
        <v>10</v>
      </c>
      <c r="J33" s="17" t="str">
        <f t="shared" ca="1" si="2"/>
        <v>NOT DUE</v>
      </c>
      <c r="K33" s="31" t="s">
        <v>4215</v>
      </c>
      <c r="L33" s="41"/>
    </row>
    <row r="34" spans="1:12" ht="15" customHeight="1">
      <c r="A34" s="17" t="s">
        <v>1169</v>
      </c>
      <c r="B34" s="31" t="s">
        <v>4224</v>
      </c>
      <c r="C34" s="31" t="s">
        <v>4218</v>
      </c>
      <c r="D34" s="21" t="s">
        <v>4</v>
      </c>
      <c r="E34" s="13">
        <v>42348</v>
      </c>
      <c r="F34" s="13">
        <v>44634</v>
      </c>
      <c r="G34" s="74"/>
      <c r="H34" s="15">
        <f t="shared" si="5"/>
        <v>44664</v>
      </c>
      <c r="I34" s="16">
        <f t="shared" ca="1" si="4"/>
        <v>10</v>
      </c>
      <c r="J34" s="17" t="str">
        <f t="shared" ca="1" si="2"/>
        <v>NOT DUE</v>
      </c>
      <c r="K34" s="31" t="s">
        <v>4215</v>
      </c>
      <c r="L34" s="41"/>
    </row>
    <row r="35" spans="1:12" ht="15" customHeight="1">
      <c r="A35" s="17" t="s">
        <v>1170</v>
      </c>
      <c r="B35" s="31" t="s">
        <v>4224</v>
      </c>
      <c r="C35" s="31" t="s">
        <v>4219</v>
      </c>
      <c r="D35" s="21" t="s">
        <v>4</v>
      </c>
      <c r="E35" s="13">
        <v>42348</v>
      </c>
      <c r="F35" s="13">
        <v>44634</v>
      </c>
      <c r="G35" s="74"/>
      <c r="H35" s="15">
        <f t="shared" si="5"/>
        <v>44664</v>
      </c>
      <c r="I35" s="16">
        <f t="shared" ca="1" si="4"/>
        <v>10</v>
      </c>
      <c r="J35" s="17" t="str">
        <f t="shared" ca="1" si="2"/>
        <v>NOT DUE</v>
      </c>
      <c r="K35" s="31" t="s">
        <v>4215</v>
      </c>
      <c r="L35" s="41"/>
    </row>
    <row r="36" spans="1:12" ht="15" customHeight="1">
      <c r="A36" s="17" t="s">
        <v>1171</v>
      </c>
      <c r="B36" s="31" t="s">
        <v>564</v>
      </c>
      <c r="C36" s="31" t="s">
        <v>4225</v>
      </c>
      <c r="D36" s="21">
        <v>200</v>
      </c>
      <c r="E36" s="13">
        <v>42348</v>
      </c>
      <c r="F36" s="13">
        <v>44645</v>
      </c>
      <c r="G36" s="27">
        <v>19886</v>
      </c>
      <c r="H36" s="22">
        <f>IF(I36&lt;=200,$F$5+(I36/24),"error")</f>
        <v>44657.574999999997</v>
      </c>
      <c r="I36" s="23">
        <f>D36-($F$4-G36)</f>
        <v>109.79999999999927</v>
      </c>
      <c r="J36" s="17" t="str">
        <f>IF(I36="","",IF(I36&lt;0,"OVERDUE","NOT DUE"))</f>
        <v>NOT DUE</v>
      </c>
      <c r="K36" s="31" t="s">
        <v>603</v>
      </c>
      <c r="L36" s="144"/>
    </row>
    <row r="37" spans="1:12" ht="15" customHeight="1">
      <c r="A37" s="17" t="s">
        <v>1172</v>
      </c>
      <c r="B37" s="31" t="s">
        <v>564</v>
      </c>
      <c r="C37" s="31" t="s">
        <v>4226</v>
      </c>
      <c r="D37" s="21">
        <v>2000</v>
      </c>
      <c r="E37" s="13">
        <v>42348</v>
      </c>
      <c r="F37" s="13">
        <v>44634</v>
      </c>
      <c r="G37" s="27">
        <v>19651</v>
      </c>
      <c r="H37" s="22">
        <f>IF(I37&lt;=2000,$F$5+(I37/24),"error")</f>
        <v>44722.783333333333</v>
      </c>
      <c r="I37" s="23">
        <f>D37-($F$4-G37)</f>
        <v>1674.7999999999993</v>
      </c>
      <c r="J37" s="17" t="str">
        <f>IF(I37="","",IF(I37&lt;0,"OVERDUE","NOT DUE"))</f>
        <v>NOT DUE</v>
      </c>
      <c r="K37" s="31" t="s">
        <v>4227</v>
      </c>
      <c r="L37" s="144"/>
    </row>
    <row r="38" spans="1:12" ht="15" customHeight="1">
      <c r="A38" s="17" t="s">
        <v>1173</v>
      </c>
      <c r="B38" s="31" t="s">
        <v>564</v>
      </c>
      <c r="C38" s="31" t="s">
        <v>4228</v>
      </c>
      <c r="D38" s="21">
        <v>200</v>
      </c>
      <c r="E38" s="13">
        <v>42348</v>
      </c>
      <c r="F38" s="13">
        <v>44644</v>
      </c>
      <c r="G38" s="27">
        <v>19886</v>
      </c>
      <c r="H38" s="22">
        <f>IF(I38&lt;=200,$F$5+(I38/24),"error")</f>
        <v>44657.574999999997</v>
      </c>
      <c r="I38" s="23">
        <f>D38-($F$4-G38)</f>
        <v>109.79999999999927</v>
      </c>
      <c r="J38" s="17" t="str">
        <f>IF(I38="","",IF(I38&lt;0,"OVERDUE","NOT DUE"))</f>
        <v>NOT DUE</v>
      </c>
      <c r="K38" s="31" t="s">
        <v>603</v>
      </c>
      <c r="L38" s="144"/>
    </row>
    <row r="39" spans="1:12" ht="15" customHeight="1">
      <c r="A39" s="17" t="s">
        <v>1174</v>
      </c>
      <c r="B39" s="31" t="s">
        <v>564</v>
      </c>
      <c r="C39" s="31" t="s">
        <v>4229</v>
      </c>
      <c r="D39" s="21">
        <v>100</v>
      </c>
      <c r="E39" s="13">
        <v>42348</v>
      </c>
      <c r="F39" s="13">
        <v>44644</v>
      </c>
      <c r="G39" s="27">
        <v>19886</v>
      </c>
      <c r="H39" s="22">
        <f>IF(I39&lt;=100,$F$5+(I39/24),"error")</f>
        <v>44653.408333333333</v>
      </c>
      <c r="I39" s="23">
        <f>D39-($F$4-G39)</f>
        <v>9.7999999999992724</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44972.783333333333</v>
      </c>
      <c r="I40" s="23">
        <f t="shared" ref="I40:I103" si="6">D40-($F$4-G40)</f>
        <v>7674.7999999999993</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44804.658333333333</v>
      </c>
      <c r="I41" s="23">
        <f t="shared" si="6"/>
        <v>3639.7999999999993</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44804.658333333333</v>
      </c>
      <c r="I42" s="23">
        <f t="shared" si="6"/>
        <v>3639.7999999999993</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44808.033333333333</v>
      </c>
      <c r="I43" s="23">
        <f t="shared" si="6"/>
        <v>3720.7999999999993</v>
      </c>
      <c r="J43" s="17" t="str">
        <f t="shared" si="7"/>
        <v>NOT DUE</v>
      </c>
      <c r="K43" s="31" t="s">
        <v>4227</v>
      </c>
      <c r="L43" s="144" t="s">
        <v>5495</v>
      </c>
    </row>
    <row r="44" spans="1:12" ht="15" customHeight="1">
      <c r="A44" s="17" t="s">
        <v>1179</v>
      </c>
      <c r="B44" s="31" t="s">
        <v>4233</v>
      </c>
      <c r="C44" s="31" t="s">
        <v>4235</v>
      </c>
      <c r="D44" s="21">
        <v>6000</v>
      </c>
      <c r="E44" s="13">
        <v>42348</v>
      </c>
      <c r="F44" s="13">
        <v>44441</v>
      </c>
      <c r="G44" s="27">
        <v>17697</v>
      </c>
      <c r="H44" s="22">
        <f>IF(I44&lt;=6000,$F$5+(I44/24),"error")</f>
        <v>44808.033333333333</v>
      </c>
      <c r="I44" s="23">
        <f t="shared" si="6"/>
        <v>3720.7999999999993</v>
      </c>
      <c r="J44" s="17" t="str">
        <f t="shared" si="7"/>
        <v>NOT DUE</v>
      </c>
      <c r="K44" s="31" t="s">
        <v>4227</v>
      </c>
      <c r="L44" s="144" t="s">
        <v>5495</v>
      </c>
    </row>
    <row r="45" spans="1:12" ht="15" customHeight="1">
      <c r="A45" s="17" t="s">
        <v>1180</v>
      </c>
      <c r="B45" s="31" t="s">
        <v>4236</v>
      </c>
      <c r="C45" s="31" t="s">
        <v>4237</v>
      </c>
      <c r="D45" s="21">
        <v>1500</v>
      </c>
      <c r="E45" s="13">
        <v>42348</v>
      </c>
      <c r="F45" s="13">
        <v>44602</v>
      </c>
      <c r="G45" s="27">
        <v>19413</v>
      </c>
      <c r="H45" s="22">
        <f>IF(I45&lt;=1500,$F$5+(I45/24),"error")</f>
        <v>44692.033333333333</v>
      </c>
      <c r="I45" s="23">
        <f t="shared" si="6"/>
        <v>936.79999999999927</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44692.033333333333</v>
      </c>
      <c r="I46" s="23">
        <f t="shared" si="6"/>
        <v>936.79999999999927</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44692.033333333333</v>
      </c>
      <c r="I47" s="23">
        <f t="shared" si="6"/>
        <v>936.79999999999927</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44692.033333333333</v>
      </c>
      <c r="I48" s="23">
        <f t="shared" si="6"/>
        <v>936.79999999999927</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44692.033333333333</v>
      </c>
      <c r="I49" s="23">
        <f t="shared" si="6"/>
        <v>936.79999999999927</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44692.033333333333</v>
      </c>
      <c r="I50" s="23">
        <f t="shared" si="6"/>
        <v>936.79999999999927</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44673.824999999997</v>
      </c>
      <c r="I51" s="23">
        <f t="shared" si="6"/>
        <v>499.79999999999927</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44918.408333333333</v>
      </c>
      <c r="I52" s="23">
        <f t="shared" si="6"/>
        <v>6369.7999999999993</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44918.408333333333</v>
      </c>
      <c r="I53" s="23">
        <f t="shared" si="6"/>
        <v>6369.7999999999993</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44918.408333333333</v>
      </c>
      <c r="I54" s="23">
        <f t="shared" si="6"/>
        <v>6369.7999999999993</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44918.408333333333</v>
      </c>
      <c r="I55" s="23">
        <f t="shared" si="6"/>
        <v>6369.7999999999993</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44918.408333333333</v>
      </c>
      <c r="I56" s="23">
        <f t="shared" si="6"/>
        <v>6369.7999999999993</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44918.408333333333</v>
      </c>
      <c r="I57" s="23">
        <f t="shared" si="6"/>
        <v>6369.7999999999993</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44918.408333333333</v>
      </c>
      <c r="I58" s="23">
        <f t="shared" si="6"/>
        <v>6369.7999999999993</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44673.824999999997</v>
      </c>
      <c r="I59" s="23">
        <f t="shared" si="6"/>
        <v>499.79999999999927</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44918.408333333333</v>
      </c>
      <c r="I60" s="23">
        <f t="shared" si="6"/>
        <v>6369.7999999999993</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44918.408333333333</v>
      </c>
      <c r="I61" s="23">
        <f t="shared" si="6"/>
        <v>6369.7999999999993</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44918.408333333333</v>
      </c>
      <c r="I62" s="23">
        <f t="shared" si="6"/>
        <v>6369.7999999999993</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44918.408333333333</v>
      </c>
      <c r="I63" s="23">
        <f t="shared" si="6"/>
        <v>6369.7999999999993</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44918.408333333333</v>
      </c>
      <c r="I64" s="23">
        <f t="shared" si="6"/>
        <v>6369.7999999999993</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44918.408333333333</v>
      </c>
      <c r="I65" s="23">
        <f t="shared" si="6"/>
        <v>6369.7999999999993</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44918.408333333333</v>
      </c>
      <c r="I66" s="23">
        <f t="shared" si="6"/>
        <v>6369.7999999999993</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44673.824999999997</v>
      </c>
      <c r="I67" s="23">
        <f t="shared" si="6"/>
        <v>499.79999999999927</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44918.408333333333</v>
      </c>
      <c r="I68" s="23">
        <f t="shared" si="6"/>
        <v>6369.7999999999993</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44918.408333333333</v>
      </c>
      <c r="I69" s="23">
        <f t="shared" si="6"/>
        <v>6369.7999999999993</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44918.408333333333</v>
      </c>
      <c r="I70" s="23">
        <f t="shared" si="6"/>
        <v>6369.7999999999993</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44918.408333333333</v>
      </c>
      <c r="I71" s="23">
        <f t="shared" si="6"/>
        <v>6369.7999999999993</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44918.408333333333</v>
      </c>
      <c r="I72" s="23">
        <f t="shared" si="6"/>
        <v>6369.7999999999993</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44918.408333333333</v>
      </c>
      <c r="I73" s="23">
        <f t="shared" si="6"/>
        <v>6369.7999999999993</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44918.408333333333</v>
      </c>
      <c r="I74" s="23">
        <f t="shared" si="6"/>
        <v>6369.7999999999993</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44673.824999999997</v>
      </c>
      <c r="I75" s="23">
        <f t="shared" si="6"/>
        <v>499.79999999999927</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44918.408333333333</v>
      </c>
      <c r="I76" s="23">
        <f t="shared" si="6"/>
        <v>6369.7999999999993</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44918.408333333333</v>
      </c>
      <c r="I77" s="23">
        <f t="shared" si="6"/>
        <v>6369.7999999999993</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44918.408333333333</v>
      </c>
      <c r="I78" s="23">
        <f t="shared" si="6"/>
        <v>6369.7999999999993</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44918.408333333333</v>
      </c>
      <c r="I79" s="23">
        <f t="shared" si="6"/>
        <v>6369.7999999999993</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44918.408333333333</v>
      </c>
      <c r="I80" s="23">
        <f t="shared" si="6"/>
        <v>6369.7999999999993</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44918.408333333333</v>
      </c>
      <c r="I81" s="23">
        <f t="shared" si="6"/>
        <v>6369.7999999999993</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44918.408333333333</v>
      </c>
      <c r="I82" s="23">
        <f t="shared" si="6"/>
        <v>6369.7999999999993</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44673.824999999997</v>
      </c>
      <c r="I83" s="23">
        <f t="shared" si="6"/>
        <v>499.79999999999927</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44918.408333333333</v>
      </c>
      <c r="I84" s="23">
        <f t="shared" si="6"/>
        <v>6369.7999999999993</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44918.408333333333</v>
      </c>
      <c r="I85" s="23">
        <f t="shared" si="6"/>
        <v>6369.7999999999993</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44918.408333333333</v>
      </c>
      <c r="I86" s="23">
        <f t="shared" si="6"/>
        <v>6369.7999999999993</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44918.408333333333</v>
      </c>
      <c r="I87" s="23">
        <f t="shared" si="6"/>
        <v>6369.7999999999993</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44918.408333333333</v>
      </c>
      <c r="I88" s="23">
        <f t="shared" si="6"/>
        <v>6369.7999999999993</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44918.408333333333</v>
      </c>
      <c r="I89" s="23">
        <f t="shared" si="6"/>
        <v>6369.7999999999993</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44918.408333333333</v>
      </c>
      <c r="I90" s="23">
        <f t="shared" si="6"/>
        <v>6369.7999999999993</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44673.824999999997</v>
      </c>
      <c r="I91" s="23">
        <f t="shared" si="6"/>
        <v>499.79999999999927</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44918.408333333333</v>
      </c>
      <c r="I92" s="23">
        <f t="shared" si="6"/>
        <v>6369.7999999999993</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44918.408333333333</v>
      </c>
      <c r="I93" s="23">
        <f t="shared" si="6"/>
        <v>6369.7999999999993</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44918.408333333333</v>
      </c>
      <c r="I94" s="23">
        <f t="shared" si="6"/>
        <v>6369.7999999999993</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44918.408333333333</v>
      </c>
      <c r="I95" s="23">
        <f t="shared" si="6"/>
        <v>6369.7999999999993</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44918.408333333333</v>
      </c>
      <c r="I96" s="23">
        <f t="shared" si="6"/>
        <v>6369.7999999999993</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44918.408333333333</v>
      </c>
      <c r="I97" s="23">
        <f t="shared" si="6"/>
        <v>6369.7999999999993</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44918.408333333333</v>
      </c>
      <c r="I98" s="23">
        <f t="shared" si="6"/>
        <v>6369.7999999999993</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44918.408333333333</v>
      </c>
      <c r="I99" s="23">
        <f t="shared" si="6"/>
        <v>6369.7999999999993</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44918.408333333333</v>
      </c>
      <c r="I100" s="23">
        <f t="shared" si="6"/>
        <v>6369.7999999999993</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44918.408333333333</v>
      </c>
      <c r="I101" s="23">
        <f t="shared" si="6"/>
        <v>6369.7999999999993</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44918.408333333333</v>
      </c>
      <c r="I102" s="23">
        <f t="shared" si="6"/>
        <v>6369.7999999999993</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44918.408333333333</v>
      </c>
      <c r="I103" s="23">
        <f t="shared" si="6"/>
        <v>6369.7999999999993</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44918.408333333333</v>
      </c>
      <c r="I104" s="23">
        <f t="shared" ref="I104:I167" si="14">D104-($F$4-G104)</f>
        <v>6369.7999999999993</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44918.408333333333</v>
      </c>
      <c r="I105" s="23">
        <f t="shared" si="14"/>
        <v>6369.7999999999993</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44918.408333333333</v>
      </c>
      <c r="I106" s="23">
        <f t="shared" si="14"/>
        <v>6369.7999999999993</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44918.408333333333</v>
      </c>
      <c r="I107" s="23">
        <f t="shared" si="14"/>
        <v>6369.7999999999993</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44918.408333333333</v>
      </c>
      <c r="I108" s="23">
        <f t="shared" si="14"/>
        <v>6369.7999999999993</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44918.408333333333</v>
      </c>
      <c r="I109" s="23">
        <f t="shared" si="14"/>
        <v>6369.7999999999993</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44918.408333333333</v>
      </c>
      <c r="I110" s="23">
        <f t="shared" si="14"/>
        <v>6369.7999999999993</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44918.408333333333</v>
      </c>
      <c r="I111" s="23">
        <f t="shared" si="14"/>
        <v>6369.7999999999993</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44918.408333333333</v>
      </c>
      <c r="I112" s="23">
        <f t="shared" si="14"/>
        <v>6369.7999999999993</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44918.408333333333</v>
      </c>
      <c r="I113" s="23">
        <f t="shared" si="14"/>
        <v>6369.7999999999993</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44918.408333333333</v>
      </c>
      <c r="I114" s="23">
        <f t="shared" si="14"/>
        <v>6369.7999999999993</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44918.408333333333</v>
      </c>
      <c r="I115" s="23">
        <f t="shared" si="14"/>
        <v>6369.7999999999993</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44918.408333333333</v>
      </c>
      <c r="I116" s="23">
        <f t="shared" si="14"/>
        <v>6369.7999999999993</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44918.408333333333</v>
      </c>
      <c r="I117" s="23">
        <f t="shared" si="14"/>
        <v>6369.7999999999993</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44918.408333333333</v>
      </c>
      <c r="I118" s="23">
        <f t="shared" si="14"/>
        <v>6369.7999999999993</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44918.408333333333</v>
      </c>
      <c r="I119" s="23">
        <f t="shared" si="14"/>
        <v>6369.7999999999993</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44653.991666666669</v>
      </c>
      <c r="I120" s="23">
        <f t="shared" si="14"/>
        <v>23.799999999999272</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44918.408333333333</v>
      </c>
      <c r="I121" s="23">
        <f t="shared" si="14"/>
        <v>6369.7999999999993</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44918.408333333333</v>
      </c>
      <c r="I122" s="23">
        <f t="shared" si="14"/>
        <v>6369.7999999999993</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44918.408333333333</v>
      </c>
      <c r="I123" s="23">
        <f t="shared" si="14"/>
        <v>6369.7999999999993</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44653.991666666669</v>
      </c>
      <c r="I124" s="23">
        <f t="shared" si="14"/>
        <v>23.799999999999272</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44918.408333333333</v>
      </c>
      <c r="I125" s="23">
        <f t="shared" si="14"/>
        <v>6369.7999999999993</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44918.408333333333</v>
      </c>
      <c r="I126" s="23">
        <f t="shared" si="14"/>
        <v>6369.7999999999993</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44918.408333333333</v>
      </c>
      <c r="I127" s="23">
        <f t="shared" si="14"/>
        <v>6369.7999999999993</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44653.991666666669</v>
      </c>
      <c r="I128" s="23">
        <f t="shared" si="14"/>
        <v>23.799999999999272</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44918.408333333333</v>
      </c>
      <c r="I129" s="23">
        <f t="shared" si="14"/>
        <v>6369.7999999999993</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44918.408333333333</v>
      </c>
      <c r="I130" s="23">
        <f t="shared" si="14"/>
        <v>6369.7999999999993</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44918.408333333333</v>
      </c>
      <c r="I131" s="23">
        <f t="shared" si="14"/>
        <v>6369.7999999999993</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44653.991666666669</v>
      </c>
      <c r="I132" s="23">
        <f t="shared" si="14"/>
        <v>23.799999999999272</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44918.408333333333</v>
      </c>
      <c r="I133" s="23">
        <f t="shared" si="14"/>
        <v>6369.7999999999993</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44918.408333333333</v>
      </c>
      <c r="I134" s="23">
        <f t="shared" si="14"/>
        <v>6369.7999999999993</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44918.408333333333</v>
      </c>
      <c r="I135" s="23">
        <f t="shared" si="14"/>
        <v>6369.7999999999993</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44653.991666666669</v>
      </c>
      <c r="I136" s="23">
        <f t="shared" si="14"/>
        <v>23.799999999999272</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44918.408333333333</v>
      </c>
      <c r="I137" s="23">
        <f t="shared" si="14"/>
        <v>6369.7999999999993</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44918.408333333333</v>
      </c>
      <c r="I138" s="23">
        <f t="shared" si="14"/>
        <v>6369.7999999999993</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44918.408333333333</v>
      </c>
      <c r="I139" s="23">
        <f t="shared" si="14"/>
        <v>6369.7999999999993</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44653.991666666669</v>
      </c>
      <c r="I140" s="23">
        <f t="shared" si="14"/>
        <v>23.799999999999272</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44918.408333333333</v>
      </c>
      <c r="I141" s="23">
        <f t="shared" si="14"/>
        <v>6369.7999999999993</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44653.991666666669</v>
      </c>
      <c r="I142" s="23">
        <f t="shared" si="14"/>
        <v>23.799999999999272</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44918.408333333333</v>
      </c>
      <c r="I143" s="23">
        <f t="shared" si="14"/>
        <v>6369.7999999999993</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44653.991666666669</v>
      </c>
      <c r="I144" s="23">
        <f t="shared" si="14"/>
        <v>23.799999999999272</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44918.408333333333</v>
      </c>
      <c r="I145" s="23">
        <f t="shared" si="14"/>
        <v>6369.7999999999993</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44653.991666666669</v>
      </c>
      <c r="I146" s="23">
        <f t="shared" si="14"/>
        <v>23.799999999999272</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44918.408333333333</v>
      </c>
      <c r="I147" s="23">
        <f t="shared" si="14"/>
        <v>6369.7999999999993</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44653.991666666669</v>
      </c>
      <c r="I148" s="23">
        <f t="shared" si="14"/>
        <v>23.799999999999272</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44918.408333333333</v>
      </c>
      <c r="I149" s="23">
        <f t="shared" si="14"/>
        <v>6369.7999999999993</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44653.991666666669</v>
      </c>
      <c r="I150" s="23">
        <f t="shared" si="14"/>
        <v>23.799999999999272</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44918.408333333333</v>
      </c>
      <c r="I151" s="23">
        <f t="shared" si="14"/>
        <v>6369.7999999999993</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44653.991666666669</v>
      </c>
      <c r="I152" s="23">
        <f t="shared" si="14"/>
        <v>23.799999999999272</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44918.408333333333</v>
      </c>
      <c r="I153" s="23">
        <f t="shared" si="14"/>
        <v>6369.7999999999993</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44641.324999999997</v>
      </c>
      <c r="I154" s="23">
        <f t="shared" si="14"/>
        <v>-280.20000000000073</v>
      </c>
      <c r="J154" s="17" t="str">
        <f t="shared" si="18"/>
        <v>OVERDUE</v>
      </c>
      <c r="K154" s="31" t="s">
        <v>4267</v>
      </c>
      <c r="L154" s="144" t="s">
        <v>5528</v>
      </c>
    </row>
    <row r="155" spans="1:12" ht="15" customHeight="1">
      <c r="A155" s="17" t="s">
        <v>1290</v>
      </c>
      <c r="B155" s="31" t="s">
        <v>268</v>
      </c>
      <c r="C155" s="31" t="s">
        <v>4269</v>
      </c>
      <c r="D155" s="21">
        <v>12000</v>
      </c>
      <c r="E155" s="13">
        <v>42348</v>
      </c>
      <c r="F155" s="13">
        <v>44124</v>
      </c>
      <c r="G155" s="27">
        <v>14346</v>
      </c>
      <c r="H155" s="22">
        <f>IF(I155&lt;=12000,$F$5+(I155/24),"error")</f>
        <v>44918.408333333333</v>
      </c>
      <c r="I155" s="23">
        <f t="shared" si="14"/>
        <v>6369.7999999999993</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44918.408333333333</v>
      </c>
      <c r="I156" s="23">
        <f t="shared" si="14"/>
        <v>6369.7999999999993</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44918.408333333333</v>
      </c>
      <c r="I157" s="23">
        <f t="shared" si="14"/>
        <v>6369.7999999999993</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44918.408333333333</v>
      </c>
      <c r="I158" s="23">
        <f t="shared" si="14"/>
        <v>6369.7999999999993</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44918.408333333333</v>
      </c>
      <c r="I159" s="23">
        <f t="shared" si="14"/>
        <v>6369.7999999999993</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44918.408333333333</v>
      </c>
      <c r="I160" s="23">
        <f t="shared" si="14"/>
        <v>6369.7999999999993</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44918.408333333333</v>
      </c>
      <c r="I161" s="23">
        <f t="shared" si="14"/>
        <v>6369.7999999999993</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44918.408333333333</v>
      </c>
      <c r="I162" s="23">
        <f t="shared" si="14"/>
        <v>6369.7999999999993</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44918.408333333333</v>
      </c>
      <c r="I163" s="23">
        <f t="shared" si="14"/>
        <v>6369.7999999999993</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44918.408333333333</v>
      </c>
      <c r="I164" s="23">
        <f t="shared" si="14"/>
        <v>6369.7999999999993</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44918.408333333333</v>
      </c>
      <c r="I165" s="23">
        <f t="shared" si="14"/>
        <v>6369.7999999999993</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44918.408333333333</v>
      </c>
      <c r="I166" s="23">
        <f t="shared" si="14"/>
        <v>6369.7999999999993</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44918.408333333333</v>
      </c>
      <c r="I167" s="23">
        <f t="shared" si="14"/>
        <v>6369.7999999999993</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44918.408333333333</v>
      </c>
      <c r="I168" s="23">
        <f t="shared" ref="I168:I233" si="22">D168-($F$4-G168)</f>
        <v>6369.7999999999993</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44918.408333333333</v>
      </c>
      <c r="I169" s="23">
        <f t="shared" si="22"/>
        <v>6369.7999999999993</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44918.408333333333</v>
      </c>
      <c r="I170" s="23">
        <f t="shared" si="22"/>
        <v>6369.7999999999993</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44918.408333333333</v>
      </c>
      <c r="I171" s="23">
        <f t="shared" si="22"/>
        <v>6369.7999999999993</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44918.408333333333</v>
      </c>
      <c r="I172" s="23">
        <f t="shared" si="22"/>
        <v>6369.7999999999993</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44918.408333333333</v>
      </c>
      <c r="I173" s="23">
        <f t="shared" si="22"/>
        <v>6369.7999999999993</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44918.408333333333</v>
      </c>
      <c r="I174" s="23">
        <f t="shared" si="22"/>
        <v>6369.7999999999993</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44918.408333333333</v>
      </c>
      <c r="I175" s="23">
        <f t="shared" si="22"/>
        <v>6369.7999999999993</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44648.116666666669</v>
      </c>
      <c r="I176" s="23">
        <f t="shared" si="22"/>
        <v>-117.20000000000073</v>
      </c>
      <c r="J176" s="17" t="str">
        <f t="shared" si="18"/>
        <v>OVERDUE</v>
      </c>
      <c r="K176" s="31" t="s">
        <v>4275</v>
      </c>
      <c r="L176" s="144" t="s">
        <v>5539</v>
      </c>
    </row>
    <row r="177" spans="1:12">
      <c r="A177" s="17" t="s">
        <v>1312</v>
      </c>
      <c r="B177" s="31" t="s">
        <v>778</v>
      </c>
      <c r="C177" s="31" t="s">
        <v>4276</v>
      </c>
      <c r="D177" s="21">
        <v>12000</v>
      </c>
      <c r="E177" s="13">
        <v>42348</v>
      </c>
      <c r="F177" s="13">
        <v>43836</v>
      </c>
      <c r="G177" s="27">
        <v>12177</v>
      </c>
      <c r="H177" s="22">
        <f t="shared" si="21"/>
        <v>44828.033333333333</v>
      </c>
      <c r="I177" s="23">
        <f t="shared" si="22"/>
        <v>4200.7999999999993</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44828.033333333333</v>
      </c>
      <c r="I178" s="23">
        <f t="shared" si="22"/>
        <v>4200.7999999999993</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44653.991666666669</v>
      </c>
      <c r="I179" s="23">
        <f t="shared" si="22"/>
        <v>23.799999999999272</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44828.033333333333</v>
      </c>
      <c r="I180" s="23">
        <f t="shared" si="22"/>
        <v>4200.7999999999993</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44653.991666666669</v>
      </c>
      <c r="I181" s="23">
        <f t="shared" si="22"/>
        <v>23.799999999999272</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44653.991666666669</v>
      </c>
      <c r="I182" s="23">
        <f t="shared" si="22"/>
        <v>23.799999999999272</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44845.658333333333</v>
      </c>
      <c r="I183" s="23">
        <f t="shared" si="22"/>
        <v>4623.7999999999993</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44845.658333333333</v>
      </c>
      <c r="I184" s="23">
        <f t="shared" si="22"/>
        <v>4623.7999999999993</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44845.658333333333</v>
      </c>
      <c r="I185" s="23">
        <f t="shared" si="22"/>
        <v>4623.7999999999993</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44845.658333333333</v>
      </c>
      <c r="I186" s="23">
        <f t="shared" si="22"/>
        <v>4623.7999999999993</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44845.658333333333</v>
      </c>
      <c r="I187" s="23">
        <f t="shared" si="22"/>
        <v>4623.7999999999993</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44845.658333333333</v>
      </c>
      <c r="I188" s="23">
        <f t="shared" si="22"/>
        <v>4623.7999999999993</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44845.658333333333</v>
      </c>
      <c r="I189" s="23">
        <f t="shared" si="22"/>
        <v>4623.7999999999993</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44845.658333333333</v>
      </c>
      <c r="I190" s="23">
        <f t="shared" si="22"/>
        <v>4623.7999999999993</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44845.658333333333</v>
      </c>
      <c r="I191" s="23">
        <f t="shared" si="22"/>
        <v>4623.7999999999993</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44845.658333333333</v>
      </c>
      <c r="I192" s="23">
        <f t="shared" si="22"/>
        <v>4623.7999999999993</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44845.658333333333</v>
      </c>
      <c r="I193" s="23">
        <f t="shared" si="22"/>
        <v>4623.7999999999993</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44845.658333333333</v>
      </c>
      <c r="I194" s="23">
        <f t="shared" si="22"/>
        <v>4623.7999999999993</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814.79999999999927</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44971.324999999997</v>
      </c>
      <c r="I196" s="23">
        <f t="shared" si="22"/>
        <v>7639.7999999999993</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44971.324999999997</v>
      </c>
      <c r="I197" s="23">
        <f t="shared" si="22"/>
        <v>7639.7999999999993</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44715.491666666669</v>
      </c>
      <c r="I198" s="23">
        <f t="shared" si="22"/>
        <v>1499.7999999999993</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44861.324999999997</v>
      </c>
      <c r="I199" s="23">
        <f t="shared" si="22"/>
        <v>4999.7999999999993</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44861.324999999997</v>
      </c>
      <c r="I200" s="23">
        <f t="shared" si="22"/>
        <v>4999.7999999999993</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44861.324999999997</v>
      </c>
      <c r="I201" s="23">
        <f t="shared" si="22"/>
        <v>4999.7999999999993</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44715.491666666669</v>
      </c>
      <c r="I202" s="23">
        <f t="shared" si="22"/>
        <v>1499.7999999999993</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44861.324999999997</v>
      </c>
      <c r="I203" s="23">
        <f t="shared" si="22"/>
        <v>4999.7999999999993</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44861.324999999997</v>
      </c>
      <c r="I204" s="23">
        <f t="shared" si="22"/>
        <v>4999.7999999999993</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44861.324999999997</v>
      </c>
      <c r="I205" s="23">
        <f t="shared" si="22"/>
        <v>4999.7999999999993</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44715.491666666669</v>
      </c>
      <c r="I206" s="23">
        <f t="shared" si="22"/>
        <v>1499.7999999999993</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44861.324999999997</v>
      </c>
      <c r="I207" s="23">
        <f t="shared" si="22"/>
        <v>4999.7999999999993</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44861.324999999997</v>
      </c>
      <c r="I208" s="23">
        <f t="shared" si="22"/>
        <v>4999.7999999999993</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44861.324999999997</v>
      </c>
      <c r="I209" s="23">
        <f t="shared" si="22"/>
        <v>4999.7999999999993</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44715.491666666669</v>
      </c>
      <c r="I210" s="23">
        <f t="shared" si="22"/>
        <v>1499.7999999999993</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44861.324999999997</v>
      </c>
      <c r="I211" s="23">
        <f t="shared" si="22"/>
        <v>4999.7999999999993</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44861.324999999997</v>
      </c>
      <c r="I212" s="23">
        <f t="shared" si="22"/>
        <v>4999.7999999999993</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44861.324999999997</v>
      </c>
      <c r="I213" s="23">
        <f t="shared" si="22"/>
        <v>4999.7999999999993</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44715.491666666669</v>
      </c>
      <c r="I214" s="23">
        <f t="shared" si="22"/>
        <v>1499.7999999999993</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44861.324999999997</v>
      </c>
      <c r="I215" s="23">
        <f t="shared" si="22"/>
        <v>4999.7999999999993</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44861.324999999997</v>
      </c>
      <c r="I216" s="23">
        <f t="shared" si="22"/>
        <v>4999.7999999999993</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44861.324999999997</v>
      </c>
      <c r="I217" s="23">
        <f t="shared" si="22"/>
        <v>4999.7999999999993</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44715.491666666669</v>
      </c>
      <c r="I218" s="23">
        <f t="shared" si="22"/>
        <v>1499.7999999999993</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44861.324999999997</v>
      </c>
      <c r="I219" s="23">
        <f t="shared" si="22"/>
        <v>4999.7999999999993</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44861.324999999997</v>
      </c>
      <c r="I220" s="23">
        <f t="shared" si="22"/>
        <v>4999.7999999999993</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44861.324999999997</v>
      </c>
      <c r="I221" s="23">
        <f t="shared" si="22"/>
        <v>4999.7999999999993</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44845.658333333333</v>
      </c>
      <c r="I222" s="23">
        <f t="shared" si="22"/>
        <v>4623.7999999999993</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44845.658333333333</v>
      </c>
      <c r="I223" s="23">
        <f t="shared" si="22"/>
        <v>4623.7999999999993</v>
      </c>
      <c r="J223" s="17" t="str">
        <f t="shared" si="27"/>
        <v>NOT DUE</v>
      </c>
      <c r="K223" s="31" t="s">
        <v>4285</v>
      </c>
      <c r="L223" s="144"/>
    </row>
    <row r="224" spans="1:12" ht="15" customHeight="1">
      <c r="A224" s="17" t="s">
        <v>1359</v>
      </c>
      <c r="B224" s="31" t="s">
        <v>4303</v>
      </c>
      <c r="C224" s="31" t="s">
        <v>4304</v>
      </c>
      <c r="D224" s="21">
        <v>300</v>
      </c>
      <c r="E224" s="13">
        <v>42348</v>
      </c>
      <c r="F224" s="13">
        <v>44645</v>
      </c>
      <c r="G224" s="27">
        <v>19976</v>
      </c>
      <c r="H224" s="22">
        <f>IF(I224&lt;=300,$F$5+(I224/24),"error")</f>
        <v>44665.491666666669</v>
      </c>
      <c r="I224" s="23">
        <f>D224-($F$4-G224)</f>
        <v>299.79999999999927</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44692.033333333333</v>
      </c>
      <c r="I225" s="23">
        <f t="shared" si="22"/>
        <v>936.79999999999927</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44697.991666666669</v>
      </c>
      <c r="I226" s="23">
        <f t="shared" si="22"/>
        <v>1079.7999999999993</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44653.991666666669</v>
      </c>
      <c r="I227" s="23">
        <f t="shared" si="22"/>
        <v>23.799999999999272</v>
      </c>
      <c r="J227" s="17" t="str">
        <f t="shared" si="27"/>
        <v>NOT DUE</v>
      </c>
      <c r="K227" s="31" t="s">
        <v>4308</v>
      </c>
      <c r="L227" s="144"/>
    </row>
    <row r="228" spans="1:12" ht="15" customHeight="1">
      <c r="A228" s="17" t="s">
        <v>1363</v>
      </c>
      <c r="B228" s="31" t="s">
        <v>37</v>
      </c>
      <c r="C228" s="31" t="s">
        <v>4311</v>
      </c>
      <c r="D228" s="50">
        <v>500</v>
      </c>
      <c r="E228" s="13">
        <v>42348</v>
      </c>
      <c r="F228" s="13">
        <v>44638</v>
      </c>
      <c r="G228" s="27">
        <v>19970</v>
      </c>
      <c r="H228" s="22">
        <f>IF(I228&lt;=500,$F$5+(I228/24),"error")</f>
        <v>44673.574999999997</v>
      </c>
      <c r="I228" s="23">
        <f t="shared" si="22"/>
        <v>493.79999999999927</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44846.574999999997</v>
      </c>
      <c r="I229" s="23">
        <f t="shared" si="22"/>
        <v>4645.7999999999993</v>
      </c>
      <c r="J229" s="17" t="str">
        <f t="shared" si="27"/>
        <v>NOT DUE</v>
      </c>
      <c r="K229" s="31"/>
      <c r="L229" s="144" t="s">
        <v>5499</v>
      </c>
    </row>
    <row r="230" spans="1:12" ht="26.45" customHeight="1">
      <c r="A230" s="17" t="s">
        <v>1365</v>
      </c>
      <c r="B230" s="31" t="s">
        <v>4313</v>
      </c>
      <c r="C230" s="31" t="s">
        <v>4314</v>
      </c>
      <c r="D230" s="50">
        <v>12000</v>
      </c>
      <c r="E230" s="13">
        <v>42348</v>
      </c>
      <c r="F230" s="13">
        <v>43909</v>
      </c>
      <c r="G230" s="27">
        <v>12600</v>
      </c>
      <c r="H230" s="15">
        <f>IF(I230&lt;=12000,$F$5+(I230/24),"error")</f>
        <v>44845.658333333333</v>
      </c>
      <c r="I230" s="23">
        <f t="shared" si="22"/>
        <v>4623.7999999999993</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44853.616666666669</v>
      </c>
      <c r="I231" s="23">
        <f t="shared" si="22"/>
        <v>4814.7999999999993</v>
      </c>
      <c r="J231" s="17" t="str">
        <f t="shared" si="27"/>
        <v>NOT DUE</v>
      </c>
      <c r="K231" s="31" t="s">
        <v>4315</v>
      </c>
      <c r="L231" s="144" t="s">
        <v>5495</v>
      </c>
    </row>
    <row r="232" spans="1:12" ht="25.5">
      <c r="A232" s="17" t="s">
        <v>1367</v>
      </c>
      <c r="B232" s="31" t="s">
        <v>4316</v>
      </c>
      <c r="C232" s="31" t="s">
        <v>4248</v>
      </c>
      <c r="D232" s="50">
        <v>5000</v>
      </c>
      <c r="E232" s="13">
        <v>42348</v>
      </c>
      <c r="F232" s="13">
        <v>44272</v>
      </c>
      <c r="G232" s="27">
        <v>16056</v>
      </c>
      <c r="H232" s="22">
        <f>IF(I232&lt;=5000,$F$5+(I232/24),"error")</f>
        <v>44697.991666666669</v>
      </c>
      <c r="I232" s="23">
        <f t="shared" si="22"/>
        <v>1079.7999999999993</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44845.658333333333</v>
      </c>
      <c r="I233" s="23">
        <f t="shared" si="22"/>
        <v>4623.7999999999993</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44845.658333333333</v>
      </c>
      <c r="I234" s="23">
        <f t="shared" ref="I234:I264" si="32">D234-($F$4-G234)</f>
        <v>4623.7999999999993</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44777.408333333333</v>
      </c>
      <c r="I235" s="23">
        <f t="shared" si="32"/>
        <v>2985.7999999999993</v>
      </c>
      <c r="J235" s="17" t="str">
        <f t="shared" si="27"/>
        <v>NOT DUE</v>
      </c>
      <c r="K235" s="31" t="s">
        <v>4321</v>
      </c>
      <c r="L235" s="144"/>
    </row>
    <row r="236" spans="1:12" ht="26.25" customHeight="1">
      <c r="A236" s="17" t="s">
        <v>1371</v>
      </c>
      <c r="B236" s="31" t="s">
        <v>4322</v>
      </c>
      <c r="C236" s="31" t="s">
        <v>4304</v>
      </c>
      <c r="D236" s="21">
        <v>200</v>
      </c>
      <c r="E236" s="13">
        <v>42348</v>
      </c>
      <c r="F236" s="13">
        <v>44645</v>
      </c>
      <c r="G236" s="27">
        <v>19886</v>
      </c>
      <c r="H236" s="22">
        <f>IF(I236&lt;=200,$F$5+(I236/24),"error")</f>
        <v>44657.574999999997</v>
      </c>
      <c r="I236" s="23">
        <f>D236-($F$4-G236)</f>
        <v>109.79999999999927</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44835.283333333333</v>
      </c>
      <c r="I237" s="23">
        <f t="shared" si="32"/>
        <v>4374.7999999999993</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44653.991666666669</v>
      </c>
      <c r="I238" s="23">
        <f t="shared" si="32"/>
        <v>23.799999999999272</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44837.866666666669</v>
      </c>
      <c r="I239" s="23">
        <f t="shared" si="32"/>
        <v>4436.7999999999993</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44653.991666666669</v>
      </c>
      <c r="I240" s="23">
        <f t="shared" si="32"/>
        <v>23.799999999999272</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44845.658333333333</v>
      </c>
      <c r="I241" s="23">
        <f t="shared" si="32"/>
        <v>4623.7999999999993</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44783.991666666669</v>
      </c>
      <c r="I242" s="23">
        <f t="shared" si="32"/>
        <v>3143.7999999999993</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44700.741666666669</v>
      </c>
      <c r="I243" s="23">
        <f t="shared" si="32"/>
        <v>1145.7999999999993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44807.991666666669</v>
      </c>
      <c r="I244" s="23">
        <f t="shared" si="32"/>
        <v>3719.7999999999993</v>
      </c>
      <c r="J244" s="17" t="str">
        <f t="shared" si="27"/>
        <v>NOT DUE</v>
      </c>
      <c r="K244" s="31" t="s">
        <v>4291</v>
      </c>
      <c r="L244" s="233" t="s">
        <v>5495</v>
      </c>
    </row>
    <row r="245" spans="1:12" ht="25.5" customHeight="1">
      <c r="A245" s="17" t="s">
        <v>1380</v>
      </c>
      <c r="B245" s="31" t="s">
        <v>4290</v>
      </c>
      <c r="C245" s="31" t="s">
        <v>4333</v>
      </c>
      <c r="D245" s="21">
        <v>6000</v>
      </c>
      <c r="E245" s="13">
        <v>42348</v>
      </c>
      <c r="F245" s="13">
        <v>44436</v>
      </c>
      <c r="G245" s="27">
        <v>17696</v>
      </c>
      <c r="H245" s="22">
        <f t="shared" ref="H245:H247" si="33">IF(I245&lt;=6000,$F$5+(I245/24),"error")</f>
        <v>44807.991666666669</v>
      </c>
      <c r="I245" s="23">
        <f t="shared" si="32"/>
        <v>3719.7999999999993</v>
      </c>
      <c r="J245" s="17" t="str">
        <f t="shared" si="27"/>
        <v>NOT DUE</v>
      </c>
      <c r="K245" s="31" t="s">
        <v>4291</v>
      </c>
      <c r="L245" s="233" t="s">
        <v>5495</v>
      </c>
    </row>
    <row r="246" spans="1:12" ht="25.5" customHeight="1">
      <c r="A246" s="17" t="s">
        <v>1381</v>
      </c>
      <c r="B246" s="31" t="s">
        <v>4292</v>
      </c>
      <c r="C246" s="31" t="s">
        <v>4318</v>
      </c>
      <c r="D246" s="21">
        <v>6000</v>
      </c>
      <c r="E246" s="13">
        <v>42348</v>
      </c>
      <c r="F246" s="13">
        <v>44436</v>
      </c>
      <c r="G246" s="27">
        <v>17696</v>
      </c>
      <c r="H246" s="22">
        <f t="shared" si="33"/>
        <v>44807.991666666669</v>
      </c>
      <c r="I246" s="23">
        <f t="shared" si="32"/>
        <v>3719.7999999999993</v>
      </c>
      <c r="J246" s="17" t="str">
        <f t="shared" si="27"/>
        <v>NOT DUE</v>
      </c>
      <c r="K246" s="31" t="s">
        <v>4291</v>
      </c>
      <c r="L246" s="233" t="s">
        <v>5495</v>
      </c>
    </row>
    <row r="247" spans="1:12" ht="25.5" customHeight="1">
      <c r="A247" s="17" t="s">
        <v>1382</v>
      </c>
      <c r="B247" s="31" t="s">
        <v>4292</v>
      </c>
      <c r="C247" s="31" t="s">
        <v>4333</v>
      </c>
      <c r="D247" s="21">
        <v>6000</v>
      </c>
      <c r="E247" s="13">
        <v>42348</v>
      </c>
      <c r="F247" s="13">
        <v>44436</v>
      </c>
      <c r="G247" s="27">
        <v>17696</v>
      </c>
      <c r="H247" s="22">
        <f t="shared" si="33"/>
        <v>44807.991666666669</v>
      </c>
      <c r="I247" s="23">
        <f t="shared" si="32"/>
        <v>3719.7999999999993</v>
      </c>
      <c r="J247" s="17" t="str">
        <f t="shared" si="27"/>
        <v>NOT DUE</v>
      </c>
      <c r="K247" s="31" t="s">
        <v>4291</v>
      </c>
      <c r="L247" s="233" t="s">
        <v>5495</v>
      </c>
    </row>
    <row r="248" spans="1:12" ht="15" customHeight="1">
      <c r="A248" s="17" t="s">
        <v>1383</v>
      </c>
      <c r="B248" s="31" t="s">
        <v>4334</v>
      </c>
      <c r="C248" s="31" t="s">
        <v>4335</v>
      </c>
      <c r="D248" s="21">
        <v>2000</v>
      </c>
      <c r="E248" s="13">
        <v>42348</v>
      </c>
      <c r="F248" s="13">
        <v>44578</v>
      </c>
      <c r="G248" s="27">
        <v>19146</v>
      </c>
      <c r="H248" s="22">
        <f>IF(I248&lt;=2000,$F$5+(I248/24),"error")</f>
        <v>44701.741666666669</v>
      </c>
      <c r="I248" s="23">
        <f t="shared" si="32"/>
        <v>1169.7999999999993</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44701.741666666669</v>
      </c>
      <c r="I249" s="23">
        <f t="shared" si="32"/>
        <v>1169.7999999999993</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44700.741666666669</v>
      </c>
      <c r="I250" s="23">
        <f>D250-($F$4-G250)</f>
        <v>1145.7999999999993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44700.741666666669</v>
      </c>
      <c r="I251" s="23">
        <f t="shared" si="32"/>
        <v>1145.7999999999993</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44700.741666666669</v>
      </c>
      <c r="I252" s="23">
        <f t="shared" si="32"/>
        <v>1145.7999999999993</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44689.783333333333</v>
      </c>
      <c r="I253" s="23">
        <f t="shared" si="32"/>
        <v>882.79999999999927</v>
      </c>
      <c r="J253" s="17" t="str">
        <f t="shared" si="27"/>
        <v>NOT DUE</v>
      </c>
      <c r="K253" s="31" t="s">
        <v>4339</v>
      </c>
      <c r="L253" s="144"/>
    </row>
    <row r="254" spans="1:12" ht="15" customHeight="1">
      <c r="A254" s="17" t="s">
        <v>1389</v>
      </c>
      <c r="B254" s="31" t="s">
        <v>4344</v>
      </c>
      <c r="C254" s="31" t="s">
        <v>4345</v>
      </c>
      <c r="D254" s="21">
        <v>1000</v>
      </c>
      <c r="E254" s="13">
        <v>42348</v>
      </c>
      <c r="F254" s="13">
        <v>44645</v>
      </c>
      <c r="G254" s="27">
        <v>19886</v>
      </c>
      <c r="H254" s="22">
        <f>IF(I254&lt;=1000,$F$5+(I254/24),"error")</f>
        <v>44690.908333333333</v>
      </c>
      <c r="I254" s="23">
        <f t="shared" si="32"/>
        <v>909.79999999999927</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44845.658333333333</v>
      </c>
      <c r="I255" s="23">
        <f t="shared" si="32"/>
        <v>4623.7999999999993</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44689.783333333333</v>
      </c>
      <c r="I256" s="23">
        <f t="shared" si="32"/>
        <v>882.79999999999927</v>
      </c>
      <c r="J256" s="17" t="str">
        <f t="shared" si="27"/>
        <v>NOT DUE</v>
      </c>
      <c r="K256" s="31" t="s">
        <v>4352</v>
      </c>
      <c r="L256" s="144"/>
    </row>
    <row r="257" spans="1:12" ht="15" customHeight="1">
      <c r="A257" s="17" t="s">
        <v>1392</v>
      </c>
      <c r="B257" s="31" t="s">
        <v>4353</v>
      </c>
      <c r="C257" s="31" t="s">
        <v>4354</v>
      </c>
      <c r="D257" s="43">
        <v>2000</v>
      </c>
      <c r="E257" s="13">
        <v>42348</v>
      </c>
      <c r="F257" s="13">
        <v>44646</v>
      </c>
      <c r="G257" s="27">
        <v>19886</v>
      </c>
      <c r="H257" s="22">
        <f>IF(I257&lt;=2000,$F$5+(I257/24),"error")</f>
        <v>44732.574999999997</v>
      </c>
      <c r="I257" s="23">
        <f t="shared" si="32"/>
        <v>1909.7999999999993</v>
      </c>
      <c r="J257" s="17" t="str">
        <f t="shared" si="27"/>
        <v>NOT DUE</v>
      </c>
      <c r="K257" s="31" t="s">
        <v>4355</v>
      </c>
      <c r="L257" s="144"/>
    </row>
    <row r="258" spans="1:12" ht="15" customHeight="1">
      <c r="A258" s="17" t="s">
        <v>1393</v>
      </c>
      <c r="B258" s="31" t="s">
        <v>4356</v>
      </c>
      <c r="C258" s="31" t="s">
        <v>4357</v>
      </c>
      <c r="D258" s="43">
        <v>1000</v>
      </c>
      <c r="E258" s="13">
        <v>42348</v>
      </c>
      <c r="F258" s="13">
        <v>44646</v>
      </c>
      <c r="G258" s="27">
        <v>19886</v>
      </c>
      <c r="H258" s="22">
        <f>IF(I258&lt;=1000,$F$5+(I258/24),"error")</f>
        <v>44690.908333333333</v>
      </c>
      <c r="I258" s="23">
        <f t="shared" si="32"/>
        <v>909.79999999999927</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44868.408333333333</v>
      </c>
      <c r="I259" s="23">
        <f t="shared" si="32"/>
        <v>5169.7999999999993</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44868.408333333333</v>
      </c>
      <c r="I260" s="23">
        <f t="shared" si="32"/>
        <v>5169.7999999999993</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44868.408333333333</v>
      </c>
      <c r="I261" s="23">
        <f t="shared" si="32"/>
        <v>5169.7999999999993</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44868.408333333333</v>
      </c>
      <c r="I262" s="23">
        <f t="shared" si="32"/>
        <v>5169.7999999999993</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44868.408333333333</v>
      </c>
      <c r="I263" s="23">
        <f t="shared" si="32"/>
        <v>5169.7999999999993</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44868.408333333333</v>
      </c>
      <c r="I264" s="23">
        <f t="shared" si="32"/>
        <v>5169.7999999999993</v>
      </c>
      <c r="J264" s="17" t="str">
        <f t="shared" si="27"/>
        <v>NOT DUE</v>
      </c>
      <c r="K264" s="31" t="s">
        <v>4359</v>
      </c>
      <c r="L264" s="144"/>
    </row>
    <row r="265" spans="1:12" ht="25.5" customHeight="1">
      <c r="A265" s="17" t="s">
        <v>1400</v>
      </c>
      <c r="B265" s="31" t="s">
        <v>4833</v>
      </c>
      <c r="C265" s="31" t="s">
        <v>4834</v>
      </c>
      <c r="D265" s="43">
        <v>500</v>
      </c>
      <c r="E265" s="13">
        <v>42348</v>
      </c>
      <c r="F265" s="13">
        <v>44634</v>
      </c>
      <c r="G265" s="27">
        <v>19651</v>
      </c>
      <c r="H265" s="22">
        <f>IF(I265&lt;=500,$F$5+(I265/24),"error")</f>
        <v>44660.283333333333</v>
      </c>
      <c r="I265" s="23">
        <f t="shared" ref="I265" si="36">D265-($F$4-G265)</f>
        <v>174.79999999999927</v>
      </c>
      <c r="J265" s="17" t="str">
        <f t="shared" ref="J265" si="37">IF(I265="","",IF(I265&lt;0,"OVERDUE","NOT DUE"))</f>
        <v>NOT DUE</v>
      </c>
      <c r="K265" s="31"/>
      <c r="L265" s="144"/>
    </row>
    <row r="266" spans="1:12">
      <c r="A266" s="17" t="s">
        <v>1401</v>
      </c>
      <c r="B266" s="31" t="s">
        <v>4360</v>
      </c>
      <c r="C266" s="31" t="s">
        <v>4361</v>
      </c>
      <c r="D266" s="43" t="s">
        <v>4</v>
      </c>
      <c r="E266" s="13">
        <v>42348</v>
      </c>
      <c r="F266" s="13">
        <v>44617</v>
      </c>
      <c r="G266" s="74"/>
      <c r="H266" s="15">
        <f>EDATE(F266-1,1)</f>
        <v>44644</v>
      </c>
      <c r="I266" s="16">
        <f ca="1">IF(ISBLANK(H266),"",H266-DATE(YEAR(NOW()),MONTH(NOW()),DAY(NOW())))</f>
        <v>-10</v>
      </c>
      <c r="J266" s="17" t="str">
        <f ca="1">IF(I266="","",IF(I266&lt;0,"OVERDUE","NOT DUE"))</f>
        <v>OVERDUE</v>
      </c>
      <c r="K266" s="31"/>
      <c r="L266" s="144" t="s">
        <v>5538</v>
      </c>
    </row>
    <row r="267" spans="1:12" ht="25.5">
      <c r="A267" s="17" t="s">
        <v>1402</v>
      </c>
      <c r="B267" s="31" t="s">
        <v>4362</v>
      </c>
      <c r="C267" s="31" t="s">
        <v>386</v>
      </c>
      <c r="D267" s="43" t="s">
        <v>4</v>
      </c>
      <c r="E267" s="13">
        <v>42348</v>
      </c>
      <c r="F267" s="13">
        <v>44617</v>
      </c>
      <c r="G267" s="74"/>
      <c r="H267" s="15">
        <f>EDATE(F267-1,1)</f>
        <v>44644</v>
      </c>
      <c r="I267" s="16">
        <f ca="1">IF(ISBLANK(H267),"",H267-DATE(YEAR(NOW()),MONTH(NOW()),DAY(NOW())))</f>
        <v>-10</v>
      </c>
      <c r="J267" s="17" t="str">
        <f t="shared" ca="1" si="27"/>
        <v>OVERDUE</v>
      </c>
      <c r="K267" s="31"/>
      <c r="L267" s="144" t="s">
        <v>5538</v>
      </c>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11</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244</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244</v>
      </c>
      <c r="J270" s="17" t="str">
        <f t="shared" ca="1" si="27"/>
        <v>NOT DUE</v>
      </c>
      <c r="K270" s="31"/>
      <c r="L270" s="144"/>
    </row>
    <row r="271" spans="1:12" ht="26.45" customHeight="1">
      <c r="A271" s="17" t="s">
        <v>1406</v>
      </c>
      <c r="B271" s="31" t="s">
        <v>877</v>
      </c>
      <c r="C271" s="31" t="s">
        <v>878</v>
      </c>
      <c r="D271" s="21" t="s">
        <v>1</v>
      </c>
      <c r="E271" s="13">
        <v>42348</v>
      </c>
      <c r="F271" s="13">
        <f t="shared" ref="F271:F284" si="39">F$5</f>
        <v>44653</v>
      </c>
      <c r="G271" s="74"/>
      <c r="H271" s="15">
        <f>DATE(YEAR(F271),MONTH(F271),DAY(F271)+1)</f>
        <v>44654</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44653</v>
      </c>
      <c r="G272" s="74"/>
      <c r="H272" s="15">
        <f t="shared" ref="H272:H284" si="40">DATE(YEAR(F272),MONTH(F272),DAY(F272)+1)</f>
        <v>44654</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44653</v>
      </c>
      <c r="G273" s="74"/>
      <c r="H273" s="15">
        <f t="shared" si="40"/>
        <v>44654</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44653</v>
      </c>
      <c r="G274" s="74"/>
      <c r="H274" s="15">
        <f t="shared" si="40"/>
        <v>44654</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44653</v>
      </c>
      <c r="G275" s="74"/>
      <c r="H275" s="15">
        <f t="shared" si="40"/>
        <v>44654</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44653</v>
      </c>
      <c r="G276" s="74"/>
      <c r="H276" s="15">
        <f t="shared" si="40"/>
        <v>44654</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44653</v>
      </c>
      <c r="G277" s="74"/>
      <c r="H277" s="15">
        <f t="shared" si="40"/>
        <v>44654</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44653</v>
      </c>
      <c r="G278" s="74"/>
      <c r="H278" s="15">
        <f t="shared" si="40"/>
        <v>44654</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44653</v>
      </c>
      <c r="G279" s="74"/>
      <c r="H279" s="15">
        <f t="shared" si="40"/>
        <v>44654</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44653</v>
      </c>
      <c r="G280" s="74"/>
      <c r="H280" s="15">
        <f t="shared" si="40"/>
        <v>44654</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44653</v>
      </c>
      <c r="G281" s="74"/>
      <c r="H281" s="15">
        <f t="shared" si="40"/>
        <v>44654</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44653</v>
      </c>
      <c r="G282" s="74"/>
      <c r="H282" s="15">
        <f t="shared" si="40"/>
        <v>44654</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44653</v>
      </c>
      <c r="G283" s="74"/>
      <c r="H283" s="15">
        <f t="shared" si="40"/>
        <v>44654</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44653</v>
      </c>
      <c r="G284" s="74"/>
      <c r="H284" s="15">
        <f t="shared" si="40"/>
        <v>44654</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44653</v>
      </c>
      <c r="G285" s="74"/>
      <c r="H285" s="15">
        <f>DATE(YEAR(F285),MONTH(F285),DAY(F285)+7)</f>
        <v>44660</v>
      </c>
      <c r="I285" s="16">
        <f t="shared" ca="1" si="38"/>
        <v>6</v>
      </c>
      <c r="J285" s="17" t="str">
        <f t="shared" ca="1" si="41"/>
        <v>NOT DUE</v>
      </c>
      <c r="K285" s="31" t="s">
        <v>910</v>
      </c>
      <c r="L285" s="144"/>
    </row>
    <row r="286" spans="1:12" ht="15" customHeight="1">
      <c r="A286" s="17" t="s">
        <v>1421</v>
      </c>
      <c r="B286" s="31" t="s">
        <v>929</v>
      </c>
      <c r="C286" s="31" t="s">
        <v>930</v>
      </c>
      <c r="D286" s="21" t="s">
        <v>25</v>
      </c>
      <c r="E286" s="13">
        <v>42348</v>
      </c>
      <c r="F286" s="13">
        <v>44653</v>
      </c>
      <c r="G286" s="74"/>
      <c r="H286" s="15">
        <f t="shared" ref="H286:H288" si="42">DATE(YEAR(F286),MONTH(F286),DAY(F286)+7)</f>
        <v>44660</v>
      </c>
      <c r="I286" s="16">
        <f t="shared" ca="1" si="38"/>
        <v>6</v>
      </c>
      <c r="J286" s="17" t="str">
        <f t="shared" ca="1" si="41"/>
        <v>NOT DUE</v>
      </c>
      <c r="K286" s="31" t="s">
        <v>934</v>
      </c>
      <c r="L286" s="144"/>
    </row>
    <row r="287" spans="1:12" ht="15" customHeight="1">
      <c r="A287" s="17" t="s">
        <v>1422</v>
      </c>
      <c r="B287" s="31" t="s">
        <v>931</v>
      </c>
      <c r="C287" s="31" t="s">
        <v>895</v>
      </c>
      <c r="D287" s="21" t="s">
        <v>25</v>
      </c>
      <c r="E287" s="13">
        <v>42348</v>
      </c>
      <c r="F287" s="13">
        <v>44653</v>
      </c>
      <c r="G287" s="74"/>
      <c r="H287" s="15">
        <f t="shared" si="42"/>
        <v>44660</v>
      </c>
      <c r="I287" s="16">
        <f t="shared" ca="1" si="38"/>
        <v>6</v>
      </c>
      <c r="J287" s="17" t="str">
        <f t="shared" ca="1" si="41"/>
        <v>NOT DUE</v>
      </c>
      <c r="K287" s="31" t="s">
        <v>935</v>
      </c>
      <c r="L287" s="144"/>
    </row>
    <row r="288" spans="1:12" ht="15" customHeight="1">
      <c r="A288" s="17" t="s">
        <v>1423</v>
      </c>
      <c r="B288" s="31" t="s">
        <v>932</v>
      </c>
      <c r="C288" s="31" t="s">
        <v>933</v>
      </c>
      <c r="D288" s="21" t="s">
        <v>25</v>
      </c>
      <c r="E288" s="13">
        <v>42348</v>
      </c>
      <c r="F288" s="13">
        <v>44653</v>
      </c>
      <c r="G288" s="74"/>
      <c r="H288" s="15">
        <f t="shared" si="42"/>
        <v>44660</v>
      </c>
      <c r="I288" s="16">
        <f t="shared" ca="1" si="38"/>
        <v>6</v>
      </c>
      <c r="J288" s="17" t="str">
        <f t="shared" ca="1" si="41"/>
        <v>NOT DUE</v>
      </c>
      <c r="K288" s="31" t="s">
        <v>936</v>
      </c>
      <c r="L288" s="144"/>
    </row>
    <row r="289" spans="1:12" ht="15" customHeight="1">
      <c r="A289" s="17" t="s">
        <v>1424</v>
      </c>
      <c r="B289" s="31" t="s">
        <v>4368</v>
      </c>
      <c r="C289" s="31" t="s">
        <v>389</v>
      </c>
      <c r="D289" s="21" t="s">
        <v>4</v>
      </c>
      <c r="E289" s="13">
        <v>42348</v>
      </c>
      <c r="F289" s="13">
        <v>44644</v>
      </c>
      <c r="G289" s="74"/>
      <c r="H289" s="15">
        <f>EDATE(F289-1,1)</f>
        <v>44674</v>
      </c>
      <c r="I289" s="16">
        <f t="shared" ca="1" si="38"/>
        <v>20</v>
      </c>
      <c r="J289" s="17" t="str">
        <f t="shared" ca="1" si="41"/>
        <v>NOT DUE</v>
      </c>
      <c r="K289" s="31" t="s">
        <v>937</v>
      </c>
      <c r="L289" s="144"/>
    </row>
    <row r="290" spans="1:12">
      <c r="A290" s="17" t="s">
        <v>1425</v>
      </c>
      <c r="B290" s="31" t="s">
        <v>943</v>
      </c>
      <c r="C290" s="31" t="s">
        <v>895</v>
      </c>
      <c r="D290" s="21" t="s">
        <v>4</v>
      </c>
      <c r="E290" s="13">
        <v>42348</v>
      </c>
      <c r="F290" s="13">
        <v>44644</v>
      </c>
      <c r="G290" s="74"/>
      <c r="H290" s="15">
        <f t="shared" ref="H290:H293" si="43">EDATE(F290-1,1)</f>
        <v>44674</v>
      </c>
      <c r="I290" s="16">
        <f t="shared" ca="1" si="38"/>
        <v>20</v>
      </c>
      <c r="J290" s="17" t="str">
        <f t="shared" ca="1" si="41"/>
        <v>NOT DUE</v>
      </c>
      <c r="K290" s="31" t="s">
        <v>910</v>
      </c>
      <c r="L290" s="144"/>
    </row>
    <row r="291" spans="1:12" ht="26.45" customHeight="1">
      <c r="A291" s="17" t="s">
        <v>1426</v>
      </c>
      <c r="B291" s="31" t="s">
        <v>944</v>
      </c>
      <c r="C291" s="31" t="s">
        <v>895</v>
      </c>
      <c r="D291" s="21" t="s">
        <v>4</v>
      </c>
      <c r="E291" s="13">
        <v>42348</v>
      </c>
      <c r="F291" s="13">
        <v>44644</v>
      </c>
      <c r="G291" s="74"/>
      <c r="H291" s="15">
        <f t="shared" si="43"/>
        <v>44674</v>
      </c>
      <c r="I291" s="16">
        <f t="shared" ca="1" si="38"/>
        <v>20</v>
      </c>
      <c r="J291" s="17" t="str">
        <f t="shared" ca="1" si="41"/>
        <v>NOT DUE</v>
      </c>
      <c r="K291" s="31" t="s">
        <v>951</v>
      </c>
      <c r="L291" s="144"/>
    </row>
    <row r="292" spans="1:12" ht="15" customHeight="1">
      <c r="A292" s="17" t="s">
        <v>1427</v>
      </c>
      <c r="B292" s="31" t="s">
        <v>931</v>
      </c>
      <c r="C292" s="31" t="s">
        <v>895</v>
      </c>
      <c r="D292" s="21" t="s">
        <v>4</v>
      </c>
      <c r="E292" s="13">
        <v>42348</v>
      </c>
      <c r="F292" s="13">
        <v>44644</v>
      </c>
      <c r="G292" s="74"/>
      <c r="H292" s="15">
        <f t="shared" si="43"/>
        <v>44674</v>
      </c>
      <c r="I292" s="16">
        <f t="shared" ca="1" si="38"/>
        <v>20</v>
      </c>
      <c r="J292" s="17" t="str">
        <f t="shared" ca="1" si="41"/>
        <v>NOT DUE</v>
      </c>
      <c r="K292" s="31" t="s">
        <v>952</v>
      </c>
      <c r="L292" s="144"/>
    </row>
    <row r="293" spans="1:12" ht="25.5">
      <c r="A293" s="17" t="s">
        <v>1428</v>
      </c>
      <c r="B293" s="31" t="s">
        <v>945</v>
      </c>
      <c r="C293" s="31" t="s">
        <v>946</v>
      </c>
      <c r="D293" s="21" t="s">
        <v>4</v>
      </c>
      <c r="E293" s="13">
        <v>42348</v>
      </c>
      <c r="F293" s="13">
        <v>44644</v>
      </c>
      <c r="G293" s="74"/>
      <c r="H293" s="15">
        <f t="shared" si="43"/>
        <v>44674</v>
      </c>
      <c r="I293" s="16">
        <f t="shared" ca="1" si="38"/>
        <v>20</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159</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137</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278</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278</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278</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278</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278</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278</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278</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278</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278</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644</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644</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644</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644</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644</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644</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644</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644</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644</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644</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644</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644</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644</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644</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644</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644</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644</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644</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644</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644</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644</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644</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644</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644</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644</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644</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644</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644</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644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127" zoomScaleNormal="100" workbookViewId="0">
      <selection activeCell="N242" sqref="N24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1076</v>
      </c>
      <c r="D3" s="306" t="s">
        <v>12</v>
      </c>
      <c r="E3" s="306"/>
      <c r="F3" s="5" t="s">
        <v>4372</v>
      </c>
    </row>
    <row r="4" spans="1:12" ht="18" customHeight="1">
      <c r="A4" s="305" t="s">
        <v>75</v>
      </c>
      <c r="B4" s="305"/>
      <c r="C4" s="37" t="s">
        <v>4196</v>
      </c>
      <c r="D4" s="306" t="s">
        <v>14</v>
      </c>
      <c r="E4" s="306"/>
      <c r="F4" s="6">
        <f>'Running Hours'!B11</f>
        <v>24698.5</v>
      </c>
    </row>
    <row r="5" spans="1:12" ht="18" customHeight="1">
      <c r="A5" s="305" t="s">
        <v>76</v>
      </c>
      <c r="B5" s="305"/>
      <c r="C5" s="38" t="s">
        <v>4197</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44653</v>
      </c>
      <c r="G8" s="74"/>
      <c r="H8" s="15">
        <f>DATE(YEAR(F8),MONTH(F8),DAY(F8)+1)</f>
        <v>44654</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44653</v>
      </c>
      <c r="G9" s="74"/>
      <c r="H9" s="15">
        <f t="shared" ref="H9:H16" si="3">DATE(YEAR(F9),MONTH(F9),DAY(F9)+1)</f>
        <v>44654</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44653</v>
      </c>
      <c r="G10" s="74"/>
      <c r="H10" s="15">
        <f t="shared" si="3"/>
        <v>44654</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44653</v>
      </c>
      <c r="G11" s="74"/>
      <c r="H11" s="15">
        <f t="shared" si="3"/>
        <v>44654</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44653</v>
      </c>
      <c r="G12" s="74"/>
      <c r="H12" s="15">
        <f t="shared" si="3"/>
        <v>44654</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44653</v>
      </c>
      <c r="G13" s="74"/>
      <c r="H13" s="15">
        <f t="shared" si="3"/>
        <v>44654</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44653</v>
      </c>
      <c r="G14" s="74"/>
      <c r="H14" s="15">
        <f t="shared" si="3"/>
        <v>44654</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44653</v>
      </c>
      <c r="G15" s="74"/>
      <c r="H15" s="15">
        <f t="shared" si="3"/>
        <v>44654</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44653</v>
      </c>
      <c r="G16" s="74"/>
      <c r="H16" s="15">
        <f t="shared" si="3"/>
        <v>44654</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44644</v>
      </c>
      <c r="G17" s="74"/>
      <c r="H17" s="15">
        <f>EDATE(F17-1,1)</f>
        <v>44674</v>
      </c>
      <c r="I17" s="16">
        <f t="shared" ca="1" si="4"/>
        <v>20</v>
      </c>
      <c r="J17" s="17" t="str">
        <f t="shared" ca="1" si="1"/>
        <v>NOT DUE</v>
      </c>
      <c r="K17" s="31" t="s">
        <v>4215</v>
      </c>
      <c r="L17" s="41"/>
    </row>
    <row r="18" spans="1:12" ht="15" customHeight="1">
      <c r="A18" s="17" t="s">
        <v>4382</v>
      </c>
      <c r="B18" s="31" t="s">
        <v>4216</v>
      </c>
      <c r="C18" s="31" t="s">
        <v>4217</v>
      </c>
      <c r="D18" s="21" t="s">
        <v>4</v>
      </c>
      <c r="E18" s="13">
        <v>42348</v>
      </c>
      <c r="F18" s="13">
        <v>44644</v>
      </c>
      <c r="G18" s="74"/>
      <c r="H18" s="15">
        <f t="shared" ref="H18:H35" si="5">EDATE(F18-1,1)</f>
        <v>44674</v>
      </c>
      <c r="I18" s="16">
        <f t="shared" ca="1" si="4"/>
        <v>20</v>
      </c>
      <c r="J18" s="17" t="str">
        <f t="shared" ca="1" si="1"/>
        <v>NOT DUE</v>
      </c>
      <c r="K18" s="31" t="s">
        <v>4215</v>
      </c>
      <c r="L18" s="41"/>
    </row>
    <row r="19" spans="1:12" ht="15" customHeight="1">
      <c r="A19" s="17" t="s">
        <v>4383</v>
      </c>
      <c r="B19" s="31" t="s">
        <v>4216</v>
      </c>
      <c r="C19" s="31" t="s">
        <v>4218</v>
      </c>
      <c r="D19" s="21" t="s">
        <v>4</v>
      </c>
      <c r="E19" s="13">
        <v>42348</v>
      </c>
      <c r="F19" s="13">
        <v>44644</v>
      </c>
      <c r="G19" s="74"/>
      <c r="H19" s="15">
        <f t="shared" si="5"/>
        <v>44674</v>
      </c>
      <c r="I19" s="16">
        <f t="shared" ca="1" si="4"/>
        <v>20</v>
      </c>
      <c r="J19" s="17" t="str">
        <f t="shared" ca="1" si="1"/>
        <v>NOT DUE</v>
      </c>
      <c r="K19" s="31" t="s">
        <v>4215</v>
      </c>
      <c r="L19" s="113"/>
    </row>
    <row r="20" spans="1:12" ht="15" customHeight="1">
      <c r="A20" s="17" t="s">
        <v>4384</v>
      </c>
      <c r="B20" s="31" t="s">
        <v>4216</v>
      </c>
      <c r="C20" s="31" t="s">
        <v>4219</v>
      </c>
      <c r="D20" s="21" t="s">
        <v>4</v>
      </c>
      <c r="E20" s="13">
        <v>42348</v>
      </c>
      <c r="F20" s="13">
        <v>44644</v>
      </c>
      <c r="G20" s="74"/>
      <c r="H20" s="15">
        <f t="shared" si="5"/>
        <v>44674</v>
      </c>
      <c r="I20" s="16">
        <f t="shared" ca="1" si="4"/>
        <v>20</v>
      </c>
      <c r="J20" s="17" t="str">
        <f t="shared" ca="1" si="1"/>
        <v>NOT DUE</v>
      </c>
      <c r="K20" s="31" t="s">
        <v>4215</v>
      </c>
      <c r="L20" s="113"/>
    </row>
    <row r="21" spans="1:12" ht="15" customHeight="1">
      <c r="A21" s="17" t="s">
        <v>4385</v>
      </c>
      <c r="B21" s="31" t="s">
        <v>4220</v>
      </c>
      <c r="C21" s="31" t="s">
        <v>4217</v>
      </c>
      <c r="D21" s="21" t="s">
        <v>4</v>
      </c>
      <c r="E21" s="13">
        <v>42348</v>
      </c>
      <c r="F21" s="13">
        <v>44644</v>
      </c>
      <c r="G21" s="74"/>
      <c r="H21" s="15">
        <f t="shared" si="5"/>
        <v>44674</v>
      </c>
      <c r="I21" s="16">
        <f t="shared" ca="1" si="4"/>
        <v>20</v>
      </c>
      <c r="J21" s="17" t="str">
        <f t="shared" ca="1" si="1"/>
        <v>NOT DUE</v>
      </c>
      <c r="K21" s="31" t="s">
        <v>4215</v>
      </c>
      <c r="L21" s="41"/>
    </row>
    <row r="22" spans="1:12" ht="15" customHeight="1">
      <c r="A22" s="17" t="s">
        <v>4386</v>
      </c>
      <c r="B22" s="31" t="s">
        <v>4220</v>
      </c>
      <c r="C22" s="31" t="s">
        <v>4218</v>
      </c>
      <c r="D22" s="21" t="s">
        <v>4</v>
      </c>
      <c r="E22" s="13">
        <v>42348</v>
      </c>
      <c r="F22" s="13">
        <v>44644</v>
      </c>
      <c r="G22" s="74"/>
      <c r="H22" s="15">
        <f t="shared" si="5"/>
        <v>44674</v>
      </c>
      <c r="I22" s="16">
        <f t="shared" ca="1" si="4"/>
        <v>20</v>
      </c>
      <c r="J22" s="17" t="str">
        <f t="shared" ca="1" si="1"/>
        <v>NOT DUE</v>
      </c>
      <c r="K22" s="31" t="s">
        <v>4215</v>
      </c>
      <c r="L22" s="41"/>
    </row>
    <row r="23" spans="1:12" ht="15" customHeight="1">
      <c r="A23" s="17" t="s">
        <v>4387</v>
      </c>
      <c r="B23" s="31" t="s">
        <v>4220</v>
      </c>
      <c r="C23" s="31" t="s">
        <v>4219</v>
      </c>
      <c r="D23" s="21" t="s">
        <v>4</v>
      </c>
      <c r="E23" s="13">
        <v>42348</v>
      </c>
      <c r="F23" s="13">
        <v>44644</v>
      </c>
      <c r="G23" s="74"/>
      <c r="H23" s="15">
        <f t="shared" si="5"/>
        <v>44674</v>
      </c>
      <c r="I23" s="16">
        <f t="shared" ca="1" si="4"/>
        <v>20</v>
      </c>
      <c r="J23" s="17" t="str">
        <f t="shared" ca="1" si="1"/>
        <v>NOT DUE</v>
      </c>
      <c r="K23" s="31" t="s">
        <v>4215</v>
      </c>
      <c r="L23" s="113"/>
    </row>
    <row r="24" spans="1:12" ht="15" customHeight="1">
      <c r="A24" s="17" t="s">
        <v>4388</v>
      </c>
      <c r="B24" s="31" t="s">
        <v>4221</v>
      </c>
      <c r="C24" s="31" t="s">
        <v>4217</v>
      </c>
      <c r="D24" s="21" t="s">
        <v>4</v>
      </c>
      <c r="E24" s="13">
        <v>42348</v>
      </c>
      <c r="F24" s="13">
        <v>44644</v>
      </c>
      <c r="G24" s="74"/>
      <c r="H24" s="15">
        <f t="shared" si="5"/>
        <v>44674</v>
      </c>
      <c r="I24" s="16">
        <f t="shared" ca="1" si="4"/>
        <v>20</v>
      </c>
      <c r="J24" s="17" t="str">
        <f t="shared" ca="1" si="1"/>
        <v>NOT DUE</v>
      </c>
      <c r="K24" s="31" t="s">
        <v>4215</v>
      </c>
      <c r="L24" s="41"/>
    </row>
    <row r="25" spans="1:12" ht="15" customHeight="1">
      <c r="A25" s="17" t="s">
        <v>4389</v>
      </c>
      <c r="B25" s="31" t="s">
        <v>4221</v>
      </c>
      <c r="C25" s="31" t="s">
        <v>4218</v>
      </c>
      <c r="D25" s="21" t="s">
        <v>4</v>
      </c>
      <c r="E25" s="13">
        <v>42348</v>
      </c>
      <c r="F25" s="13">
        <v>44644</v>
      </c>
      <c r="G25" s="74"/>
      <c r="H25" s="15">
        <f t="shared" si="5"/>
        <v>44674</v>
      </c>
      <c r="I25" s="16">
        <f t="shared" ca="1" si="4"/>
        <v>20</v>
      </c>
      <c r="J25" s="17" t="str">
        <f t="shared" ca="1" si="1"/>
        <v>NOT DUE</v>
      </c>
      <c r="K25" s="31" t="s">
        <v>4215</v>
      </c>
      <c r="L25" s="41"/>
    </row>
    <row r="26" spans="1:12" ht="15" customHeight="1">
      <c r="A26" s="17" t="s">
        <v>4390</v>
      </c>
      <c r="B26" s="31" t="s">
        <v>4221</v>
      </c>
      <c r="C26" s="31" t="s">
        <v>4219</v>
      </c>
      <c r="D26" s="21" t="s">
        <v>4</v>
      </c>
      <c r="E26" s="13">
        <v>42348</v>
      </c>
      <c r="F26" s="13">
        <v>44644</v>
      </c>
      <c r="G26" s="74"/>
      <c r="H26" s="15">
        <f t="shared" si="5"/>
        <v>44674</v>
      </c>
      <c r="I26" s="16">
        <f t="shared" ca="1" si="4"/>
        <v>20</v>
      </c>
      <c r="J26" s="17" t="str">
        <f t="shared" ca="1" si="1"/>
        <v>NOT DUE</v>
      </c>
      <c r="K26" s="31" t="s">
        <v>4215</v>
      </c>
      <c r="L26" s="41"/>
    </row>
    <row r="27" spans="1:12" ht="15" customHeight="1">
      <c r="A27" s="17" t="s">
        <v>4391</v>
      </c>
      <c r="B27" s="31" t="s">
        <v>4222</v>
      </c>
      <c r="C27" s="31" t="s">
        <v>4217</v>
      </c>
      <c r="D27" s="21" t="s">
        <v>4</v>
      </c>
      <c r="E27" s="13">
        <v>42348</v>
      </c>
      <c r="F27" s="13">
        <v>44644</v>
      </c>
      <c r="G27" s="74"/>
      <c r="H27" s="15">
        <f t="shared" si="5"/>
        <v>44674</v>
      </c>
      <c r="I27" s="16">
        <f t="shared" ca="1" si="4"/>
        <v>20</v>
      </c>
      <c r="J27" s="17" t="str">
        <f t="shared" ca="1" si="1"/>
        <v>NOT DUE</v>
      </c>
      <c r="K27" s="31" t="s">
        <v>4215</v>
      </c>
      <c r="L27" s="41"/>
    </row>
    <row r="28" spans="1:12" ht="15" customHeight="1">
      <c r="A28" s="17" t="s">
        <v>4392</v>
      </c>
      <c r="B28" s="31" t="s">
        <v>4222</v>
      </c>
      <c r="C28" s="31" t="s">
        <v>4218</v>
      </c>
      <c r="D28" s="21" t="s">
        <v>4</v>
      </c>
      <c r="E28" s="13">
        <v>42348</v>
      </c>
      <c r="F28" s="13">
        <v>44644</v>
      </c>
      <c r="G28" s="74"/>
      <c r="H28" s="15">
        <f t="shared" si="5"/>
        <v>44674</v>
      </c>
      <c r="I28" s="16">
        <f t="shared" ca="1" si="4"/>
        <v>20</v>
      </c>
      <c r="J28" s="17" t="str">
        <f t="shared" ca="1" si="1"/>
        <v>NOT DUE</v>
      </c>
      <c r="K28" s="31" t="s">
        <v>4215</v>
      </c>
      <c r="L28" s="41"/>
    </row>
    <row r="29" spans="1:12" ht="15" customHeight="1">
      <c r="A29" s="17" t="s">
        <v>4393</v>
      </c>
      <c r="B29" s="31" t="s">
        <v>4222</v>
      </c>
      <c r="C29" s="31" t="s">
        <v>4219</v>
      </c>
      <c r="D29" s="21" t="s">
        <v>4</v>
      </c>
      <c r="E29" s="13">
        <v>42348</v>
      </c>
      <c r="F29" s="13">
        <v>44644</v>
      </c>
      <c r="G29" s="74"/>
      <c r="H29" s="15">
        <f t="shared" si="5"/>
        <v>44674</v>
      </c>
      <c r="I29" s="16">
        <f t="shared" ca="1" si="4"/>
        <v>20</v>
      </c>
      <c r="J29" s="17" t="str">
        <f t="shared" ca="1" si="1"/>
        <v>NOT DUE</v>
      </c>
      <c r="K29" s="31" t="s">
        <v>4215</v>
      </c>
      <c r="L29" s="41"/>
    </row>
    <row r="30" spans="1:12" ht="15" customHeight="1">
      <c r="A30" s="17" t="s">
        <v>4394</v>
      </c>
      <c r="B30" s="31" t="s">
        <v>4223</v>
      </c>
      <c r="C30" s="31" t="s">
        <v>4217</v>
      </c>
      <c r="D30" s="21" t="s">
        <v>4</v>
      </c>
      <c r="E30" s="13">
        <v>42348</v>
      </c>
      <c r="F30" s="13">
        <v>44644</v>
      </c>
      <c r="G30" s="74"/>
      <c r="H30" s="15">
        <f t="shared" si="5"/>
        <v>44674</v>
      </c>
      <c r="I30" s="16">
        <f t="shared" ca="1" si="4"/>
        <v>20</v>
      </c>
      <c r="J30" s="17" t="str">
        <f t="shared" ca="1" si="1"/>
        <v>NOT DUE</v>
      </c>
      <c r="K30" s="31" t="s">
        <v>4215</v>
      </c>
      <c r="L30" s="41"/>
    </row>
    <row r="31" spans="1:12" ht="15" customHeight="1">
      <c r="A31" s="17" t="s">
        <v>4395</v>
      </c>
      <c r="B31" s="31" t="s">
        <v>4223</v>
      </c>
      <c r="C31" s="31" t="s">
        <v>4218</v>
      </c>
      <c r="D31" s="21" t="s">
        <v>4</v>
      </c>
      <c r="E31" s="13">
        <v>42348</v>
      </c>
      <c r="F31" s="13">
        <v>44644</v>
      </c>
      <c r="G31" s="74"/>
      <c r="H31" s="15">
        <f t="shared" si="5"/>
        <v>44674</v>
      </c>
      <c r="I31" s="16">
        <f t="shared" ca="1" si="4"/>
        <v>20</v>
      </c>
      <c r="J31" s="17" t="str">
        <f t="shared" ca="1" si="1"/>
        <v>NOT DUE</v>
      </c>
      <c r="K31" s="31" t="s">
        <v>4215</v>
      </c>
      <c r="L31" s="41"/>
    </row>
    <row r="32" spans="1:12" ht="15" customHeight="1">
      <c r="A32" s="17" t="s">
        <v>4396</v>
      </c>
      <c r="B32" s="31" t="s">
        <v>4223</v>
      </c>
      <c r="C32" s="31" t="s">
        <v>4219</v>
      </c>
      <c r="D32" s="21" t="s">
        <v>4</v>
      </c>
      <c r="E32" s="13">
        <v>42348</v>
      </c>
      <c r="F32" s="13">
        <v>44644</v>
      </c>
      <c r="G32" s="74"/>
      <c r="H32" s="15">
        <f t="shared" si="5"/>
        <v>44674</v>
      </c>
      <c r="I32" s="16">
        <f t="shared" ca="1" si="4"/>
        <v>20</v>
      </c>
      <c r="J32" s="17" t="str">
        <f t="shared" ca="1" si="1"/>
        <v>NOT DUE</v>
      </c>
      <c r="K32" s="31" t="s">
        <v>4215</v>
      </c>
      <c r="L32" s="41"/>
    </row>
    <row r="33" spans="1:12" ht="15" customHeight="1">
      <c r="A33" s="17" t="s">
        <v>4397</v>
      </c>
      <c r="B33" s="31" t="s">
        <v>4224</v>
      </c>
      <c r="C33" s="31" t="s">
        <v>4217</v>
      </c>
      <c r="D33" s="21" t="s">
        <v>4</v>
      </c>
      <c r="E33" s="13">
        <v>42348</v>
      </c>
      <c r="F33" s="13">
        <v>44644</v>
      </c>
      <c r="G33" s="74"/>
      <c r="H33" s="15">
        <f t="shared" si="5"/>
        <v>44674</v>
      </c>
      <c r="I33" s="16">
        <f t="shared" ca="1" si="4"/>
        <v>20</v>
      </c>
      <c r="J33" s="17" t="str">
        <f t="shared" ca="1" si="1"/>
        <v>NOT DUE</v>
      </c>
      <c r="K33" s="31" t="s">
        <v>4215</v>
      </c>
      <c r="L33" s="41"/>
    </row>
    <row r="34" spans="1:12" ht="15" customHeight="1">
      <c r="A34" s="17" t="s">
        <v>4398</v>
      </c>
      <c r="B34" s="31" t="s">
        <v>4224</v>
      </c>
      <c r="C34" s="31" t="s">
        <v>4218</v>
      </c>
      <c r="D34" s="21" t="s">
        <v>4</v>
      </c>
      <c r="E34" s="13">
        <v>42348</v>
      </c>
      <c r="F34" s="13">
        <v>44644</v>
      </c>
      <c r="G34" s="74"/>
      <c r="H34" s="15">
        <f t="shared" si="5"/>
        <v>44674</v>
      </c>
      <c r="I34" s="16">
        <f t="shared" ca="1" si="4"/>
        <v>20</v>
      </c>
      <c r="J34" s="17" t="str">
        <f t="shared" ca="1" si="1"/>
        <v>NOT DUE</v>
      </c>
      <c r="K34" s="31" t="s">
        <v>4215</v>
      </c>
      <c r="L34" s="41"/>
    </row>
    <row r="35" spans="1:12" ht="15" customHeight="1">
      <c r="A35" s="17" t="s">
        <v>4399</v>
      </c>
      <c r="B35" s="31" t="s">
        <v>4224</v>
      </c>
      <c r="C35" s="31" t="s">
        <v>4219</v>
      </c>
      <c r="D35" s="21" t="s">
        <v>4</v>
      </c>
      <c r="E35" s="13">
        <v>42348</v>
      </c>
      <c r="F35" s="13">
        <v>44644</v>
      </c>
      <c r="G35" s="74"/>
      <c r="H35" s="15">
        <f t="shared" si="5"/>
        <v>44674</v>
      </c>
      <c r="I35" s="16">
        <f t="shared" ca="1" si="4"/>
        <v>20</v>
      </c>
      <c r="J35" s="17" t="str">
        <f t="shared" ca="1" si="1"/>
        <v>NOT DUE</v>
      </c>
      <c r="K35" s="31" t="s">
        <v>4215</v>
      </c>
      <c r="L35" s="41"/>
    </row>
    <row r="36" spans="1:12" ht="15" customHeight="1">
      <c r="A36" s="17" t="s">
        <v>4400</v>
      </c>
      <c r="B36" s="31" t="s">
        <v>564</v>
      </c>
      <c r="C36" s="31" t="s">
        <v>4225</v>
      </c>
      <c r="D36" s="21">
        <v>200</v>
      </c>
      <c r="E36" s="13">
        <v>42348</v>
      </c>
      <c r="F36" s="13">
        <v>44627</v>
      </c>
      <c r="G36" s="27">
        <v>24468</v>
      </c>
      <c r="H36" s="22">
        <f>IF(I36&lt;=200,$F$5+(I36/24),"error")</f>
        <v>44651.729166666664</v>
      </c>
      <c r="I36" s="23">
        <f>D36-($F$4-G36)</f>
        <v>-30.5</v>
      </c>
      <c r="J36" s="17" t="str">
        <f>IF(I36="","",IF(I36&lt;0,"OVERDUE","NOT DUE"))</f>
        <v>OVERDUE</v>
      </c>
      <c r="K36" s="31" t="s">
        <v>603</v>
      </c>
      <c r="L36" s="144"/>
    </row>
    <row r="37" spans="1:12" ht="15" customHeight="1">
      <c r="A37" s="17" t="s">
        <v>4401</v>
      </c>
      <c r="B37" s="31" t="s">
        <v>564</v>
      </c>
      <c r="C37" s="31" t="s">
        <v>4226</v>
      </c>
      <c r="D37" s="21">
        <v>2000</v>
      </c>
      <c r="E37" s="13">
        <v>42348</v>
      </c>
      <c r="F37" s="13">
        <v>44526</v>
      </c>
      <c r="G37" s="27">
        <v>23314</v>
      </c>
      <c r="H37" s="22">
        <f>IF(I37&lt;=2000,$F$5+(I37/24),"error")</f>
        <v>44678.645833333336</v>
      </c>
      <c r="I37" s="23">
        <f>D37-($F$4-G37)</f>
        <v>615.5</v>
      </c>
      <c r="J37" s="17" t="str">
        <f>IF(I37="","",IF(I37&lt;0,"OVERDUE","NOT DUE"))</f>
        <v>NOT DUE</v>
      </c>
      <c r="K37" s="31" t="s">
        <v>4227</v>
      </c>
      <c r="L37" s="144"/>
    </row>
    <row r="38" spans="1:12" ht="15" customHeight="1">
      <c r="A38" s="17" t="s">
        <v>4402</v>
      </c>
      <c r="B38" s="31" t="s">
        <v>564</v>
      </c>
      <c r="C38" s="31" t="s">
        <v>4228</v>
      </c>
      <c r="D38" s="21">
        <v>200</v>
      </c>
      <c r="E38" s="13">
        <v>42348</v>
      </c>
      <c r="F38" s="13">
        <v>44627</v>
      </c>
      <c r="G38" s="27">
        <v>24468</v>
      </c>
      <c r="H38" s="22">
        <f>IF(I38&lt;=200,$F$5+(I38/24),"error")</f>
        <v>44651.729166666664</v>
      </c>
      <c r="I38" s="23">
        <f>D38-($F$4-G38)</f>
        <v>-30.5</v>
      </c>
      <c r="J38" s="17" t="str">
        <f>IF(I38="","",IF(I38&lt;0,"OVERDUE","NOT DUE"))</f>
        <v>OVERDUE</v>
      </c>
      <c r="K38" s="31" t="s">
        <v>603</v>
      </c>
      <c r="L38" s="144"/>
    </row>
    <row r="39" spans="1:12" ht="15" customHeight="1">
      <c r="A39" s="17" t="s">
        <v>4403</v>
      </c>
      <c r="B39" s="31" t="s">
        <v>564</v>
      </c>
      <c r="C39" s="31" t="s">
        <v>4229</v>
      </c>
      <c r="D39" s="21">
        <v>100</v>
      </c>
      <c r="E39" s="13">
        <v>42348</v>
      </c>
      <c r="F39" s="13">
        <v>44627</v>
      </c>
      <c r="G39" s="27">
        <v>24468</v>
      </c>
      <c r="H39" s="22">
        <f>IF(I39&lt;=100,$F$5+(I39/24),"error")</f>
        <v>44647.5625</v>
      </c>
      <c r="I39" s="23">
        <f>D39-($F$4-G39)</f>
        <v>-130.5</v>
      </c>
      <c r="J39" s="17" t="str">
        <f>IF(I39="","",IF(I39&lt;0,"OVERDUE","NOT DUE"))</f>
        <v>OVERDUE</v>
      </c>
      <c r="K39" s="31" t="s">
        <v>603</v>
      </c>
      <c r="L39" s="144"/>
    </row>
    <row r="40" spans="1:12" ht="25.5" customHeight="1">
      <c r="A40" s="17" t="s">
        <v>4404</v>
      </c>
      <c r="B40" s="31" t="s">
        <v>564</v>
      </c>
      <c r="C40" s="31" t="s">
        <v>4230</v>
      </c>
      <c r="D40" s="21">
        <v>8000</v>
      </c>
      <c r="E40" s="13">
        <v>42348</v>
      </c>
      <c r="F40" s="13">
        <v>44245</v>
      </c>
      <c r="G40" s="27">
        <v>20502</v>
      </c>
      <c r="H40" s="22">
        <f>IF(I40&lt;=8000,$F$5+(I40/24),"error")</f>
        <v>44811.479166666664</v>
      </c>
      <c r="I40" s="23">
        <f t="shared" ref="I40:I103" si="6">D40-($F$4-G40)</f>
        <v>3803.5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44811.479166666664</v>
      </c>
      <c r="I41" s="23">
        <f t="shared" si="6"/>
        <v>3803.5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44811.479166666664</v>
      </c>
      <c r="I42" s="23">
        <f t="shared" si="6"/>
        <v>3803.5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44852.3125</v>
      </c>
      <c r="I43" s="23">
        <f t="shared" si="6"/>
        <v>4783.5</v>
      </c>
      <c r="J43" s="17" t="str">
        <f t="shared" si="7"/>
        <v>NOT DUE</v>
      </c>
      <c r="K43" s="31" t="s">
        <v>4227</v>
      </c>
      <c r="L43" s="144" t="s">
        <v>5495</v>
      </c>
    </row>
    <row r="44" spans="1:12" ht="15" customHeight="1">
      <c r="A44" s="17" t="s">
        <v>4408</v>
      </c>
      <c r="B44" s="31" t="s">
        <v>4233</v>
      </c>
      <c r="C44" s="31" t="s">
        <v>4235</v>
      </c>
      <c r="D44" s="21">
        <v>6000</v>
      </c>
      <c r="E44" s="13">
        <v>42348</v>
      </c>
      <c r="F44" s="13">
        <v>44537</v>
      </c>
      <c r="G44" s="27">
        <v>23482</v>
      </c>
      <c r="H44" s="22">
        <f>IF(I44&lt;=6000,$F$5+(I44/24),"error")</f>
        <v>44852.3125</v>
      </c>
      <c r="I44" s="23">
        <f t="shared" si="6"/>
        <v>4783.5</v>
      </c>
      <c r="J44" s="17" t="str">
        <f t="shared" si="7"/>
        <v>NOT DUE</v>
      </c>
      <c r="K44" s="31" t="s">
        <v>4227</v>
      </c>
      <c r="L44" s="144" t="s">
        <v>5495</v>
      </c>
    </row>
    <row r="45" spans="1:12" ht="15" customHeight="1">
      <c r="A45" s="17" t="s">
        <v>4409</v>
      </c>
      <c r="B45" s="31" t="s">
        <v>4236</v>
      </c>
      <c r="C45" s="31" t="s">
        <v>4237</v>
      </c>
      <c r="D45" s="21">
        <v>1500</v>
      </c>
      <c r="E45" s="13">
        <v>42348</v>
      </c>
      <c r="F45" s="229">
        <v>44568</v>
      </c>
      <c r="G45" s="27">
        <v>23743</v>
      </c>
      <c r="H45" s="22">
        <f>IF(I45&lt;=1500,$F$5+(I45/24),"error")</f>
        <v>44675.6875</v>
      </c>
      <c r="I45" s="23">
        <f t="shared" si="6"/>
        <v>544.5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44675.6875</v>
      </c>
      <c r="I46" s="23">
        <f t="shared" si="6"/>
        <v>544.5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44675.6875</v>
      </c>
      <c r="I47" s="23">
        <f t="shared" si="6"/>
        <v>544.5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44675.6875</v>
      </c>
      <c r="I48" s="23">
        <f t="shared" si="6"/>
        <v>544.5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44675.6875</v>
      </c>
      <c r="I49" s="23">
        <f t="shared" si="6"/>
        <v>544.5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44675.6875</v>
      </c>
      <c r="I50" s="23">
        <f t="shared" si="6"/>
        <v>544.5</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44695.8125</v>
      </c>
      <c r="I51" s="23">
        <f t="shared" si="6"/>
        <v>1027.5</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44628.9375</v>
      </c>
      <c r="I52" s="23">
        <f t="shared" si="6"/>
        <v>-577.5</v>
      </c>
      <c r="J52" s="17" t="str">
        <f t="shared" si="1"/>
        <v>OVERDUE</v>
      </c>
      <c r="K52" s="31" t="s">
        <v>4245</v>
      </c>
      <c r="L52" s="144" t="s">
        <v>5512</v>
      </c>
    </row>
    <row r="53" spans="1:12" ht="15" customHeight="1">
      <c r="A53" s="17" t="s">
        <v>4417</v>
      </c>
      <c r="B53" s="31" t="s">
        <v>676</v>
      </c>
      <c r="C53" s="31" t="s">
        <v>4247</v>
      </c>
      <c r="D53" s="21">
        <v>12000</v>
      </c>
      <c r="E53" s="13">
        <v>42348</v>
      </c>
      <c r="F53" s="13">
        <v>43535</v>
      </c>
      <c r="G53" s="27">
        <v>12121</v>
      </c>
      <c r="H53" s="22">
        <f t="shared" ref="H53:H57" si="10">IF(I53&lt;=12000,$F$5+(I53/24),"error")</f>
        <v>44628.9375</v>
      </c>
      <c r="I53" s="23">
        <f t="shared" si="6"/>
        <v>-577.5</v>
      </c>
      <c r="J53" s="17" t="str">
        <f t="shared" si="1"/>
        <v>OVERDUE</v>
      </c>
      <c r="K53" s="31" t="s">
        <v>4245</v>
      </c>
      <c r="L53" s="144" t="s">
        <v>5512</v>
      </c>
    </row>
    <row r="54" spans="1:12" ht="15" customHeight="1">
      <c r="A54" s="17" t="s">
        <v>4418</v>
      </c>
      <c r="B54" s="31" t="s">
        <v>676</v>
      </c>
      <c r="C54" s="31" t="s">
        <v>4248</v>
      </c>
      <c r="D54" s="21">
        <v>12000</v>
      </c>
      <c r="E54" s="13">
        <v>42348</v>
      </c>
      <c r="F54" s="13">
        <v>43535</v>
      </c>
      <c r="G54" s="27">
        <v>12121</v>
      </c>
      <c r="H54" s="22">
        <f t="shared" si="10"/>
        <v>44628.9375</v>
      </c>
      <c r="I54" s="23">
        <f t="shared" si="6"/>
        <v>-577.5</v>
      </c>
      <c r="J54" s="17" t="str">
        <f t="shared" si="1"/>
        <v>OVERDUE</v>
      </c>
      <c r="K54" s="31" t="s">
        <v>4245</v>
      </c>
      <c r="L54" s="144" t="s">
        <v>5512</v>
      </c>
    </row>
    <row r="55" spans="1:12" ht="15" customHeight="1">
      <c r="A55" s="17" t="s">
        <v>4419</v>
      </c>
      <c r="B55" s="31" t="s">
        <v>676</v>
      </c>
      <c r="C55" s="31" t="s">
        <v>4249</v>
      </c>
      <c r="D55" s="21">
        <v>12000</v>
      </c>
      <c r="E55" s="13">
        <v>42348</v>
      </c>
      <c r="F55" s="13">
        <v>43535</v>
      </c>
      <c r="G55" s="27">
        <v>12121</v>
      </c>
      <c r="H55" s="22">
        <f t="shared" si="10"/>
        <v>44628.9375</v>
      </c>
      <c r="I55" s="23">
        <f t="shared" si="6"/>
        <v>-577.5</v>
      </c>
      <c r="J55" s="17" t="str">
        <f t="shared" si="1"/>
        <v>OVERDUE</v>
      </c>
      <c r="K55" s="31" t="s">
        <v>4245</v>
      </c>
      <c r="L55" s="144" t="s">
        <v>5512</v>
      </c>
    </row>
    <row r="56" spans="1:12" ht="15" customHeight="1">
      <c r="A56" s="17" t="s">
        <v>4420</v>
      </c>
      <c r="B56" s="31" t="s">
        <v>676</v>
      </c>
      <c r="C56" s="31" t="s">
        <v>4250</v>
      </c>
      <c r="D56" s="21">
        <v>12000</v>
      </c>
      <c r="E56" s="13">
        <v>42348</v>
      </c>
      <c r="F56" s="13">
        <v>43535</v>
      </c>
      <c r="G56" s="27">
        <v>12121</v>
      </c>
      <c r="H56" s="22">
        <f t="shared" si="10"/>
        <v>44628.9375</v>
      </c>
      <c r="I56" s="23">
        <f t="shared" si="6"/>
        <v>-577.5</v>
      </c>
      <c r="J56" s="17" t="str">
        <f t="shared" si="1"/>
        <v>OVERDUE</v>
      </c>
      <c r="K56" s="31" t="s">
        <v>4245</v>
      </c>
      <c r="L56" s="144" t="s">
        <v>5512</v>
      </c>
    </row>
    <row r="57" spans="1:12" ht="15" customHeight="1">
      <c r="A57" s="17" t="s">
        <v>4421</v>
      </c>
      <c r="B57" s="31" t="s">
        <v>676</v>
      </c>
      <c r="C57" s="31" t="s">
        <v>4251</v>
      </c>
      <c r="D57" s="21">
        <v>12000</v>
      </c>
      <c r="E57" s="13">
        <v>42348</v>
      </c>
      <c r="F57" s="13">
        <v>43535</v>
      </c>
      <c r="G57" s="27">
        <v>12121</v>
      </c>
      <c r="H57" s="22">
        <f t="shared" si="10"/>
        <v>44628.9375</v>
      </c>
      <c r="I57" s="23">
        <f t="shared" si="6"/>
        <v>-577.5</v>
      </c>
      <c r="J57" s="17" t="str">
        <f t="shared" si="1"/>
        <v>OVERDUE</v>
      </c>
      <c r="K57" s="31" t="s">
        <v>4245</v>
      </c>
      <c r="L57" s="144" t="s">
        <v>5512</v>
      </c>
    </row>
    <row r="58" spans="1:12" ht="15" customHeight="1">
      <c r="A58" s="17" t="s">
        <v>4422</v>
      </c>
      <c r="B58" s="31" t="s">
        <v>676</v>
      </c>
      <c r="C58" s="31" t="s">
        <v>4252</v>
      </c>
      <c r="D58" s="21">
        <v>12000</v>
      </c>
      <c r="E58" s="13">
        <v>42348</v>
      </c>
      <c r="F58" s="13">
        <v>43535</v>
      </c>
      <c r="G58" s="27">
        <v>12121</v>
      </c>
      <c r="H58" s="22">
        <f>IF(I58&lt;=12000,$F$5+(I58/24),"error")</f>
        <v>44628.9375</v>
      </c>
      <c r="I58" s="23">
        <f t="shared" si="6"/>
        <v>-577.5</v>
      </c>
      <c r="J58" s="17" t="str">
        <f t="shared" si="1"/>
        <v>OVERDUE</v>
      </c>
      <c r="K58" s="31" t="s">
        <v>4245</v>
      </c>
      <c r="L58" s="144" t="s">
        <v>5512</v>
      </c>
    </row>
    <row r="59" spans="1:12" ht="25.5" customHeight="1">
      <c r="A59" s="17" t="s">
        <v>4423</v>
      </c>
      <c r="B59" s="31" t="s">
        <v>677</v>
      </c>
      <c r="C59" s="31" t="s">
        <v>4244</v>
      </c>
      <c r="D59" s="21">
        <v>1500</v>
      </c>
      <c r="E59" s="13">
        <v>42348</v>
      </c>
      <c r="F59" s="13">
        <v>44610</v>
      </c>
      <c r="G59" s="27">
        <v>24226</v>
      </c>
      <c r="H59" s="22">
        <f>IF(I59&lt;=1500,$F$5+(I59/24),"error")</f>
        <v>44695.8125</v>
      </c>
      <c r="I59" s="23">
        <f t="shared" si="6"/>
        <v>1027.5</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44628.9375</v>
      </c>
      <c r="I60" s="23">
        <f t="shared" si="6"/>
        <v>-577.5</v>
      </c>
      <c r="J60" s="17" t="str">
        <f t="shared" si="1"/>
        <v>OVERDUE</v>
      </c>
      <c r="K60" s="31" t="s">
        <v>4245</v>
      </c>
      <c r="L60" s="144" t="s">
        <v>5512</v>
      </c>
    </row>
    <row r="61" spans="1:12" ht="15" customHeight="1">
      <c r="A61" s="17" t="s">
        <v>4425</v>
      </c>
      <c r="B61" s="31" t="s">
        <v>677</v>
      </c>
      <c r="C61" s="31" t="s">
        <v>4247</v>
      </c>
      <c r="D61" s="21">
        <v>12000</v>
      </c>
      <c r="E61" s="13">
        <v>42348</v>
      </c>
      <c r="F61" s="13">
        <v>43535</v>
      </c>
      <c r="G61" s="27">
        <v>12121</v>
      </c>
      <c r="H61" s="22">
        <f>IF(I61&lt;=12000,$F$5+(I61/24),"error")</f>
        <v>44628.9375</v>
      </c>
      <c r="I61" s="23">
        <f t="shared" si="6"/>
        <v>-577.5</v>
      </c>
      <c r="J61" s="17" t="str">
        <f t="shared" si="1"/>
        <v>OVERDUE</v>
      </c>
      <c r="K61" s="31" t="s">
        <v>4245</v>
      </c>
      <c r="L61" s="144" t="s">
        <v>5512</v>
      </c>
    </row>
    <row r="62" spans="1:12" ht="15" customHeight="1">
      <c r="A62" s="17" t="s">
        <v>4426</v>
      </c>
      <c r="B62" s="31" t="s">
        <v>677</v>
      </c>
      <c r="C62" s="31" t="s">
        <v>4248</v>
      </c>
      <c r="D62" s="21">
        <v>12000</v>
      </c>
      <c r="E62" s="13">
        <v>42348</v>
      </c>
      <c r="F62" s="13">
        <v>43535</v>
      </c>
      <c r="G62" s="27">
        <v>12121</v>
      </c>
      <c r="H62" s="22">
        <f>IF(I62&lt;=12000,$F$5+(I62/24),"error")</f>
        <v>44628.9375</v>
      </c>
      <c r="I62" s="23">
        <f t="shared" si="6"/>
        <v>-577.5</v>
      </c>
      <c r="J62" s="17" t="str">
        <f t="shared" si="1"/>
        <v>OVERDUE</v>
      </c>
      <c r="K62" s="31" t="s">
        <v>4245</v>
      </c>
      <c r="L62" s="144" t="s">
        <v>5512</v>
      </c>
    </row>
    <row r="63" spans="1:12" ht="15" customHeight="1">
      <c r="A63" s="17" t="s">
        <v>4427</v>
      </c>
      <c r="B63" s="31" t="s">
        <v>677</v>
      </c>
      <c r="C63" s="31" t="s">
        <v>4249</v>
      </c>
      <c r="D63" s="21">
        <v>12000</v>
      </c>
      <c r="E63" s="13">
        <v>42348</v>
      </c>
      <c r="F63" s="13">
        <v>43535</v>
      </c>
      <c r="G63" s="27">
        <v>12121</v>
      </c>
      <c r="H63" s="22">
        <f t="shared" ref="H63:H65" si="11">IF(I63&lt;=12000,$F$5+(I63/24),"error")</f>
        <v>44628.9375</v>
      </c>
      <c r="I63" s="23">
        <f t="shared" si="6"/>
        <v>-577.5</v>
      </c>
      <c r="J63" s="17" t="str">
        <f t="shared" si="1"/>
        <v>OVERDUE</v>
      </c>
      <c r="K63" s="31" t="s">
        <v>4245</v>
      </c>
      <c r="L63" s="144" t="s">
        <v>5512</v>
      </c>
    </row>
    <row r="64" spans="1:12" ht="15" customHeight="1">
      <c r="A64" s="17" t="s">
        <v>4428</v>
      </c>
      <c r="B64" s="31" t="s">
        <v>677</v>
      </c>
      <c r="C64" s="31" t="s">
        <v>4250</v>
      </c>
      <c r="D64" s="21">
        <v>12000</v>
      </c>
      <c r="E64" s="13">
        <v>42348</v>
      </c>
      <c r="F64" s="13">
        <v>43535</v>
      </c>
      <c r="G64" s="27">
        <v>12121</v>
      </c>
      <c r="H64" s="22">
        <f t="shared" si="11"/>
        <v>44628.9375</v>
      </c>
      <c r="I64" s="23">
        <f t="shared" si="6"/>
        <v>-577.5</v>
      </c>
      <c r="J64" s="17" t="str">
        <f t="shared" si="1"/>
        <v>OVERDUE</v>
      </c>
      <c r="K64" s="31" t="s">
        <v>4245</v>
      </c>
      <c r="L64" s="144" t="s">
        <v>5512</v>
      </c>
    </row>
    <row r="65" spans="1:12" ht="15" customHeight="1">
      <c r="A65" s="17" t="s">
        <v>4429</v>
      </c>
      <c r="B65" s="31" t="s">
        <v>677</v>
      </c>
      <c r="C65" s="31" t="s">
        <v>4251</v>
      </c>
      <c r="D65" s="21">
        <v>12000</v>
      </c>
      <c r="E65" s="13">
        <v>42348</v>
      </c>
      <c r="F65" s="13">
        <v>43535</v>
      </c>
      <c r="G65" s="27">
        <v>12121</v>
      </c>
      <c r="H65" s="22">
        <f t="shared" si="11"/>
        <v>44628.9375</v>
      </c>
      <c r="I65" s="23">
        <f t="shared" si="6"/>
        <v>-577.5</v>
      </c>
      <c r="J65" s="17" t="str">
        <f t="shared" si="1"/>
        <v>OVERDUE</v>
      </c>
      <c r="K65" s="31" t="s">
        <v>4245</v>
      </c>
      <c r="L65" s="144" t="s">
        <v>5512</v>
      </c>
    </row>
    <row r="66" spans="1:12" ht="15" customHeight="1">
      <c r="A66" s="17" t="s">
        <v>4430</v>
      </c>
      <c r="B66" s="31" t="s">
        <v>677</v>
      </c>
      <c r="C66" s="31" t="s">
        <v>4252</v>
      </c>
      <c r="D66" s="21">
        <v>12000</v>
      </c>
      <c r="E66" s="13">
        <v>42348</v>
      </c>
      <c r="F66" s="13">
        <v>43535</v>
      </c>
      <c r="G66" s="27">
        <v>12121</v>
      </c>
      <c r="H66" s="22">
        <f>IF(I66&lt;=12000,$F$5+(I66/24),"error")</f>
        <v>44628.9375</v>
      </c>
      <c r="I66" s="23">
        <f t="shared" si="6"/>
        <v>-577.5</v>
      </c>
      <c r="J66" s="17" t="str">
        <f t="shared" si="1"/>
        <v>OVERDUE</v>
      </c>
      <c r="K66" s="31" t="s">
        <v>4245</v>
      </c>
      <c r="L66" s="144" t="s">
        <v>5512</v>
      </c>
    </row>
    <row r="67" spans="1:12" ht="25.5" customHeight="1">
      <c r="A67" s="17" t="s">
        <v>4431</v>
      </c>
      <c r="B67" s="31" t="s">
        <v>678</v>
      </c>
      <c r="C67" s="31" t="s">
        <v>4244</v>
      </c>
      <c r="D67" s="21">
        <v>1500</v>
      </c>
      <c r="E67" s="13">
        <v>42348</v>
      </c>
      <c r="F67" s="13">
        <v>44610</v>
      </c>
      <c r="G67" s="27">
        <v>24226</v>
      </c>
      <c r="H67" s="22">
        <f>IF(I67&lt;=1500,$F$5+(I67/24),"error")</f>
        <v>44695.8125</v>
      </c>
      <c r="I67" s="23">
        <f t="shared" si="6"/>
        <v>1027.5</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44628.9375</v>
      </c>
      <c r="I68" s="23">
        <f t="shared" si="6"/>
        <v>-577.5</v>
      </c>
      <c r="J68" s="17" t="str">
        <f t="shared" si="1"/>
        <v>OVERDUE</v>
      </c>
      <c r="K68" s="31" t="s">
        <v>4245</v>
      </c>
      <c r="L68" s="144" t="s">
        <v>5512</v>
      </c>
    </row>
    <row r="69" spans="1:12" ht="15" customHeight="1">
      <c r="A69" s="17" t="s">
        <v>4433</v>
      </c>
      <c r="B69" s="31" t="s">
        <v>678</v>
      </c>
      <c r="C69" s="31" t="s">
        <v>4247</v>
      </c>
      <c r="D69" s="21">
        <v>12000</v>
      </c>
      <c r="E69" s="13">
        <v>42348</v>
      </c>
      <c r="F69" s="13">
        <v>43535</v>
      </c>
      <c r="G69" s="27">
        <v>12121</v>
      </c>
      <c r="H69" s="22">
        <f t="shared" ref="H69:H131" si="12">IF(I69&lt;=12000,$F$5+(I69/24),"error")</f>
        <v>44628.9375</v>
      </c>
      <c r="I69" s="23">
        <f t="shared" si="6"/>
        <v>-577.5</v>
      </c>
      <c r="J69" s="17" t="str">
        <f t="shared" si="1"/>
        <v>OVERDUE</v>
      </c>
      <c r="K69" s="31" t="s">
        <v>4245</v>
      </c>
      <c r="L69" s="144" t="s">
        <v>5512</v>
      </c>
    </row>
    <row r="70" spans="1:12" ht="15" customHeight="1">
      <c r="A70" s="17" t="s">
        <v>4434</v>
      </c>
      <c r="B70" s="31" t="s">
        <v>678</v>
      </c>
      <c r="C70" s="31" t="s">
        <v>4248</v>
      </c>
      <c r="D70" s="21">
        <v>12000</v>
      </c>
      <c r="E70" s="13">
        <v>42348</v>
      </c>
      <c r="F70" s="13">
        <v>43535</v>
      </c>
      <c r="G70" s="27">
        <v>12121</v>
      </c>
      <c r="H70" s="22">
        <f t="shared" si="12"/>
        <v>44628.9375</v>
      </c>
      <c r="I70" s="23">
        <f t="shared" si="6"/>
        <v>-577.5</v>
      </c>
      <c r="J70" s="17" t="str">
        <f t="shared" si="1"/>
        <v>OVERDUE</v>
      </c>
      <c r="K70" s="31" t="s">
        <v>4245</v>
      </c>
      <c r="L70" s="144" t="s">
        <v>5512</v>
      </c>
    </row>
    <row r="71" spans="1:12" ht="15" customHeight="1">
      <c r="A71" s="17" t="s">
        <v>4435</v>
      </c>
      <c r="B71" s="31" t="s">
        <v>678</v>
      </c>
      <c r="C71" s="31" t="s">
        <v>4249</v>
      </c>
      <c r="D71" s="21">
        <v>12000</v>
      </c>
      <c r="E71" s="13">
        <v>42348</v>
      </c>
      <c r="F71" s="13">
        <v>43535</v>
      </c>
      <c r="G71" s="27">
        <v>12121</v>
      </c>
      <c r="H71" s="22">
        <f t="shared" si="12"/>
        <v>44628.9375</v>
      </c>
      <c r="I71" s="23">
        <f t="shared" si="6"/>
        <v>-577.5</v>
      </c>
      <c r="J71" s="17" t="str">
        <f t="shared" si="1"/>
        <v>OVERDUE</v>
      </c>
      <c r="K71" s="31" t="s">
        <v>4245</v>
      </c>
      <c r="L71" s="144" t="s">
        <v>5512</v>
      </c>
    </row>
    <row r="72" spans="1:12" ht="15" customHeight="1">
      <c r="A72" s="17" t="s">
        <v>4436</v>
      </c>
      <c r="B72" s="31" t="s">
        <v>678</v>
      </c>
      <c r="C72" s="31" t="s">
        <v>4250</v>
      </c>
      <c r="D72" s="21">
        <v>12000</v>
      </c>
      <c r="E72" s="13">
        <v>42348</v>
      </c>
      <c r="F72" s="13">
        <v>43535</v>
      </c>
      <c r="G72" s="27">
        <v>12121</v>
      </c>
      <c r="H72" s="22">
        <f t="shared" si="12"/>
        <v>44628.9375</v>
      </c>
      <c r="I72" s="23">
        <f t="shared" si="6"/>
        <v>-577.5</v>
      </c>
      <c r="J72" s="17" t="str">
        <f t="shared" si="1"/>
        <v>OVERDUE</v>
      </c>
      <c r="K72" s="31" t="s">
        <v>4245</v>
      </c>
      <c r="L72" s="144" t="s">
        <v>5512</v>
      </c>
    </row>
    <row r="73" spans="1:12" ht="15" customHeight="1">
      <c r="A73" s="17" t="s">
        <v>4437</v>
      </c>
      <c r="B73" s="31" t="s">
        <v>678</v>
      </c>
      <c r="C73" s="31" t="s">
        <v>4251</v>
      </c>
      <c r="D73" s="21">
        <v>12000</v>
      </c>
      <c r="E73" s="13">
        <v>42348</v>
      </c>
      <c r="F73" s="13">
        <v>43535</v>
      </c>
      <c r="G73" s="27">
        <v>12121</v>
      </c>
      <c r="H73" s="22">
        <f t="shared" si="12"/>
        <v>44628.9375</v>
      </c>
      <c r="I73" s="23">
        <f t="shared" si="6"/>
        <v>-577.5</v>
      </c>
      <c r="J73" s="17" t="str">
        <f t="shared" si="1"/>
        <v>OVERDUE</v>
      </c>
      <c r="K73" s="31" t="s">
        <v>4245</v>
      </c>
      <c r="L73" s="144" t="s">
        <v>5512</v>
      </c>
    </row>
    <row r="74" spans="1:12" ht="15" customHeight="1">
      <c r="A74" s="17" t="s">
        <v>4438</v>
      </c>
      <c r="B74" s="31" t="s">
        <v>678</v>
      </c>
      <c r="C74" s="31" t="s">
        <v>4252</v>
      </c>
      <c r="D74" s="21">
        <v>12000</v>
      </c>
      <c r="E74" s="13">
        <v>42348</v>
      </c>
      <c r="F74" s="13">
        <v>43535</v>
      </c>
      <c r="G74" s="27">
        <v>12121</v>
      </c>
      <c r="H74" s="22">
        <f t="shared" si="12"/>
        <v>44628.9375</v>
      </c>
      <c r="I74" s="23">
        <f t="shared" si="6"/>
        <v>-577.5</v>
      </c>
      <c r="J74" s="17" t="str">
        <f t="shared" si="1"/>
        <v>OVERDUE</v>
      </c>
      <c r="K74" s="31" t="s">
        <v>4245</v>
      </c>
      <c r="L74" s="144" t="s">
        <v>5512</v>
      </c>
    </row>
    <row r="75" spans="1:12" ht="25.5" customHeight="1">
      <c r="A75" s="17" t="s">
        <v>4439</v>
      </c>
      <c r="B75" s="31" t="s">
        <v>679</v>
      </c>
      <c r="C75" s="31" t="s">
        <v>4244</v>
      </c>
      <c r="D75" s="21">
        <v>1500</v>
      </c>
      <c r="E75" s="13">
        <v>42348</v>
      </c>
      <c r="F75" s="13">
        <v>44610</v>
      </c>
      <c r="G75" s="27">
        <v>24226</v>
      </c>
      <c r="H75" s="22">
        <f>IF(I75&lt;=1500,$F$5+(I75/24),"error")</f>
        <v>44695.8125</v>
      </c>
      <c r="I75" s="23">
        <f t="shared" si="6"/>
        <v>1027.5</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44628.9375</v>
      </c>
      <c r="I76" s="23">
        <f t="shared" si="6"/>
        <v>-577.5</v>
      </c>
      <c r="J76" s="17" t="str">
        <f t="shared" si="1"/>
        <v>OVERDUE</v>
      </c>
      <c r="K76" s="31" t="s">
        <v>4245</v>
      </c>
      <c r="L76" s="144" t="s">
        <v>5512</v>
      </c>
    </row>
    <row r="77" spans="1:12" ht="15" customHeight="1">
      <c r="A77" s="17" t="s">
        <v>4441</v>
      </c>
      <c r="B77" s="31" t="s">
        <v>679</v>
      </c>
      <c r="C77" s="31" t="s">
        <v>4247</v>
      </c>
      <c r="D77" s="21">
        <v>12000</v>
      </c>
      <c r="E77" s="13">
        <v>42348</v>
      </c>
      <c r="F77" s="13">
        <v>43535</v>
      </c>
      <c r="G77" s="27">
        <v>12121</v>
      </c>
      <c r="H77" s="22">
        <f t="shared" si="12"/>
        <v>44628.9375</v>
      </c>
      <c r="I77" s="23">
        <f t="shared" si="6"/>
        <v>-577.5</v>
      </c>
      <c r="J77" s="17" t="str">
        <f t="shared" si="1"/>
        <v>OVERDUE</v>
      </c>
      <c r="K77" s="31" t="s">
        <v>4245</v>
      </c>
      <c r="L77" s="144" t="s">
        <v>5512</v>
      </c>
    </row>
    <row r="78" spans="1:12" ht="15" customHeight="1">
      <c r="A78" s="17" t="s">
        <v>4442</v>
      </c>
      <c r="B78" s="31" t="s">
        <v>679</v>
      </c>
      <c r="C78" s="31" t="s">
        <v>4248</v>
      </c>
      <c r="D78" s="21">
        <v>12000</v>
      </c>
      <c r="E78" s="13">
        <v>42348</v>
      </c>
      <c r="F78" s="13">
        <v>43535</v>
      </c>
      <c r="G78" s="27">
        <v>12121</v>
      </c>
      <c r="H78" s="22">
        <f t="shared" si="12"/>
        <v>44628.9375</v>
      </c>
      <c r="I78" s="23">
        <f t="shared" si="6"/>
        <v>-577.5</v>
      </c>
      <c r="J78" s="17" t="str">
        <f t="shared" ref="J78:J141" si="13">IF(I78="","",IF(I78&lt;0,"OVERDUE","NOT DUE"))</f>
        <v>OVERDUE</v>
      </c>
      <c r="K78" s="31" t="s">
        <v>4245</v>
      </c>
      <c r="L78" s="144" t="s">
        <v>5512</v>
      </c>
    </row>
    <row r="79" spans="1:12" ht="15" customHeight="1">
      <c r="A79" s="17" t="s">
        <v>4443</v>
      </c>
      <c r="B79" s="31" t="s">
        <v>679</v>
      </c>
      <c r="C79" s="31" t="s">
        <v>4249</v>
      </c>
      <c r="D79" s="21">
        <v>12000</v>
      </c>
      <c r="E79" s="13">
        <v>42348</v>
      </c>
      <c r="F79" s="13">
        <v>43535</v>
      </c>
      <c r="G79" s="27">
        <v>12121</v>
      </c>
      <c r="H79" s="22">
        <f t="shared" si="12"/>
        <v>44628.9375</v>
      </c>
      <c r="I79" s="23">
        <f t="shared" si="6"/>
        <v>-577.5</v>
      </c>
      <c r="J79" s="17" t="str">
        <f t="shared" si="13"/>
        <v>OVERDUE</v>
      </c>
      <c r="K79" s="31" t="s">
        <v>4245</v>
      </c>
      <c r="L79" s="144" t="s">
        <v>5512</v>
      </c>
    </row>
    <row r="80" spans="1:12" ht="15" customHeight="1">
      <c r="A80" s="17" t="s">
        <v>4444</v>
      </c>
      <c r="B80" s="31" t="s">
        <v>679</v>
      </c>
      <c r="C80" s="31" t="s">
        <v>4250</v>
      </c>
      <c r="D80" s="21">
        <v>12000</v>
      </c>
      <c r="E80" s="13">
        <v>42348</v>
      </c>
      <c r="F80" s="13">
        <v>43535</v>
      </c>
      <c r="G80" s="27">
        <v>12121</v>
      </c>
      <c r="H80" s="22">
        <f t="shared" si="12"/>
        <v>44628.9375</v>
      </c>
      <c r="I80" s="23">
        <f t="shared" si="6"/>
        <v>-577.5</v>
      </c>
      <c r="J80" s="17" t="str">
        <f t="shared" si="13"/>
        <v>OVERDUE</v>
      </c>
      <c r="K80" s="31" t="s">
        <v>4245</v>
      </c>
      <c r="L80" s="144" t="s">
        <v>5512</v>
      </c>
    </row>
    <row r="81" spans="1:12" ht="15" customHeight="1">
      <c r="A81" s="17" t="s">
        <v>4445</v>
      </c>
      <c r="B81" s="31" t="s">
        <v>679</v>
      </c>
      <c r="C81" s="31" t="s">
        <v>4251</v>
      </c>
      <c r="D81" s="21">
        <v>12000</v>
      </c>
      <c r="E81" s="13">
        <v>42348</v>
      </c>
      <c r="F81" s="13">
        <v>43535</v>
      </c>
      <c r="G81" s="27">
        <v>12121</v>
      </c>
      <c r="H81" s="22">
        <f t="shared" si="12"/>
        <v>44628.9375</v>
      </c>
      <c r="I81" s="23">
        <f t="shared" si="6"/>
        <v>-577.5</v>
      </c>
      <c r="J81" s="17" t="str">
        <f t="shared" si="13"/>
        <v>OVERDUE</v>
      </c>
      <c r="K81" s="31" t="s">
        <v>4245</v>
      </c>
      <c r="L81" s="144" t="s">
        <v>5512</v>
      </c>
    </row>
    <row r="82" spans="1:12" ht="15" customHeight="1">
      <c r="A82" s="17" t="s">
        <v>4446</v>
      </c>
      <c r="B82" s="31" t="s">
        <v>679</v>
      </c>
      <c r="C82" s="31" t="s">
        <v>4252</v>
      </c>
      <c r="D82" s="21">
        <v>12000</v>
      </c>
      <c r="E82" s="13">
        <v>42348</v>
      </c>
      <c r="F82" s="13">
        <v>43535</v>
      </c>
      <c r="G82" s="27">
        <v>12121</v>
      </c>
      <c r="H82" s="22">
        <f t="shared" si="12"/>
        <v>44628.9375</v>
      </c>
      <c r="I82" s="23">
        <f t="shared" si="6"/>
        <v>-577.5</v>
      </c>
      <c r="J82" s="17" t="str">
        <f t="shared" si="13"/>
        <v>OVERDUE</v>
      </c>
      <c r="K82" s="31" t="s">
        <v>4245</v>
      </c>
      <c r="L82" s="144" t="s">
        <v>5512</v>
      </c>
    </row>
    <row r="83" spans="1:12" ht="25.5" customHeight="1">
      <c r="A83" s="17" t="s">
        <v>4447</v>
      </c>
      <c r="B83" s="31" t="s">
        <v>680</v>
      </c>
      <c r="C83" s="31" t="s">
        <v>4244</v>
      </c>
      <c r="D83" s="21">
        <v>1500</v>
      </c>
      <c r="E83" s="13">
        <v>42348</v>
      </c>
      <c r="F83" s="13">
        <v>44610</v>
      </c>
      <c r="G83" s="27">
        <v>24226</v>
      </c>
      <c r="H83" s="22">
        <f>IF(I83&lt;=1500,$F$5+(I83/24),"error")</f>
        <v>44695.8125</v>
      </c>
      <c r="I83" s="23">
        <f t="shared" si="6"/>
        <v>1027.5</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44628.9375</v>
      </c>
      <c r="I84" s="23">
        <f t="shared" si="6"/>
        <v>-577.5</v>
      </c>
      <c r="J84" s="17" t="str">
        <f t="shared" si="13"/>
        <v>OVERDUE</v>
      </c>
      <c r="K84" s="31" t="s">
        <v>4245</v>
      </c>
      <c r="L84" s="144" t="s">
        <v>5512</v>
      </c>
    </row>
    <row r="85" spans="1:12" ht="15" customHeight="1">
      <c r="A85" s="17" t="s">
        <v>4449</v>
      </c>
      <c r="B85" s="31" t="s">
        <v>680</v>
      </c>
      <c r="C85" s="31" t="s">
        <v>4247</v>
      </c>
      <c r="D85" s="21">
        <v>12000</v>
      </c>
      <c r="E85" s="13">
        <v>42348</v>
      </c>
      <c r="F85" s="13">
        <v>43535</v>
      </c>
      <c r="G85" s="27">
        <v>12121</v>
      </c>
      <c r="H85" s="22">
        <f t="shared" si="12"/>
        <v>44628.9375</v>
      </c>
      <c r="I85" s="23">
        <f t="shared" si="6"/>
        <v>-577.5</v>
      </c>
      <c r="J85" s="17" t="str">
        <f t="shared" si="13"/>
        <v>OVERDUE</v>
      </c>
      <c r="K85" s="31" t="s">
        <v>4245</v>
      </c>
      <c r="L85" s="144" t="s">
        <v>5512</v>
      </c>
    </row>
    <row r="86" spans="1:12" ht="15" customHeight="1">
      <c r="A86" s="17" t="s">
        <v>4450</v>
      </c>
      <c r="B86" s="31" t="s">
        <v>680</v>
      </c>
      <c r="C86" s="31" t="s">
        <v>4248</v>
      </c>
      <c r="D86" s="21">
        <v>12000</v>
      </c>
      <c r="E86" s="13">
        <v>42348</v>
      </c>
      <c r="F86" s="13">
        <v>43535</v>
      </c>
      <c r="G86" s="27">
        <v>12121</v>
      </c>
      <c r="H86" s="22">
        <f t="shared" si="12"/>
        <v>44628.9375</v>
      </c>
      <c r="I86" s="23">
        <f t="shared" si="6"/>
        <v>-577.5</v>
      </c>
      <c r="J86" s="17" t="str">
        <f t="shared" si="13"/>
        <v>OVERDUE</v>
      </c>
      <c r="K86" s="31" t="s">
        <v>4245</v>
      </c>
      <c r="L86" s="144" t="s">
        <v>5512</v>
      </c>
    </row>
    <row r="87" spans="1:12" ht="15" customHeight="1">
      <c r="A87" s="17" t="s">
        <v>4451</v>
      </c>
      <c r="B87" s="31" t="s">
        <v>680</v>
      </c>
      <c r="C87" s="31" t="s">
        <v>4249</v>
      </c>
      <c r="D87" s="21">
        <v>12000</v>
      </c>
      <c r="E87" s="13">
        <v>42348</v>
      </c>
      <c r="F87" s="13">
        <v>43535</v>
      </c>
      <c r="G87" s="27">
        <v>12121</v>
      </c>
      <c r="H87" s="22">
        <f t="shared" si="12"/>
        <v>44628.9375</v>
      </c>
      <c r="I87" s="23">
        <f t="shared" si="6"/>
        <v>-577.5</v>
      </c>
      <c r="J87" s="17" t="str">
        <f t="shared" si="13"/>
        <v>OVERDUE</v>
      </c>
      <c r="K87" s="31" t="s">
        <v>4245</v>
      </c>
      <c r="L87" s="144" t="s">
        <v>5512</v>
      </c>
    </row>
    <row r="88" spans="1:12" ht="15" customHeight="1">
      <c r="A88" s="17" t="s">
        <v>4452</v>
      </c>
      <c r="B88" s="31" t="s">
        <v>680</v>
      </c>
      <c r="C88" s="31" t="s">
        <v>4250</v>
      </c>
      <c r="D88" s="21">
        <v>12000</v>
      </c>
      <c r="E88" s="13">
        <v>42348</v>
      </c>
      <c r="F88" s="13">
        <v>43535</v>
      </c>
      <c r="G88" s="27">
        <v>12121</v>
      </c>
      <c r="H88" s="22">
        <f t="shared" si="12"/>
        <v>44628.9375</v>
      </c>
      <c r="I88" s="23">
        <f t="shared" si="6"/>
        <v>-577.5</v>
      </c>
      <c r="J88" s="17" t="str">
        <f t="shared" si="13"/>
        <v>OVERDUE</v>
      </c>
      <c r="K88" s="31" t="s">
        <v>4245</v>
      </c>
      <c r="L88" s="144" t="s">
        <v>5512</v>
      </c>
    </row>
    <row r="89" spans="1:12" ht="15" customHeight="1">
      <c r="A89" s="17" t="s">
        <v>4453</v>
      </c>
      <c r="B89" s="31" t="s">
        <v>680</v>
      </c>
      <c r="C89" s="31" t="s">
        <v>4251</v>
      </c>
      <c r="D89" s="21">
        <v>12000</v>
      </c>
      <c r="E89" s="13">
        <v>42348</v>
      </c>
      <c r="F89" s="13">
        <v>43535</v>
      </c>
      <c r="G89" s="27">
        <v>12121</v>
      </c>
      <c r="H89" s="22">
        <f t="shared" si="12"/>
        <v>44628.9375</v>
      </c>
      <c r="I89" s="23">
        <f t="shared" si="6"/>
        <v>-577.5</v>
      </c>
      <c r="J89" s="17" t="str">
        <f t="shared" si="13"/>
        <v>OVERDUE</v>
      </c>
      <c r="K89" s="31" t="s">
        <v>4245</v>
      </c>
      <c r="L89" s="144" t="s">
        <v>5512</v>
      </c>
    </row>
    <row r="90" spans="1:12" ht="15" customHeight="1">
      <c r="A90" s="17" t="s">
        <v>4454</v>
      </c>
      <c r="B90" s="31" t="s">
        <v>680</v>
      </c>
      <c r="C90" s="31" t="s">
        <v>4252</v>
      </c>
      <c r="D90" s="21">
        <v>12000</v>
      </c>
      <c r="E90" s="13">
        <v>42348</v>
      </c>
      <c r="F90" s="13">
        <v>43535</v>
      </c>
      <c r="G90" s="27">
        <v>12121</v>
      </c>
      <c r="H90" s="22">
        <f t="shared" si="12"/>
        <v>44628.9375</v>
      </c>
      <c r="I90" s="23">
        <f t="shared" si="6"/>
        <v>-577.5</v>
      </c>
      <c r="J90" s="17" t="str">
        <f t="shared" si="13"/>
        <v>OVERDUE</v>
      </c>
      <c r="K90" s="31" t="s">
        <v>4245</v>
      </c>
      <c r="L90" s="144" t="s">
        <v>5512</v>
      </c>
    </row>
    <row r="91" spans="1:12" ht="25.5" customHeight="1">
      <c r="A91" s="17" t="s">
        <v>4455</v>
      </c>
      <c r="B91" s="31" t="s">
        <v>4253</v>
      </c>
      <c r="C91" s="31" t="s">
        <v>4244</v>
      </c>
      <c r="D91" s="21">
        <v>1500</v>
      </c>
      <c r="E91" s="13">
        <v>42348</v>
      </c>
      <c r="F91" s="13">
        <v>44610</v>
      </c>
      <c r="G91" s="27">
        <v>24226</v>
      </c>
      <c r="H91" s="22">
        <f>IF(I91&lt;=1500,$F$5+(I91/24),"error")</f>
        <v>44695.8125</v>
      </c>
      <c r="I91" s="23">
        <f t="shared" si="6"/>
        <v>1027.5</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44628.9375</v>
      </c>
      <c r="I92" s="23">
        <f t="shared" si="6"/>
        <v>-577.5</v>
      </c>
      <c r="J92" s="17" t="str">
        <f t="shared" si="13"/>
        <v>OVERDUE</v>
      </c>
      <c r="K92" s="31" t="s">
        <v>4245</v>
      </c>
      <c r="L92" s="144" t="s">
        <v>5512</v>
      </c>
    </row>
    <row r="93" spans="1:12" ht="15" customHeight="1">
      <c r="A93" s="17" t="s">
        <v>4457</v>
      </c>
      <c r="B93" s="31" t="s">
        <v>4253</v>
      </c>
      <c r="C93" s="31" t="s">
        <v>4247</v>
      </c>
      <c r="D93" s="21">
        <v>12000</v>
      </c>
      <c r="E93" s="13">
        <v>42348</v>
      </c>
      <c r="F93" s="13">
        <v>43535</v>
      </c>
      <c r="G93" s="27">
        <v>12121</v>
      </c>
      <c r="H93" s="22">
        <f t="shared" si="12"/>
        <v>44628.9375</v>
      </c>
      <c r="I93" s="23">
        <f t="shared" si="6"/>
        <v>-577.5</v>
      </c>
      <c r="J93" s="17" t="str">
        <f t="shared" si="13"/>
        <v>OVERDUE</v>
      </c>
      <c r="K93" s="31" t="s">
        <v>4245</v>
      </c>
      <c r="L93" s="144" t="s">
        <v>5512</v>
      </c>
    </row>
    <row r="94" spans="1:12" ht="15" customHeight="1">
      <c r="A94" s="17" t="s">
        <v>4458</v>
      </c>
      <c r="B94" s="31" t="s">
        <v>4253</v>
      </c>
      <c r="C94" s="31" t="s">
        <v>4248</v>
      </c>
      <c r="D94" s="21">
        <v>12000</v>
      </c>
      <c r="E94" s="13">
        <v>42348</v>
      </c>
      <c r="F94" s="13">
        <v>43535</v>
      </c>
      <c r="G94" s="27">
        <v>12121</v>
      </c>
      <c r="H94" s="22">
        <f t="shared" si="12"/>
        <v>44628.9375</v>
      </c>
      <c r="I94" s="23">
        <f t="shared" si="6"/>
        <v>-577.5</v>
      </c>
      <c r="J94" s="17" t="str">
        <f t="shared" si="13"/>
        <v>OVERDUE</v>
      </c>
      <c r="K94" s="31" t="s">
        <v>4245</v>
      </c>
      <c r="L94" s="144" t="s">
        <v>5512</v>
      </c>
    </row>
    <row r="95" spans="1:12" ht="15" customHeight="1">
      <c r="A95" s="17" t="s">
        <v>4459</v>
      </c>
      <c r="B95" s="31" t="s">
        <v>4253</v>
      </c>
      <c r="C95" s="31" t="s">
        <v>4249</v>
      </c>
      <c r="D95" s="21">
        <v>12000</v>
      </c>
      <c r="E95" s="13">
        <v>42348</v>
      </c>
      <c r="F95" s="13">
        <v>43535</v>
      </c>
      <c r="G95" s="27">
        <v>12121</v>
      </c>
      <c r="H95" s="22">
        <f t="shared" si="12"/>
        <v>44628.9375</v>
      </c>
      <c r="I95" s="23">
        <f t="shared" si="6"/>
        <v>-577.5</v>
      </c>
      <c r="J95" s="17" t="str">
        <f t="shared" si="13"/>
        <v>OVERDUE</v>
      </c>
      <c r="K95" s="31" t="s">
        <v>4245</v>
      </c>
      <c r="L95" s="144" t="s">
        <v>5512</v>
      </c>
    </row>
    <row r="96" spans="1:12" ht="15" customHeight="1">
      <c r="A96" s="17" t="s">
        <v>4460</v>
      </c>
      <c r="B96" s="31" t="s">
        <v>4253</v>
      </c>
      <c r="C96" s="31" t="s">
        <v>4250</v>
      </c>
      <c r="D96" s="21">
        <v>12000</v>
      </c>
      <c r="E96" s="13">
        <v>42348</v>
      </c>
      <c r="F96" s="13">
        <v>43535</v>
      </c>
      <c r="G96" s="27">
        <v>12121</v>
      </c>
      <c r="H96" s="22">
        <f t="shared" si="12"/>
        <v>44628.9375</v>
      </c>
      <c r="I96" s="23">
        <f t="shared" si="6"/>
        <v>-577.5</v>
      </c>
      <c r="J96" s="17" t="str">
        <f t="shared" si="13"/>
        <v>OVERDUE</v>
      </c>
      <c r="K96" s="31" t="s">
        <v>4245</v>
      </c>
      <c r="L96" s="144" t="s">
        <v>5512</v>
      </c>
    </row>
    <row r="97" spans="1:12" ht="15" customHeight="1">
      <c r="A97" s="17" t="s">
        <v>4461</v>
      </c>
      <c r="B97" s="31" t="s">
        <v>4253</v>
      </c>
      <c r="C97" s="31" t="s">
        <v>4251</v>
      </c>
      <c r="D97" s="21">
        <v>12000</v>
      </c>
      <c r="E97" s="13">
        <v>42348</v>
      </c>
      <c r="F97" s="13">
        <v>43535</v>
      </c>
      <c r="G97" s="27">
        <v>12121</v>
      </c>
      <c r="H97" s="22">
        <f t="shared" si="12"/>
        <v>44628.9375</v>
      </c>
      <c r="I97" s="23">
        <f t="shared" si="6"/>
        <v>-577.5</v>
      </c>
      <c r="J97" s="17" t="str">
        <f t="shared" si="13"/>
        <v>OVERDUE</v>
      </c>
      <c r="K97" s="31" t="s">
        <v>4245</v>
      </c>
      <c r="L97" s="144" t="s">
        <v>5512</v>
      </c>
    </row>
    <row r="98" spans="1:12" ht="15" customHeight="1">
      <c r="A98" s="17" t="s">
        <v>4462</v>
      </c>
      <c r="B98" s="31" t="s">
        <v>4253</v>
      </c>
      <c r="C98" s="31" t="s">
        <v>4252</v>
      </c>
      <c r="D98" s="21">
        <v>12000</v>
      </c>
      <c r="E98" s="13">
        <v>42348</v>
      </c>
      <c r="F98" s="13">
        <v>43535</v>
      </c>
      <c r="G98" s="27">
        <v>12121</v>
      </c>
      <c r="H98" s="22">
        <f t="shared" si="12"/>
        <v>44628.9375</v>
      </c>
      <c r="I98" s="23">
        <f t="shared" si="6"/>
        <v>-577.5</v>
      </c>
      <c r="J98" s="17" t="str">
        <f t="shared" si="13"/>
        <v>OVERDUE</v>
      </c>
      <c r="K98" s="31" t="s">
        <v>4245</v>
      </c>
      <c r="L98" s="144" t="s">
        <v>5512</v>
      </c>
    </row>
    <row r="99" spans="1:12" ht="25.5" customHeight="1">
      <c r="A99" s="17" t="s">
        <v>4463</v>
      </c>
      <c r="B99" s="31" t="s">
        <v>97</v>
      </c>
      <c r="C99" s="31" t="s">
        <v>4254</v>
      </c>
      <c r="D99" s="21">
        <v>12000</v>
      </c>
      <c r="E99" s="13">
        <v>42348</v>
      </c>
      <c r="F99" s="13">
        <v>43534</v>
      </c>
      <c r="G99" s="27">
        <v>12121</v>
      </c>
      <c r="H99" s="22">
        <f t="shared" si="12"/>
        <v>44628.9375</v>
      </c>
      <c r="I99" s="23">
        <f t="shared" si="6"/>
        <v>-577.5</v>
      </c>
      <c r="J99" s="17" t="str">
        <f t="shared" si="13"/>
        <v>OVERDUE</v>
      </c>
      <c r="K99" s="31" t="s">
        <v>4255</v>
      </c>
      <c r="L99" s="144" t="s">
        <v>5512</v>
      </c>
    </row>
    <row r="100" spans="1:12" ht="15" customHeight="1">
      <c r="A100" s="17" t="s">
        <v>4464</v>
      </c>
      <c r="B100" s="31" t="s">
        <v>97</v>
      </c>
      <c r="C100" s="31" t="s">
        <v>4256</v>
      </c>
      <c r="D100" s="21">
        <v>12000</v>
      </c>
      <c r="E100" s="13">
        <v>42348</v>
      </c>
      <c r="F100" s="13">
        <v>43534</v>
      </c>
      <c r="G100" s="27">
        <v>12121</v>
      </c>
      <c r="H100" s="22">
        <f t="shared" si="12"/>
        <v>44628.9375</v>
      </c>
      <c r="I100" s="23">
        <f t="shared" si="6"/>
        <v>-577.5</v>
      </c>
      <c r="J100" s="17" t="str">
        <f t="shared" si="13"/>
        <v>OVERDUE</v>
      </c>
      <c r="K100" s="31" t="s">
        <v>4255</v>
      </c>
      <c r="L100" s="144" t="s">
        <v>5512</v>
      </c>
    </row>
    <row r="101" spans="1:12" ht="15" customHeight="1">
      <c r="A101" s="17" t="s">
        <v>4465</v>
      </c>
      <c r="B101" s="31" t="s">
        <v>97</v>
      </c>
      <c r="C101" s="31" t="s">
        <v>4257</v>
      </c>
      <c r="D101" s="21">
        <v>12000</v>
      </c>
      <c r="E101" s="13">
        <v>42348</v>
      </c>
      <c r="F101" s="13">
        <v>43534</v>
      </c>
      <c r="G101" s="27">
        <v>12121</v>
      </c>
      <c r="H101" s="22">
        <f t="shared" si="12"/>
        <v>44628.9375</v>
      </c>
      <c r="I101" s="23">
        <f t="shared" si="6"/>
        <v>-577.5</v>
      </c>
      <c r="J101" s="17" t="str">
        <f t="shared" si="13"/>
        <v>OVERDUE</v>
      </c>
      <c r="K101" s="31" t="s">
        <v>4255</v>
      </c>
      <c r="L101" s="144" t="s">
        <v>5512</v>
      </c>
    </row>
    <row r="102" spans="1:12" ht="26.45" customHeight="1">
      <c r="A102" s="17" t="s">
        <v>4466</v>
      </c>
      <c r="B102" s="31" t="s">
        <v>98</v>
      </c>
      <c r="C102" s="31" t="s">
        <v>4254</v>
      </c>
      <c r="D102" s="21">
        <v>12000</v>
      </c>
      <c r="E102" s="13">
        <v>42348</v>
      </c>
      <c r="F102" s="13">
        <v>43534</v>
      </c>
      <c r="G102" s="27">
        <v>12121</v>
      </c>
      <c r="H102" s="22">
        <f t="shared" si="12"/>
        <v>44628.9375</v>
      </c>
      <c r="I102" s="23">
        <f t="shared" si="6"/>
        <v>-577.5</v>
      </c>
      <c r="J102" s="17" t="str">
        <f t="shared" si="13"/>
        <v>OVERDUE</v>
      </c>
      <c r="K102" s="31" t="s">
        <v>4255</v>
      </c>
      <c r="L102" s="144" t="s">
        <v>5512</v>
      </c>
    </row>
    <row r="103" spans="1:12" ht="15" customHeight="1">
      <c r="A103" s="17" t="s">
        <v>4467</v>
      </c>
      <c r="B103" s="31" t="s">
        <v>98</v>
      </c>
      <c r="C103" s="31" t="s">
        <v>4256</v>
      </c>
      <c r="D103" s="21">
        <v>12000</v>
      </c>
      <c r="E103" s="13">
        <v>42348</v>
      </c>
      <c r="F103" s="13">
        <v>43534</v>
      </c>
      <c r="G103" s="27">
        <v>12121</v>
      </c>
      <c r="H103" s="22">
        <f t="shared" si="12"/>
        <v>44628.9375</v>
      </c>
      <c r="I103" s="23">
        <f t="shared" si="6"/>
        <v>-577.5</v>
      </c>
      <c r="J103" s="17" t="str">
        <f t="shared" si="13"/>
        <v>OVERDUE</v>
      </c>
      <c r="K103" s="31" t="s">
        <v>4255</v>
      </c>
      <c r="L103" s="144" t="s">
        <v>5512</v>
      </c>
    </row>
    <row r="104" spans="1:12" ht="15" customHeight="1">
      <c r="A104" s="17" t="s">
        <v>4468</v>
      </c>
      <c r="B104" s="31" t="s">
        <v>98</v>
      </c>
      <c r="C104" s="31" t="s">
        <v>4257</v>
      </c>
      <c r="D104" s="21">
        <v>12000</v>
      </c>
      <c r="E104" s="13">
        <v>42348</v>
      </c>
      <c r="F104" s="13">
        <v>43534</v>
      </c>
      <c r="G104" s="27">
        <v>12121</v>
      </c>
      <c r="H104" s="22">
        <f t="shared" si="12"/>
        <v>44628.9375</v>
      </c>
      <c r="I104" s="23">
        <f t="shared" ref="I104:I167" si="14">D104-($F$4-G104)</f>
        <v>-577.5</v>
      </c>
      <c r="J104" s="17" t="str">
        <f t="shared" si="13"/>
        <v>OVERDUE</v>
      </c>
      <c r="K104" s="31" t="s">
        <v>4255</v>
      </c>
      <c r="L104" s="144" t="s">
        <v>5512</v>
      </c>
    </row>
    <row r="105" spans="1:12" ht="25.5" customHeight="1">
      <c r="A105" s="17" t="s">
        <v>4469</v>
      </c>
      <c r="B105" s="31" t="s">
        <v>99</v>
      </c>
      <c r="C105" s="31" t="s">
        <v>4254</v>
      </c>
      <c r="D105" s="21">
        <v>12000</v>
      </c>
      <c r="E105" s="13">
        <v>42348</v>
      </c>
      <c r="F105" s="13">
        <v>43534</v>
      </c>
      <c r="G105" s="27">
        <v>12121</v>
      </c>
      <c r="H105" s="22">
        <f t="shared" si="12"/>
        <v>44628.9375</v>
      </c>
      <c r="I105" s="23">
        <f t="shared" si="14"/>
        <v>-577.5</v>
      </c>
      <c r="J105" s="17" t="str">
        <f t="shared" si="13"/>
        <v>OVERDUE</v>
      </c>
      <c r="K105" s="31" t="s">
        <v>4255</v>
      </c>
      <c r="L105" s="144" t="s">
        <v>5512</v>
      </c>
    </row>
    <row r="106" spans="1:12" ht="15" customHeight="1">
      <c r="A106" s="17" t="s">
        <v>4470</v>
      </c>
      <c r="B106" s="31" t="s">
        <v>99</v>
      </c>
      <c r="C106" s="31" t="s">
        <v>4256</v>
      </c>
      <c r="D106" s="21">
        <v>12000</v>
      </c>
      <c r="E106" s="13">
        <v>42348</v>
      </c>
      <c r="F106" s="13">
        <v>43534</v>
      </c>
      <c r="G106" s="27">
        <v>12121</v>
      </c>
      <c r="H106" s="22">
        <f t="shared" si="12"/>
        <v>44628.9375</v>
      </c>
      <c r="I106" s="23">
        <f t="shared" si="14"/>
        <v>-577.5</v>
      </c>
      <c r="J106" s="17" t="str">
        <f t="shared" si="13"/>
        <v>OVERDUE</v>
      </c>
      <c r="K106" s="31" t="s">
        <v>4255</v>
      </c>
      <c r="L106" s="144" t="s">
        <v>5512</v>
      </c>
    </row>
    <row r="107" spans="1:12" ht="15" customHeight="1">
      <c r="A107" s="17" t="s">
        <v>4471</v>
      </c>
      <c r="B107" s="31" t="s">
        <v>99</v>
      </c>
      <c r="C107" s="31" t="s">
        <v>4257</v>
      </c>
      <c r="D107" s="21">
        <v>12000</v>
      </c>
      <c r="E107" s="13">
        <v>42348</v>
      </c>
      <c r="F107" s="13">
        <v>43534</v>
      </c>
      <c r="G107" s="27">
        <v>12121</v>
      </c>
      <c r="H107" s="22">
        <f t="shared" si="12"/>
        <v>44628.9375</v>
      </c>
      <c r="I107" s="23">
        <f t="shared" si="14"/>
        <v>-577.5</v>
      </c>
      <c r="J107" s="17" t="str">
        <f t="shared" si="13"/>
        <v>OVERDUE</v>
      </c>
      <c r="K107" s="31" t="s">
        <v>4255</v>
      </c>
      <c r="L107" s="144" t="s">
        <v>5512</v>
      </c>
    </row>
    <row r="108" spans="1:12" ht="25.5" customHeight="1">
      <c r="A108" s="17" t="s">
        <v>4472</v>
      </c>
      <c r="B108" s="31" t="s">
        <v>100</v>
      </c>
      <c r="C108" s="31" t="s">
        <v>4254</v>
      </c>
      <c r="D108" s="21">
        <v>12000</v>
      </c>
      <c r="E108" s="13">
        <v>42348</v>
      </c>
      <c r="F108" s="13">
        <v>43534</v>
      </c>
      <c r="G108" s="27">
        <v>12121</v>
      </c>
      <c r="H108" s="22">
        <f t="shared" si="12"/>
        <v>44628.9375</v>
      </c>
      <c r="I108" s="23">
        <f t="shared" si="14"/>
        <v>-577.5</v>
      </c>
      <c r="J108" s="17" t="str">
        <f t="shared" si="13"/>
        <v>OVERDUE</v>
      </c>
      <c r="K108" s="31" t="s">
        <v>4255</v>
      </c>
      <c r="L108" s="144" t="s">
        <v>5512</v>
      </c>
    </row>
    <row r="109" spans="1:12" ht="15" customHeight="1">
      <c r="A109" s="17" t="s">
        <v>4473</v>
      </c>
      <c r="B109" s="31" t="s">
        <v>100</v>
      </c>
      <c r="C109" s="31" t="s">
        <v>4256</v>
      </c>
      <c r="D109" s="21">
        <v>12000</v>
      </c>
      <c r="E109" s="13">
        <v>42348</v>
      </c>
      <c r="F109" s="13">
        <v>43534</v>
      </c>
      <c r="G109" s="27">
        <v>12121</v>
      </c>
      <c r="H109" s="22">
        <f t="shared" si="12"/>
        <v>44628.9375</v>
      </c>
      <c r="I109" s="23">
        <f t="shared" si="14"/>
        <v>-577.5</v>
      </c>
      <c r="J109" s="17" t="str">
        <f t="shared" si="13"/>
        <v>OVERDUE</v>
      </c>
      <c r="K109" s="31" t="s">
        <v>4255</v>
      </c>
      <c r="L109" s="144" t="s">
        <v>5512</v>
      </c>
    </row>
    <row r="110" spans="1:12" ht="15" customHeight="1">
      <c r="A110" s="17" t="s">
        <v>4474</v>
      </c>
      <c r="B110" s="31" t="s">
        <v>100</v>
      </c>
      <c r="C110" s="31" t="s">
        <v>4257</v>
      </c>
      <c r="D110" s="21">
        <v>12000</v>
      </c>
      <c r="E110" s="13">
        <v>42348</v>
      </c>
      <c r="F110" s="13">
        <v>43534</v>
      </c>
      <c r="G110" s="27">
        <v>12121</v>
      </c>
      <c r="H110" s="22">
        <f t="shared" si="12"/>
        <v>44628.9375</v>
      </c>
      <c r="I110" s="23">
        <f t="shared" si="14"/>
        <v>-577.5</v>
      </c>
      <c r="J110" s="17" t="str">
        <f t="shared" si="13"/>
        <v>OVERDUE</v>
      </c>
      <c r="K110" s="31" t="s">
        <v>4255</v>
      </c>
      <c r="L110" s="144" t="s">
        <v>5512</v>
      </c>
    </row>
    <row r="111" spans="1:12" ht="25.5" customHeight="1">
      <c r="A111" s="17" t="s">
        <v>4475</v>
      </c>
      <c r="B111" s="31" t="s">
        <v>101</v>
      </c>
      <c r="C111" s="31" t="s">
        <v>4254</v>
      </c>
      <c r="D111" s="21">
        <v>12000</v>
      </c>
      <c r="E111" s="13">
        <v>42348</v>
      </c>
      <c r="F111" s="13">
        <v>43534</v>
      </c>
      <c r="G111" s="27">
        <v>12121</v>
      </c>
      <c r="H111" s="22">
        <f t="shared" si="12"/>
        <v>44628.9375</v>
      </c>
      <c r="I111" s="23">
        <f t="shared" si="14"/>
        <v>-577.5</v>
      </c>
      <c r="J111" s="17" t="str">
        <f t="shared" si="13"/>
        <v>OVERDUE</v>
      </c>
      <c r="K111" s="31" t="s">
        <v>4255</v>
      </c>
      <c r="L111" s="144" t="s">
        <v>5512</v>
      </c>
    </row>
    <row r="112" spans="1:12" ht="15" customHeight="1">
      <c r="A112" s="17" t="s">
        <v>4476</v>
      </c>
      <c r="B112" s="31" t="s">
        <v>101</v>
      </c>
      <c r="C112" s="31" t="s">
        <v>4256</v>
      </c>
      <c r="D112" s="21">
        <v>12000</v>
      </c>
      <c r="E112" s="13">
        <v>42348</v>
      </c>
      <c r="F112" s="13">
        <v>43534</v>
      </c>
      <c r="G112" s="27">
        <v>12121</v>
      </c>
      <c r="H112" s="22">
        <f t="shared" si="12"/>
        <v>44628.9375</v>
      </c>
      <c r="I112" s="23">
        <f t="shared" si="14"/>
        <v>-577.5</v>
      </c>
      <c r="J112" s="17" t="str">
        <f t="shared" si="13"/>
        <v>OVERDUE</v>
      </c>
      <c r="K112" s="31" t="s">
        <v>4255</v>
      </c>
      <c r="L112" s="144" t="s">
        <v>5512</v>
      </c>
    </row>
    <row r="113" spans="1:12" ht="15" customHeight="1">
      <c r="A113" s="17" t="s">
        <v>4477</v>
      </c>
      <c r="B113" s="31" t="s">
        <v>101</v>
      </c>
      <c r="C113" s="31" t="s">
        <v>4257</v>
      </c>
      <c r="D113" s="21">
        <v>12000</v>
      </c>
      <c r="E113" s="13">
        <v>42348</v>
      </c>
      <c r="F113" s="13">
        <v>43534</v>
      </c>
      <c r="G113" s="27">
        <v>12121</v>
      </c>
      <c r="H113" s="22">
        <f t="shared" si="12"/>
        <v>44628.9375</v>
      </c>
      <c r="I113" s="23">
        <f t="shared" si="14"/>
        <v>-577.5</v>
      </c>
      <c r="J113" s="17" t="str">
        <f t="shared" si="13"/>
        <v>OVERDUE</v>
      </c>
      <c r="K113" s="31" t="s">
        <v>4255</v>
      </c>
      <c r="L113" s="144" t="s">
        <v>5512</v>
      </c>
    </row>
    <row r="114" spans="1:12" ht="25.5" customHeight="1">
      <c r="A114" s="17" t="s">
        <v>4478</v>
      </c>
      <c r="B114" s="31" t="s">
        <v>102</v>
      </c>
      <c r="C114" s="31" t="s">
        <v>4254</v>
      </c>
      <c r="D114" s="21">
        <v>12000</v>
      </c>
      <c r="E114" s="13">
        <v>42348</v>
      </c>
      <c r="F114" s="13">
        <v>43534</v>
      </c>
      <c r="G114" s="27">
        <v>12121</v>
      </c>
      <c r="H114" s="22">
        <f t="shared" si="12"/>
        <v>44628.9375</v>
      </c>
      <c r="I114" s="23">
        <f t="shared" si="14"/>
        <v>-577.5</v>
      </c>
      <c r="J114" s="17" t="str">
        <f t="shared" si="13"/>
        <v>OVERDUE</v>
      </c>
      <c r="K114" s="31" t="s">
        <v>4255</v>
      </c>
      <c r="L114" s="144" t="s">
        <v>5512</v>
      </c>
    </row>
    <row r="115" spans="1:12" ht="15" customHeight="1">
      <c r="A115" s="17" t="s">
        <v>4479</v>
      </c>
      <c r="B115" s="31" t="s">
        <v>102</v>
      </c>
      <c r="C115" s="31" t="s">
        <v>4256</v>
      </c>
      <c r="D115" s="21">
        <v>12000</v>
      </c>
      <c r="E115" s="13">
        <v>42348</v>
      </c>
      <c r="F115" s="13">
        <v>43534</v>
      </c>
      <c r="G115" s="27">
        <v>12121</v>
      </c>
      <c r="H115" s="22">
        <f t="shared" si="12"/>
        <v>44628.9375</v>
      </c>
      <c r="I115" s="23">
        <f t="shared" si="14"/>
        <v>-577.5</v>
      </c>
      <c r="J115" s="17" t="str">
        <f t="shared" si="13"/>
        <v>OVERDUE</v>
      </c>
      <c r="K115" s="31" t="s">
        <v>4255</v>
      </c>
      <c r="L115" s="144" t="s">
        <v>5512</v>
      </c>
    </row>
    <row r="116" spans="1:12" ht="15" customHeight="1">
      <c r="A116" s="17" t="s">
        <v>4480</v>
      </c>
      <c r="B116" s="31" t="s">
        <v>102</v>
      </c>
      <c r="C116" s="31" t="s">
        <v>4257</v>
      </c>
      <c r="D116" s="21">
        <v>12000</v>
      </c>
      <c r="E116" s="13">
        <v>42348</v>
      </c>
      <c r="F116" s="13">
        <v>43534</v>
      </c>
      <c r="G116" s="27">
        <v>12121</v>
      </c>
      <c r="H116" s="22">
        <f t="shared" si="12"/>
        <v>44628.9375</v>
      </c>
      <c r="I116" s="23">
        <f t="shared" si="14"/>
        <v>-577.5</v>
      </c>
      <c r="J116" s="17" t="str">
        <f t="shared" si="13"/>
        <v>OVERDUE</v>
      </c>
      <c r="K116" s="31" t="s">
        <v>4255</v>
      </c>
      <c r="L116" s="144" t="s">
        <v>5512</v>
      </c>
    </row>
    <row r="117" spans="1:12" ht="15" customHeight="1">
      <c r="A117" s="17" t="s">
        <v>4481</v>
      </c>
      <c r="B117" s="31" t="s">
        <v>255</v>
      </c>
      <c r="C117" s="31" t="s">
        <v>4258</v>
      </c>
      <c r="D117" s="21">
        <v>12000</v>
      </c>
      <c r="E117" s="13">
        <v>42348</v>
      </c>
      <c r="F117" s="13">
        <v>43534</v>
      </c>
      <c r="G117" s="27">
        <v>12121</v>
      </c>
      <c r="H117" s="22">
        <f t="shared" si="12"/>
        <v>44628.9375</v>
      </c>
      <c r="I117" s="23">
        <f t="shared" si="14"/>
        <v>-577.5</v>
      </c>
      <c r="J117" s="17" t="str">
        <f t="shared" si="13"/>
        <v>OVERDUE</v>
      </c>
      <c r="K117" s="31" t="s">
        <v>4259</v>
      </c>
      <c r="L117" s="144" t="s">
        <v>5512</v>
      </c>
    </row>
    <row r="118" spans="1:12" ht="15" customHeight="1">
      <c r="A118" s="17" t="s">
        <v>4482</v>
      </c>
      <c r="B118" s="31" t="s">
        <v>255</v>
      </c>
      <c r="C118" s="31" t="s">
        <v>4260</v>
      </c>
      <c r="D118" s="21">
        <v>12000</v>
      </c>
      <c r="E118" s="13">
        <v>42348</v>
      </c>
      <c r="F118" s="13">
        <v>43534</v>
      </c>
      <c r="G118" s="27">
        <v>12121</v>
      </c>
      <c r="H118" s="22">
        <f t="shared" si="12"/>
        <v>44628.9375</v>
      </c>
      <c r="I118" s="23">
        <f t="shared" si="14"/>
        <v>-577.5</v>
      </c>
      <c r="J118" s="17" t="str">
        <f t="shared" si="13"/>
        <v>OVERDUE</v>
      </c>
      <c r="K118" s="31" t="s">
        <v>4259</v>
      </c>
      <c r="L118" s="144" t="s">
        <v>5512</v>
      </c>
    </row>
    <row r="119" spans="1:12" ht="25.5" customHeight="1">
      <c r="A119" s="17" t="s">
        <v>4483</v>
      </c>
      <c r="B119" s="31" t="s">
        <v>255</v>
      </c>
      <c r="C119" s="31" t="s">
        <v>4261</v>
      </c>
      <c r="D119" s="21">
        <v>12000</v>
      </c>
      <c r="E119" s="13">
        <v>42348</v>
      </c>
      <c r="F119" s="13">
        <v>43534</v>
      </c>
      <c r="G119" s="27">
        <v>12121</v>
      </c>
      <c r="H119" s="22">
        <f t="shared" si="12"/>
        <v>44628.9375</v>
      </c>
      <c r="I119" s="23">
        <f t="shared" si="14"/>
        <v>-577.5</v>
      </c>
      <c r="J119" s="17" t="str">
        <f t="shared" si="13"/>
        <v>OVERDUE</v>
      </c>
      <c r="K119" s="31" t="s">
        <v>4259</v>
      </c>
      <c r="L119" s="144" t="s">
        <v>5512</v>
      </c>
    </row>
    <row r="120" spans="1:12" ht="15" customHeight="1">
      <c r="A120" s="17" t="s">
        <v>4484</v>
      </c>
      <c r="B120" s="31" t="s">
        <v>255</v>
      </c>
      <c r="C120" s="31" t="s">
        <v>4262</v>
      </c>
      <c r="D120" s="21">
        <v>20000</v>
      </c>
      <c r="E120" s="13">
        <v>42348</v>
      </c>
      <c r="F120" s="13">
        <v>43534</v>
      </c>
      <c r="G120" s="27">
        <v>12121</v>
      </c>
      <c r="H120" s="22">
        <f>IF(I120&lt;=20000,$F$5+(I120/24),"error")</f>
        <v>44962.270833333336</v>
      </c>
      <c r="I120" s="23">
        <f t="shared" si="14"/>
        <v>7422.5</v>
      </c>
      <c r="J120" s="17" t="str">
        <f t="shared" si="13"/>
        <v>NOT DUE</v>
      </c>
      <c r="K120" s="31" t="s">
        <v>4259</v>
      </c>
      <c r="L120" s="144" t="s">
        <v>5496</v>
      </c>
    </row>
    <row r="121" spans="1:12" ht="15" customHeight="1">
      <c r="A121" s="17" t="s">
        <v>4485</v>
      </c>
      <c r="B121" s="31" t="s">
        <v>256</v>
      </c>
      <c r="C121" s="31" t="s">
        <v>4258</v>
      </c>
      <c r="D121" s="21">
        <v>12000</v>
      </c>
      <c r="E121" s="13">
        <v>42348</v>
      </c>
      <c r="F121" s="13">
        <v>43534</v>
      </c>
      <c r="G121" s="27">
        <v>12121</v>
      </c>
      <c r="H121" s="22">
        <f t="shared" si="12"/>
        <v>44628.9375</v>
      </c>
      <c r="I121" s="23">
        <f t="shared" si="14"/>
        <v>-577.5</v>
      </c>
      <c r="J121" s="17" t="str">
        <f t="shared" si="13"/>
        <v>OVERDUE</v>
      </c>
      <c r="K121" s="31" t="s">
        <v>4259</v>
      </c>
      <c r="L121" s="144" t="s">
        <v>5512</v>
      </c>
    </row>
    <row r="122" spans="1:12" ht="15" customHeight="1">
      <c r="A122" s="17" t="s">
        <v>4486</v>
      </c>
      <c r="B122" s="31" t="s">
        <v>256</v>
      </c>
      <c r="C122" s="31" t="s">
        <v>4260</v>
      </c>
      <c r="D122" s="21">
        <v>12000</v>
      </c>
      <c r="E122" s="13">
        <v>42348</v>
      </c>
      <c r="F122" s="13">
        <v>43534</v>
      </c>
      <c r="G122" s="27">
        <v>12121</v>
      </c>
      <c r="H122" s="22">
        <f t="shared" si="12"/>
        <v>44628.9375</v>
      </c>
      <c r="I122" s="23">
        <f t="shared" si="14"/>
        <v>-577.5</v>
      </c>
      <c r="J122" s="17" t="str">
        <f t="shared" si="13"/>
        <v>OVERDUE</v>
      </c>
      <c r="K122" s="31" t="s">
        <v>4259</v>
      </c>
      <c r="L122" s="144" t="s">
        <v>5512</v>
      </c>
    </row>
    <row r="123" spans="1:12" ht="25.5" customHeight="1">
      <c r="A123" s="17" t="s">
        <v>4487</v>
      </c>
      <c r="B123" s="31" t="s">
        <v>256</v>
      </c>
      <c r="C123" s="31" t="s">
        <v>4261</v>
      </c>
      <c r="D123" s="21">
        <v>12000</v>
      </c>
      <c r="E123" s="13">
        <v>42348</v>
      </c>
      <c r="F123" s="13">
        <v>43534</v>
      </c>
      <c r="G123" s="27">
        <v>12121</v>
      </c>
      <c r="H123" s="22">
        <f t="shared" si="12"/>
        <v>44628.9375</v>
      </c>
      <c r="I123" s="23">
        <f t="shared" si="14"/>
        <v>-577.5</v>
      </c>
      <c r="J123" s="17" t="str">
        <f t="shared" si="13"/>
        <v>OVERDUE</v>
      </c>
      <c r="K123" s="31" t="s">
        <v>4259</v>
      </c>
      <c r="L123" s="144" t="s">
        <v>5512</v>
      </c>
    </row>
    <row r="124" spans="1:12" ht="15" customHeight="1">
      <c r="A124" s="17" t="s">
        <v>4488</v>
      </c>
      <c r="B124" s="31" t="s">
        <v>256</v>
      </c>
      <c r="C124" s="31" t="s">
        <v>4262</v>
      </c>
      <c r="D124" s="21">
        <v>20000</v>
      </c>
      <c r="E124" s="13">
        <v>42348</v>
      </c>
      <c r="F124" s="13">
        <v>43534</v>
      </c>
      <c r="G124" s="27">
        <v>12121</v>
      </c>
      <c r="H124" s="22">
        <f>IF(I124&lt;=20000,$F$5+(I124/24),"error")</f>
        <v>44962.270833333336</v>
      </c>
      <c r="I124" s="23">
        <f t="shared" si="14"/>
        <v>7422.5</v>
      </c>
      <c r="J124" s="17" t="str">
        <f t="shared" si="13"/>
        <v>NOT DUE</v>
      </c>
      <c r="K124" s="31" t="s">
        <v>4259</v>
      </c>
      <c r="L124" s="144" t="s">
        <v>5496</v>
      </c>
    </row>
    <row r="125" spans="1:12" ht="15" customHeight="1">
      <c r="A125" s="17" t="s">
        <v>4489</v>
      </c>
      <c r="B125" s="31" t="s">
        <v>257</v>
      </c>
      <c r="C125" s="31" t="s">
        <v>4258</v>
      </c>
      <c r="D125" s="21">
        <v>12000</v>
      </c>
      <c r="E125" s="13">
        <v>42348</v>
      </c>
      <c r="F125" s="13">
        <v>43534</v>
      </c>
      <c r="G125" s="27">
        <v>12121</v>
      </c>
      <c r="H125" s="22">
        <f t="shared" si="12"/>
        <v>44628.9375</v>
      </c>
      <c r="I125" s="23">
        <f t="shared" si="14"/>
        <v>-577.5</v>
      </c>
      <c r="J125" s="17" t="str">
        <f t="shared" si="13"/>
        <v>OVERDUE</v>
      </c>
      <c r="K125" s="31" t="s">
        <v>4259</v>
      </c>
      <c r="L125" s="144" t="s">
        <v>5512</v>
      </c>
    </row>
    <row r="126" spans="1:12" ht="15" customHeight="1">
      <c r="A126" s="17" t="s">
        <v>4490</v>
      </c>
      <c r="B126" s="31" t="s">
        <v>257</v>
      </c>
      <c r="C126" s="31" t="s">
        <v>4260</v>
      </c>
      <c r="D126" s="21">
        <v>12000</v>
      </c>
      <c r="E126" s="13">
        <v>42348</v>
      </c>
      <c r="F126" s="13">
        <v>43534</v>
      </c>
      <c r="G126" s="27">
        <v>12121</v>
      </c>
      <c r="H126" s="22">
        <f t="shared" si="12"/>
        <v>44628.9375</v>
      </c>
      <c r="I126" s="23">
        <f t="shared" si="14"/>
        <v>-577.5</v>
      </c>
      <c r="J126" s="17" t="str">
        <f t="shared" si="13"/>
        <v>OVERDUE</v>
      </c>
      <c r="K126" s="31" t="s">
        <v>4259</v>
      </c>
      <c r="L126" s="144" t="s">
        <v>5512</v>
      </c>
    </row>
    <row r="127" spans="1:12" ht="25.5" customHeight="1">
      <c r="A127" s="17" t="s">
        <v>4491</v>
      </c>
      <c r="B127" s="31" t="s">
        <v>257</v>
      </c>
      <c r="C127" s="31" t="s">
        <v>4261</v>
      </c>
      <c r="D127" s="21">
        <v>12000</v>
      </c>
      <c r="E127" s="13">
        <v>42348</v>
      </c>
      <c r="F127" s="13">
        <v>43534</v>
      </c>
      <c r="G127" s="27">
        <v>12121</v>
      </c>
      <c r="H127" s="22">
        <f t="shared" si="12"/>
        <v>44628.9375</v>
      </c>
      <c r="I127" s="23">
        <f t="shared" si="14"/>
        <v>-577.5</v>
      </c>
      <c r="J127" s="17" t="str">
        <f t="shared" si="13"/>
        <v>OVERDUE</v>
      </c>
      <c r="K127" s="31" t="s">
        <v>4259</v>
      </c>
      <c r="L127" s="144" t="s">
        <v>5512</v>
      </c>
    </row>
    <row r="128" spans="1:12" ht="15" customHeight="1">
      <c r="A128" s="17" t="s">
        <v>4492</v>
      </c>
      <c r="B128" s="31" t="s">
        <v>257</v>
      </c>
      <c r="C128" s="31" t="s">
        <v>4262</v>
      </c>
      <c r="D128" s="21">
        <v>20000</v>
      </c>
      <c r="E128" s="13">
        <v>42348</v>
      </c>
      <c r="F128" s="13">
        <v>43534</v>
      </c>
      <c r="G128" s="27">
        <v>12121</v>
      </c>
      <c r="H128" s="22">
        <f>IF(I128&lt;=20000,$F$5+(I128/24),"error")</f>
        <v>44962.270833333336</v>
      </c>
      <c r="I128" s="23">
        <f t="shared" si="14"/>
        <v>7422.5</v>
      </c>
      <c r="J128" s="17" t="str">
        <f t="shared" si="13"/>
        <v>NOT DUE</v>
      </c>
      <c r="K128" s="31" t="s">
        <v>4259</v>
      </c>
      <c r="L128" s="144" t="s">
        <v>5496</v>
      </c>
    </row>
    <row r="129" spans="1:12" ht="15" customHeight="1">
      <c r="A129" s="17" t="s">
        <v>4493</v>
      </c>
      <c r="B129" s="31" t="s">
        <v>258</v>
      </c>
      <c r="C129" s="31" t="s">
        <v>4258</v>
      </c>
      <c r="D129" s="21">
        <v>12000</v>
      </c>
      <c r="E129" s="13">
        <v>42348</v>
      </c>
      <c r="F129" s="13">
        <v>43534</v>
      </c>
      <c r="G129" s="27">
        <v>12121</v>
      </c>
      <c r="H129" s="22">
        <f t="shared" si="12"/>
        <v>44628.9375</v>
      </c>
      <c r="I129" s="23">
        <f t="shared" si="14"/>
        <v>-577.5</v>
      </c>
      <c r="J129" s="17" t="str">
        <f t="shared" si="13"/>
        <v>OVERDUE</v>
      </c>
      <c r="K129" s="31" t="s">
        <v>4259</v>
      </c>
      <c r="L129" s="144" t="s">
        <v>5512</v>
      </c>
    </row>
    <row r="130" spans="1:12" ht="15" customHeight="1">
      <c r="A130" s="17" t="s">
        <v>4494</v>
      </c>
      <c r="B130" s="31" t="s">
        <v>258</v>
      </c>
      <c r="C130" s="31" t="s">
        <v>4260</v>
      </c>
      <c r="D130" s="21">
        <v>12000</v>
      </c>
      <c r="E130" s="13">
        <v>42348</v>
      </c>
      <c r="F130" s="13">
        <v>43534</v>
      </c>
      <c r="G130" s="27">
        <v>12121</v>
      </c>
      <c r="H130" s="22">
        <f t="shared" si="12"/>
        <v>44628.9375</v>
      </c>
      <c r="I130" s="23">
        <f t="shared" si="14"/>
        <v>-577.5</v>
      </c>
      <c r="J130" s="17" t="str">
        <f t="shared" si="13"/>
        <v>OVERDUE</v>
      </c>
      <c r="K130" s="31" t="s">
        <v>4259</v>
      </c>
      <c r="L130" s="144" t="s">
        <v>5512</v>
      </c>
    </row>
    <row r="131" spans="1:12" ht="25.5">
      <c r="A131" s="17" t="s">
        <v>4495</v>
      </c>
      <c r="B131" s="31" t="s">
        <v>258</v>
      </c>
      <c r="C131" s="31" t="s">
        <v>4261</v>
      </c>
      <c r="D131" s="21">
        <v>12000</v>
      </c>
      <c r="E131" s="13">
        <v>42348</v>
      </c>
      <c r="F131" s="13">
        <v>43534</v>
      </c>
      <c r="G131" s="27">
        <v>12121</v>
      </c>
      <c r="H131" s="22">
        <f t="shared" si="12"/>
        <v>44628.9375</v>
      </c>
      <c r="I131" s="23">
        <f t="shared" si="14"/>
        <v>-577.5</v>
      </c>
      <c r="J131" s="17" t="str">
        <f t="shared" si="13"/>
        <v>OVERDUE</v>
      </c>
      <c r="K131" s="31" t="s">
        <v>4259</v>
      </c>
      <c r="L131" s="144" t="s">
        <v>5512</v>
      </c>
    </row>
    <row r="132" spans="1:12" ht="15" customHeight="1">
      <c r="A132" s="17" t="s">
        <v>4496</v>
      </c>
      <c r="B132" s="31" t="s">
        <v>258</v>
      </c>
      <c r="C132" s="31" t="s">
        <v>4262</v>
      </c>
      <c r="D132" s="21">
        <v>20000</v>
      </c>
      <c r="E132" s="13">
        <v>42348</v>
      </c>
      <c r="F132" s="13">
        <v>43534</v>
      </c>
      <c r="G132" s="27">
        <v>12121</v>
      </c>
      <c r="H132" s="22">
        <f>IF(I132&lt;=20000,$F$5+(I132/24),"error")</f>
        <v>44962.270833333336</v>
      </c>
      <c r="I132" s="23">
        <f t="shared" si="14"/>
        <v>7422.5</v>
      </c>
      <c r="J132" s="17" t="str">
        <f t="shared" si="13"/>
        <v>NOT DUE</v>
      </c>
      <c r="K132" s="31" t="s">
        <v>4259</v>
      </c>
      <c r="L132" s="144" t="s">
        <v>5496</v>
      </c>
    </row>
    <row r="133" spans="1:12" ht="15" customHeight="1">
      <c r="A133" s="17" t="s">
        <v>4497</v>
      </c>
      <c r="B133" s="31" t="s">
        <v>259</v>
      </c>
      <c r="C133" s="31" t="s">
        <v>4258</v>
      </c>
      <c r="D133" s="21">
        <v>12000</v>
      </c>
      <c r="E133" s="13">
        <v>42348</v>
      </c>
      <c r="F133" s="13">
        <v>43534</v>
      </c>
      <c r="G133" s="27">
        <v>12121</v>
      </c>
      <c r="H133" s="22">
        <f t="shared" ref="H133:H135" si="15">IF(I133&lt;=12000,$F$5+(I133/24),"error")</f>
        <v>44628.9375</v>
      </c>
      <c r="I133" s="23">
        <f t="shared" si="14"/>
        <v>-577.5</v>
      </c>
      <c r="J133" s="17" t="str">
        <f t="shared" si="13"/>
        <v>OVERDUE</v>
      </c>
      <c r="K133" s="31" t="s">
        <v>4259</v>
      </c>
      <c r="L133" s="144" t="s">
        <v>5512</v>
      </c>
    </row>
    <row r="134" spans="1:12" ht="15" customHeight="1">
      <c r="A134" s="17" t="s">
        <v>4498</v>
      </c>
      <c r="B134" s="31" t="s">
        <v>259</v>
      </c>
      <c r="C134" s="31" t="s">
        <v>4260</v>
      </c>
      <c r="D134" s="21">
        <v>12000</v>
      </c>
      <c r="E134" s="13">
        <v>42348</v>
      </c>
      <c r="F134" s="13">
        <v>43534</v>
      </c>
      <c r="G134" s="27">
        <v>12121</v>
      </c>
      <c r="H134" s="22">
        <f t="shared" si="15"/>
        <v>44628.9375</v>
      </c>
      <c r="I134" s="23">
        <f t="shared" si="14"/>
        <v>-577.5</v>
      </c>
      <c r="J134" s="17" t="str">
        <f t="shared" si="13"/>
        <v>OVERDUE</v>
      </c>
      <c r="K134" s="31" t="s">
        <v>4259</v>
      </c>
      <c r="L134" s="144" t="s">
        <v>5512</v>
      </c>
    </row>
    <row r="135" spans="1:12" ht="25.5" customHeight="1">
      <c r="A135" s="17" t="s">
        <v>4499</v>
      </c>
      <c r="B135" s="31" t="s">
        <v>259</v>
      </c>
      <c r="C135" s="31" t="s">
        <v>4261</v>
      </c>
      <c r="D135" s="21">
        <v>12000</v>
      </c>
      <c r="E135" s="13">
        <v>42348</v>
      </c>
      <c r="F135" s="13">
        <v>43534</v>
      </c>
      <c r="G135" s="27">
        <v>12121</v>
      </c>
      <c r="H135" s="22">
        <f t="shared" si="15"/>
        <v>44628.9375</v>
      </c>
      <c r="I135" s="23">
        <f t="shared" si="14"/>
        <v>-577.5</v>
      </c>
      <c r="J135" s="17" t="str">
        <f t="shared" si="13"/>
        <v>OVERDUE</v>
      </c>
      <c r="K135" s="31" t="s">
        <v>4259</v>
      </c>
      <c r="L135" s="144" t="s">
        <v>5512</v>
      </c>
    </row>
    <row r="136" spans="1:12" ht="15" customHeight="1">
      <c r="A136" s="17" t="s">
        <v>4500</v>
      </c>
      <c r="B136" s="31" t="s">
        <v>259</v>
      </c>
      <c r="C136" s="31" t="s">
        <v>4262</v>
      </c>
      <c r="D136" s="21">
        <v>20000</v>
      </c>
      <c r="E136" s="13">
        <v>42348</v>
      </c>
      <c r="F136" s="13">
        <v>43534</v>
      </c>
      <c r="G136" s="27">
        <v>12121</v>
      </c>
      <c r="H136" s="22">
        <f>IF(I136&lt;=20000,$F$5+(I136/24),"error")</f>
        <v>44962.270833333336</v>
      </c>
      <c r="I136" s="23">
        <f t="shared" si="14"/>
        <v>7422.5</v>
      </c>
      <c r="J136" s="17" t="str">
        <f t="shared" si="13"/>
        <v>NOT DUE</v>
      </c>
      <c r="K136" s="31" t="s">
        <v>4259</v>
      </c>
      <c r="L136" s="144" t="s">
        <v>5496</v>
      </c>
    </row>
    <row r="137" spans="1:12" ht="15" customHeight="1">
      <c r="A137" s="17" t="s">
        <v>4501</v>
      </c>
      <c r="B137" s="31" t="s">
        <v>260</v>
      </c>
      <c r="C137" s="31" t="s">
        <v>4258</v>
      </c>
      <c r="D137" s="21">
        <v>12000</v>
      </c>
      <c r="E137" s="13">
        <v>42348</v>
      </c>
      <c r="F137" s="13">
        <v>43534</v>
      </c>
      <c r="G137" s="27">
        <v>12121</v>
      </c>
      <c r="H137" s="22">
        <f t="shared" ref="H137:H139" si="16">IF(I137&lt;=12000,$F$5+(I137/24),"error")</f>
        <v>44628.9375</v>
      </c>
      <c r="I137" s="23">
        <f t="shared" si="14"/>
        <v>-577.5</v>
      </c>
      <c r="J137" s="17" t="str">
        <f t="shared" si="13"/>
        <v>OVERDUE</v>
      </c>
      <c r="K137" s="31" t="s">
        <v>4259</v>
      </c>
      <c r="L137" s="144" t="s">
        <v>5512</v>
      </c>
    </row>
    <row r="138" spans="1:12" ht="15" customHeight="1">
      <c r="A138" s="17" t="s">
        <v>4502</v>
      </c>
      <c r="B138" s="31" t="s">
        <v>260</v>
      </c>
      <c r="C138" s="31" t="s">
        <v>4260</v>
      </c>
      <c r="D138" s="21">
        <v>12000</v>
      </c>
      <c r="E138" s="13">
        <v>42348</v>
      </c>
      <c r="F138" s="13">
        <v>43534</v>
      </c>
      <c r="G138" s="27">
        <v>12121</v>
      </c>
      <c r="H138" s="22">
        <f t="shared" si="16"/>
        <v>44628.9375</v>
      </c>
      <c r="I138" s="23">
        <f t="shared" si="14"/>
        <v>-577.5</v>
      </c>
      <c r="J138" s="17" t="str">
        <f t="shared" si="13"/>
        <v>OVERDUE</v>
      </c>
      <c r="K138" s="31" t="s">
        <v>4259</v>
      </c>
      <c r="L138" s="144" t="s">
        <v>5512</v>
      </c>
    </row>
    <row r="139" spans="1:12" ht="25.5" customHeight="1">
      <c r="A139" s="17" t="s">
        <v>4503</v>
      </c>
      <c r="B139" s="31" t="s">
        <v>260</v>
      </c>
      <c r="C139" s="31" t="s">
        <v>4261</v>
      </c>
      <c r="D139" s="21">
        <v>12000</v>
      </c>
      <c r="E139" s="13">
        <v>42348</v>
      </c>
      <c r="F139" s="13">
        <v>43534</v>
      </c>
      <c r="G139" s="27">
        <v>12121</v>
      </c>
      <c r="H139" s="22">
        <f t="shared" si="16"/>
        <v>44628.9375</v>
      </c>
      <c r="I139" s="23">
        <f t="shared" si="14"/>
        <v>-577.5</v>
      </c>
      <c r="J139" s="17" t="str">
        <f t="shared" si="13"/>
        <v>OVERDUE</v>
      </c>
      <c r="K139" s="31" t="s">
        <v>4259</v>
      </c>
      <c r="L139" s="144" t="s">
        <v>5512</v>
      </c>
    </row>
    <row r="140" spans="1:12" ht="15" customHeight="1">
      <c r="A140" s="17" t="s">
        <v>4504</v>
      </c>
      <c r="B140" s="31" t="s">
        <v>260</v>
      </c>
      <c r="C140" s="31" t="s">
        <v>4262</v>
      </c>
      <c r="D140" s="21">
        <v>20000</v>
      </c>
      <c r="E140" s="13">
        <v>42348</v>
      </c>
      <c r="F140" s="13">
        <v>43534</v>
      </c>
      <c r="G140" s="27">
        <v>12121</v>
      </c>
      <c r="H140" s="22">
        <f>IF(I140&lt;=20000,$F$5+(I140/24),"error")</f>
        <v>44962.270833333336</v>
      </c>
      <c r="I140" s="23">
        <f t="shared" si="14"/>
        <v>7422.5</v>
      </c>
      <c r="J140" s="17" t="str">
        <f t="shared" si="13"/>
        <v>NOT DUE</v>
      </c>
      <c r="K140" s="31" t="s">
        <v>4259</v>
      </c>
      <c r="L140" s="144" t="s">
        <v>5496</v>
      </c>
    </row>
    <row r="141" spans="1:12" ht="25.5">
      <c r="A141" s="17" t="s">
        <v>4505</v>
      </c>
      <c r="B141" s="31" t="s">
        <v>149</v>
      </c>
      <c r="C141" s="31" t="s">
        <v>4263</v>
      </c>
      <c r="D141" s="21">
        <v>12000</v>
      </c>
      <c r="E141" s="13">
        <v>42348</v>
      </c>
      <c r="F141" s="13">
        <v>43534</v>
      </c>
      <c r="G141" s="27">
        <v>12121</v>
      </c>
      <c r="H141" s="22">
        <f t="shared" ref="H141:H143" si="17">IF(I141&lt;=12000,$F$5+(I141/24),"error")</f>
        <v>44628.9375</v>
      </c>
      <c r="I141" s="23">
        <f t="shared" si="14"/>
        <v>-577.5</v>
      </c>
      <c r="J141" s="17" t="str">
        <f t="shared" si="13"/>
        <v>OVERDUE</v>
      </c>
      <c r="K141" s="31" t="s">
        <v>4264</v>
      </c>
      <c r="L141" s="144" t="s">
        <v>5513</v>
      </c>
    </row>
    <row r="142" spans="1:12" ht="25.5" customHeight="1">
      <c r="A142" s="17" t="s">
        <v>4506</v>
      </c>
      <c r="B142" s="31" t="s">
        <v>149</v>
      </c>
      <c r="C142" s="31" t="s">
        <v>4265</v>
      </c>
      <c r="D142" s="21">
        <v>20000</v>
      </c>
      <c r="E142" s="13">
        <v>42348</v>
      </c>
      <c r="F142" s="13">
        <v>43534</v>
      </c>
      <c r="G142" s="27">
        <v>12121</v>
      </c>
      <c r="H142" s="22">
        <f>IF(I142&lt;=20000,$F$5+(I142/24),"error")</f>
        <v>44962.270833333336</v>
      </c>
      <c r="I142" s="23">
        <f t="shared" si="14"/>
        <v>7422.5</v>
      </c>
      <c r="J142" s="17" t="str">
        <f t="shared" ref="J142:J207" si="18">IF(I142="","",IF(I142&lt;0,"OVERDUE","NOT DUE"))</f>
        <v>NOT DUE</v>
      </c>
      <c r="K142" s="31" t="s">
        <v>4264</v>
      </c>
      <c r="L142" s="144" t="s">
        <v>5496</v>
      </c>
    </row>
    <row r="143" spans="1:12" ht="25.5" customHeight="1">
      <c r="A143" s="17" t="s">
        <v>4507</v>
      </c>
      <c r="B143" s="31" t="s">
        <v>150</v>
      </c>
      <c r="C143" s="31" t="s">
        <v>4263</v>
      </c>
      <c r="D143" s="21">
        <v>12000</v>
      </c>
      <c r="E143" s="13">
        <v>42348</v>
      </c>
      <c r="F143" s="13">
        <v>43534</v>
      </c>
      <c r="G143" s="27">
        <v>12121</v>
      </c>
      <c r="H143" s="22">
        <f t="shared" si="17"/>
        <v>44628.9375</v>
      </c>
      <c r="I143" s="23">
        <f t="shared" si="14"/>
        <v>-577.5</v>
      </c>
      <c r="J143" s="17" t="str">
        <f t="shared" si="18"/>
        <v>OVERDUE</v>
      </c>
      <c r="K143" s="31" t="s">
        <v>4264</v>
      </c>
      <c r="L143" s="144" t="s">
        <v>5513</v>
      </c>
    </row>
    <row r="144" spans="1:12" ht="25.5" customHeight="1">
      <c r="A144" s="17" t="s">
        <v>4508</v>
      </c>
      <c r="B144" s="31" t="s">
        <v>150</v>
      </c>
      <c r="C144" s="31" t="s">
        <v>4265</v>
      </c>
      <c r="D144" s="21">
        <v>20000</v>
      </c>
      <c r="E144" s="13">
        <v>42348</v>
      </c>
      <c r="F144" s="13">
        <v>43534</v>
      </c>
      <c r="G144" s="27">
        <v>12121</v>
      </c>
      <c r="H144" s="22">
        <f>IF(I144&lt;=20000,$F$5+(I144/24),"error")</f>
        <v>44962.270833333336</v>
      </c>
      <c r="I144" s="23">
        <f t="shared" si="14"/>
        <v>7422.5</v>
      </c>
      <c r="J144" s="17" t="str">
        <f t="shared" si="18"/>
        <v>NOT DUE</v>
      </c>
      <c r="K144" s="31" t="s">
        <v>4264</v>
      </c>
      <c r="L144" s="144" t="s">
        <v>5496</v>
      </c>
    </row>
    <row r="145" spans="1:12" ht="25.5" customHeight="1">
      <c r="A145" s="17" t="s">
        <v>4509</v>
      </c>
      <c r="B145" s="31" t="s">
        <v>151</v>
      </c>
      <c r="C145" s="31" t="s">
        <v>4263</v>
      </c>
      <c r="D145" s="21">
        <v>12000</v>
      </c>
      <c r="E145" s="13">
        <v>42348</v>
      </c>
      <c r="F145" s="13">
        <v>43534</v>
      </c>
      <c r="G145" s="27">
        <v>12121</v>
      </c>
      <c r="H145" s="22">
        <f t="shared" ref="H145:H147" si="19">IF(I145&lt;=12000,$F$5+(I145/24),"error")</f>
        <v>44628.9375</v>
      </c>
      <c r="I145" s="23">
        <f t="shared" si="14"/>
        <v>-577.5</v>
      </c>
      <c r="J145" s="17" t="str">
        <f t="shared" si="18"/>
        <v>OVERDUE</v>
      </c>
      <c r="K145" s="31" t="s">
        <v>4264</v>
      </c>
      <c r="L145" s="144" t="s">
        <v>5513</v>
      </c>
    </row>
    <row r="146" spans="1:12" ht="26.45" customHeight="1">
      <c r="A146" s="17" t="s">
        <v>4510</v>
      </c>
      <c r="B146" s="31" t="s">
        <v>151</v>
      </c>
      <c r="C146" s="31" t="s">
        <v>4265</v>
      </c>
      <c r="D146" s="21">
        <v>20000</v>
      </c>
      <c r="E146" s="13">
        <v>42348</v>
      </c>
      <c r="F146" s="13">
        <v>43534</v>
      </c>
      <c r="G146" s="27">
        <v>12121</v>
      </c>
      <c r="H146" s="22">
        <f>IF(I146&lt;=20000,$F$5+(I146/24),"error")</f>
        <v>44962.270833333336</v>
      </c>
      <c r="I146" s="23">
        <f t="shared" si="14"/>
        <v>7422.5</v>
      </c>
      <c r="J146" s="17" t="str">
        <f t="shared" si="18"/>
        <v>NOT DUE</v>
      </c>
      <c r="K146" s="31" t="s">
        <v>4264</v>
      </c>
      <c r="L146" s="144" t="s">
        <v>5496</v>
      </c>
    </row>
    <row r="147" spans="1:12" ht="26.45" customHeight="1">
      <c r="A147" s="17" t="s">
        <v>4511</v>
      </c>
      <c r="B147" s="31" t="s">
        <v>152</v>
      </c>
      <c r="C147" s="31" t="s">
        <v>4263</v>
      </c>
      <c r="D147" s="21">
        <v>12000</v>
      </c>
      <c r="E147" s="13">
        <v>42348</v>
      </c>
      <c r="F147" s="13">
        <v>43534</v>
      </c>
      <c r="G147" s="27">
        <v>12121</v>
      </c>
      <c r="H147" s="22">
        <f t="shared" si="19"/>
        <v>44628.9375</v>
      </c>
      <c r="I147" s="23">
        <f t="shared" si="14"/>
        <v>-577.5</v>
      </c>
      <c r="J147" s="17" t="str">
        <f t="shared" si="18"/>
        <v>OVERDUE</v>
      </c>
      <c r="K147" s="31" t="s">
        <v>4264</v>
      </c>
      <c r="L147" s="144" t="s">
        <v>5513</v>
      </c>
    </row>
    <row r="148" spans="1:12" ht="25.5" customHeight="1">
      <c r="A148" s="17" t="s">
        <v>4512</v>
      </c>
      <c r="B148" s="31" t="s">
        <v>152</v>
      </c>
      <c r="C148" s="31" t="s">
        <v>4265</v>
      </c>
      <c r="D148" s="21">
        <v>20000</v>
      </c>
      <c r="E148" s="13">
        <v>42348</v>
      </c>
      <c r="F148" s="13">
        <v>43534</v>
      </c>
      <c r="G148" s="27">
        <v>12121</v>
      </c>
      <c r="H148" s="22">
        <f>IF(I148&lt;=20000,$F$5+(I148/24),"error")</f>
        <v>44962.270833333336</v>
      </c>
      <c r="I148" s="23">
        <f t="shared" si="14"/>
        <v>7422.5</v>
      </c>
      <c r="J148" s="17" t="str">
        <f t="shared" si="18"/>
        <v>NOT DUE</v>
      </c>
      <c r="K148" s="31" t="s">
        <v>4264</v>
      </c>
      <c r="L148" s="144" t="s">
        <v>5496</v>
      </c>
    </row>
    <row r="149" spans="1:12" ht="25.5" customHeight="1">
      <c r="A149" s="17" t="s">
        <v>4513</v>
      </c>
      <c r="B149" s="31" t="s">
        <v>153</v>
      </c>
      <c r="C149" s="31" t="s">
        <v>4263</v>
      </c>
      <c r="D149" s="21">
        <v>12000</v>
      </c>
      <c r="E149" s="13">
        <v>42348</v>
      </c>
      <c r="F149" s="13">
        <v>43534</v>
      </c>
      <c r="G149" s="27">
        <v>12121</v>
      </c>
      <c r="H149" s="22">
        <f t="shared" ref="H149" si="20">IF(I149&lt;=12000,$F$5+(I149/24),"error")</f>
        <v>44628.9375</v>
      </c>
      <c r="I149" s="23">
        <f t="shared" si="14"/>
        <v>-577.5</v>
      </c>
      <c r="J149" s="17" t="str">
        <f t="shared" si="18"/>
        <v>OVERDUE</v>
      </c>
      <c r="K149" s="31" t="s">
        <v>4264</v>
      </c>
      <c r="L149" s="144" t="s">
        <v>5513</v>
      </c>
    </row>
    <row r="150" spans="1:12" ht="25.5" customHeight="1">
      <c r="A150" s="17" t="s">
        <v>4514</v>
      </c>
      <c r="B150" s="31" t="s">
        <v>153</v>
      </c>
      <c r="C150" s="31" t="s">
        <v>4265</v>
      </c>
      <c r="D150" s="21">
        <v>20000</v>
      </c>
      <c r="E150" s="13">
        <v>42348</v>
      </c>
      <c r="F150" s="13">
        <v>43534</v>
      </c>
      <c r="G150" s="27">
        <v>12121</v>
      </c>
      <c r="H150" s="22">
        <f>IF(I150&lt;=20000,$F$5+(I150/24),"error")</f>
        <v>44962.270833333336</v>
      </c>
      <c r="I150" s="23">
        <f t="shared" si="14"/>
        <v>7422.5</v>
      </c>
      <c r="J150" s="17" t="str">
        <f t="shared" si="18"/>
        <v>NOT DUE</v>
      </c>
      <c r="K150" s="31" t="s">
        <v>4264</v>
      </c>
      <c r="L150" s="144" t="s">
        <v>5496</v>
      </c>
    </row>
    <row r="151" spans="1:12" ht="26.45" customHeight="1">
      <c r="A151" s="17" t="s">
        <v>4515</v>
      </c>
      <c r="B151" s="31" t="s">
        <v>154</v>
      </c>
      <c r="C151" s="31" t="s">
        <v>4263</v>
      </c>
      <c r="D151" s="21">
        <v>12000</v>
      </c>
      <c r="E151" s="13">
        <v>42348</v>
      </c>
      <c r="F151" s="13">
        <v>43534</v>
      </c>
      <c r="G151" s="27">
        <v>12121</v>
      </c>
      <c r="H151" s="22">
        <f>IF(I151&lt;=12000,$F$5+(I151/24),"error")</f>
        <v>44628.9375</v>
      </c>
      <c r="I151" s="23">
        <f t="shared" si="14"/>
        <v>-577.5</v>
      </c>
      <c r="J151" s="17" t="str">
        <f t="shared" si="18"/>
        <v>OVERDUE</v>
      </c>
      <c r="K151" s="31" t="s">
        <v>4264</v>
      </c>
      <c r="L151" s="144" t="s">
        <v>5513</v>
      </c>
    </row>
    <row r="152" spans="1:12" ht="26.45" customHeight="1">
      <c r="A152" s="17" t="s">
        <v>4516</v>
      </c>
      <c r="B152" s="31" t="s">
        <v>154</v>
      </c>
      <c r="C152" s="31" t="s">
        <v>4265</v>
      </c>
      <c r="D152" s="21">
        <v>20000</v>
      </c>
      <c r="E152" s="13">
        <v>42348</v>
      </c>
      <c r="F152" s="13">
        <v>43534</v>
      </c>
      <c r="G152" s="27">
        <v>12121</v>
      </c>
      <c r="H152" s="22">
        <f>IF(I152&lt;=20000,$F$5+(I152/24),"error")</f>
        <v>44962.270833333336</v>
      </c>
      <c r="I152" s="23">
        <f t="shared" si="14"/>
        <v>7422.5</v>
      </c>
      <c r="J152" s="17" t="str">
        <f t="shared" si="18"/>
        <v>NOT DUE</v>
      </c>
      <c r="K152" s="31" t="s">
        <v>4264</v>
      </c>
      <c r="L152" s="144" t="s">
        <v>5496</v>
      </c>
    </row>
    <row r="153" spans="1:12" ht="25.5" customHeight="1">
      <c r="A153" s="17" t="s">
        <v>4517</v>
      </c>
      <c r="B153" s="31" t="s">
        <v>766</v>
      </c>
      <c r="C153" s="31" t="s">
        <v>4266</v>
      </c>
      <c r="D153" s="50">
        <v>12000</v>
      </c>
      <c r="E153" s="13">
        <v>42348</v>
      </c>
      <c r="F153" s="13">
        <v>43534</v>
      </c>
      <c r="G153" s="27">
        <v>12121</v>
      </c>
      <c r="H153" s="22">
        <f>IF(I153&lt;=12000,$F$5+(I153/24),"error")</f>
        <v>44628.9375</v>
      </c>
      <c r="I153" s="23">
        <f t="shared" si="14"/>
        <v>-577.5</v>
      </c>
      <c r="J153" s="17" t="str">
        <f t="shared" si="18"/>
        <v>OVERDUE</v>
      </c>
      <c r="K153" s="31" t="s">
        <v>4267</v>
      </c>
      <c r="L153" s="144" t="s">
        <v>5513</v>
      </c>
    </row>
    <row r="154" spans="1:12" ht="15" customHeight="1">
      <c r="A154" s="17" t="s">
        <v>4518</v>
      </c>
      <c r="B154" s="31" t="s">
        <v>766</v>
      </c>
      <c r="C154" s="31" t="s">
        <v>4268</v>
      </c>
      <c r="D154" s="50">
        <v>2000</v>
      </c>
      <c r="E154" s="13">
        <v>42348</v>
      </c>
      <c r="F154" s="13">
        <v>44429</v>
      </c>
      <c r="G154" s="27">
        <v>22279</v>
      </c>
      <c r="H154" s="22">
        <f>IF(I154&lt;=2000,$F$5+(I154/24),"error")</f>
        <v>44635.520833333336</v>
      </c>
      <c r="I154" s="23">
        <f t="shared" si="14"/>
        <v>-419.5</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44628.9375</v>
      </c>
      <c r="I155" s="23">
        <f t="shared" si="14"/>
        <v>-577.5</v>
      </c>
      <c r="J155" s="17" t="str">
        <f t="shared" si="18"/>
        <v>OVERDUE</v>
      </c>
      <c r="K155" s="31" t="s">
        <v>4270</v>
      </c>
      <c r="L155" s="144" t="s">
        <v>5513</v>
      </c>
    </row>
    <row r="156" spans="1:12" ht="26.45" customHeight="1">
      <c r="A156" s="17" t="s">
        <v>4520</v>
      </c>
      <c r="B156" s="31" t="s">
        <v>268</v>
      </c>
      <c r="C156" s="31" t="s">
        <v>4271</v>
      </c>
      <c r="D156" s="21">
        <v>12000</v>
      </c>
      <c r="E156" s="13">
        <v>42348</v>
      </c>
      <c r="F156" s="13">
        <v>43534</v>
      </c>
      <c r="G156" s="27">
        <v>12121</v>
      </c>
      <c r="H156" s="22">
        <f t="shared" ref="H156:H180" si="21">IF(I156&lt;=12000,$F$5+(I156/24),"error")</f>
        <v>44628.9375</v>
      </c>
      <c r="I156" s="23">
        <f t="shared" si="14"/>
        <v>-577.5</v>
      </c>
      <c r="J156" s="17" t="str">
        <f t="shared" si="18"/>
        <v>OVERDUE</v>
      </c>
      <c r="K156" s="31" t="s">
        <v>4270</v>
      </c>
      <c r="L156" s="144" t="s">
        <v>5513</v>
      </c>
    </row>
    <row r="157" spans="1:12" ht="15" customHeight="1">
      <c r="A157" s="17" t="s">
        <v>4521</v>
      </c>
      <c r="B157" s="31" t="s">
        <v>268</v>
      </c>
      <c r="C157" s="31" t="s">
        <v>4272</v>
      </c>
      <c r="D157" s="50">
        <v>12000</v>
      </c>
      <c r="E157" s="13">
        <v>42348</v>
      </c>
      <c r="F157" s="13">
        <v>43534</v>
      </c>
      <c r="G157" s="27">
        <v>12121</v>
      </c>
      <c r="H157" s="22">
        <f t="shared" si="21"/>
        <v>44628.9375</v>
      </c>
      <c r="I157" s="23">
        <f t="shared" si="14"/>
        <v>-577.5</v>
      </c>
      <c r="J157" s="17" t="str">
        <f t="shared" si="18"/>
        <v>OVERDUE</v>
      </c>
      <c r="K157" s="31" t="s">
        <v>4270</v>
      </c>
      <c r="L157" s="144" t="s">
        <v>5513</v>
      </c>
    </row>
    <row r="158" spans="1:12" ht="15" customHeight="1">
      <c r="A158" s="17" t="s">
        <v>4522</v>
      </c>
      <c r="B158" s="31" t="s">
        <v>269</v>
      </c>
      <c r="C158" s="31" t="s">
        <v>4269</v>
      </c>
      <c r="D158" s="21">
        <v>12000</v>
      </c>
      <c r="E158" s="13">
        <v>42348</v>
      </c>
      <c r="F158" s="13">
        <v>43534</v>
      </c>
      <c r="G158" s="27">
        <v>12121</v>
      </c>
      <c r="H158" s="22">
        <f t="shared" si="21"/>
        <v>44628.9375</v>
      </c>
      <c r="I158" s="23">
        <f t="shared" si="14"/>
        <v>-577.5</v>
      </c>
      <c r="J158" s="17" t="str">
        <f t="shared" si="18"/>
        <v>OVERDUE</v>
      </c>
      <c r="K158" s="31" t="s">
        <v>4270</v>
      </c>
      <c r="L158" s="144" t="s">
        <v>5513</v>
      </c>
    </row>
    <row r="159" spans="1:12" ht="25.5" customHeight="1">
      <c r="A159" s="17" t="s">
        <v>4523</v>
      </c>
      <c r="B159" s="31" t="s">
        <v>269</v>
      </c>
      <c r="C159" s="31" t="s">
        <v>4271</v>
      </c>
      <c r="D159" s="21">
        <v>12000</v>
      </c>
      <c r="E159" s="13">
        <v>42348</v>
      </c>
      <c r="F159" s="13">
        <v>43534</v>
      </c>
      <c r="G159" s="27">
        <v>12121</v>
      </c>
      <c r="H159" s="22">
        <f t="shared" si="21"/>
        <v>44628.9375</v>
      </c>
      <c r="I159" s="23">
        <f t="shared" si="14"/>
        <v>-577.5</v>
      </c>
      <c r="J159" s="17" t="str">
        <f t="shared" si="18"/>
        <v>OVERDUE</v>
      </c>
      <c r="K159" s="31" t="s">
        <v>4270</v>
      </c>
      <c r="L159" s="144" t="s">
        <v>5513</v>
      </c>
    </row>
    <row r="160" spans="1:12" ht="15" customHeight="1">
      <c r="A160" s="17" t="s">
        <v>4524</v>
      </c>
      <c r="B160" s="31" t="s">
        <v>269</v>
      </c>
      <c r="C160" s="31" t="s">
        <v>4272</v>
      </c>
      <c r="D160" s="50">
        <v>12000</v>
      </c>
      <c r="E160" s="13">
        <v>42348</v>
      </c>
      <c r="F160" s="13">
        <v>43534</v>
      </c>
      <c r="G160" s="27">
        <v>12121</v>
      </c>
      <c r="H160" s="22">
        <f t="shared" si="21"/>
        <v>44628.9375</v>
      </c>
      <c r="I160" s="23">
        <f t="shared" si="14"/>
        <v>-577.5</v>
      </c>
      <c r="J160" s="17" t="str">
        <f t="shared" si="18"/>
        <v>OVERDUE</v>
      </c>
      <c r="K160" s="31" t="s">
        <v>4270</v>
      </c>
      <c r="L160" s="144" t="s">
        <v>5513</v>
      </c>
    </row>
    <row r="161" spans="1:12" ht="15" customHeight="1">
      <c r="A161" s="17" t="s">
        <v>4525</v>
      </c>
      <c r="B161" s="31" t="s">
        <v>270</v>
      </c>
      <c r="C161" s="31" t="s">
        <v>4269</v>
      </c>
      <c r="D161" s="21">
        <v>12000</v>
      </c>
      <c r="E161" s="13">
        <v>42348</v>
      </c>
      <c r="F161" s="13">
        <v>43534</v>
      </c>
      <c r="G161" s="27">
        <v>12121</v>
      </c>
      <c r="H161" s="22">
        <f t="shared" si="21"/>
        <v>44628.9375</v>
      </c>
      <c r="I161" s="23">
        <f t="shared" si="14"/>
        <v>-577.5</v>
      </c>
      <c r="J161" s="17" t="str">
        <f t="shared" si="18"/>
        <v>OVERDUE</v>
      </c>
      <c r="K161" s="31" t="s">
        <v>4270</v>
      </c>
      <c r="L161" s="144" t="s">
        <v>5513</v>
      </c>
    </row>
    <row r="162" spans="1:12" ht="25.5">
      <c r="A162" s="17" t="s">
        <v>4526</v>
      </c>
      <c r="B162" s="31" t="s">
        <v>270</v>
      </c>
      <c r="C162" s="31" t="s">
        <v>4271</v>
      </c>
      <c r="D162" s="21">
        <v>12000</v>
      </c>
      <c r="E162" s="13">
        <v>42348</v>
      </c>
      <c r="F162" s="13">
        <v>43534</v>
      </c>
      <c r="G162" s="27">
        <v>12121</v>
      </c>
      <c r="H162" s="22">
        <f t="shared" si="21"/>
        <v>44628.9375</v>
      </c>
      <c r="I162" s="23">
        <f t="shared" si="14"/>
        <v>-577.5</v>
      </c>
      <c r="J162" s="17" t="str">
        <f t="shared" si="18"/>
        <v>OVERDUE</v>
      </c>
      <c r="K162" s="31" t="s">
        <v>4270</v>
      </c>
      <c r="L162" s="144" t="s">
        <v>5513</v>
      </c>
    </row>
    <row r="163" spans="1:12" ht="15" customHeight="1">
      <c r="A163" s="17" t="s">
        <v>4527</v>
      </c>
      <c r="B163" s="31" t="s">
        <v>270</v>
      </c>
      <c r="C163" s="31" t="s">
        <v>4272</v>
      </c>
      <c r="D163" s="50">
        <v>12000</v>
      </c>
      <c r="E163" s="13">
        <v>42348</v>
      </c>
      <c r="F163" s="13">
        <v>43534</v>
      </c>
      <c r="G163" s="27">
        <v>12121</v>
      </c>
      <c r="H163" s="22">
        <f t="shared" si="21"/>
        <v>44628.9375</v>
      </c>
      <c r="I163" s="23">
        <f t="shared" si="14"/>
        <v>-577.5</v>
      </c>
      <c r="J163" s="17" t="str">
        <f t="shared" si="18"/>
        <v>OVERDUE</v>
      </c>
      <c r="K163" s="31" t="s">
        <v>4270</v>
      </c>
      <c r="L163" s="144" t="s">
        <v>5513</v>
      </c>
    </row>
    <row r="164" spans="1:12" ht="15" customHeight="1">
      <c r="A164" s="17" t="s">
        <v>4528</v>
      </c>
      <c r="B164" s="31" t="s">
        <v>271</v>
      </c>
      <c r="C164" s="31" t="s">
        <v>4269</v>
      </c>
      <c r="D164" s="21">
        <v>12000</v>
      </c>
      <c r="E164" s="13">
        <v>42348</v>
      </c>
      <c r="F164" s="13">
        <v>43534</v>
      </c>
      <c r="G164" s="27">
        <v>12121</v>
      </c>
      <c r="H164" s="22">
        <f t="shared" si="21"/>
        <v>44628.9375</v>
      </c>
      <c r="I164" s="23">
        <f t="shared" si="14"/>
        <v>-577.5</v>
      </c>
      <c r="J164" s="17" t="str">
        <f t="shared" si="18"/>
        <v>OVERDUE</v>
      </c>
      <c r="K164" s="31" t="s">
        <v>4270</v>
      </c>
      <c r="L164" s="144" t="s">
        <v>5513</v>
      </c>
    </row>
    <row r="165" spans="1:12" ht="25.5" customHeight="1">
      <c r="A165" s="17" t="s">
        <v>4529</v>
      </c>
      <c r="B165" s="31" t="s">
        <v>271</v>
      </c>
      <c r="C165" s="31" t="s">
        <v>4271</v>
      </c>
      <c r="D165" s="21">
        <v>12000</v>
      </c>
      <c r="E165" s="13">
        <v>42348</v>
      </c>
      <c r="F165" s="13">
        <v>43534</v>
      </c>
      <c r="G165" s="27">
        <v>12121</v>
      </c>
      <c r="H165" s="22">
        <f t="shared" si="21"/>
        <v>44628.9375</v>
      </c>
      <c r="I165" s="23">
        <f t="shared" si="14"/>
        <v>-577.5</v>
      </c>
      <c r="J165" s="17" t="str">
        <f t="shared" si="18"/>
        <v>OVERDUE</v>
      </c>
      <c r="K165" s="31" t="s">
        <v>4270</v>
      </c>
      <c r="L165" s="144" t="s">
        <v>5513</v>
      </c>
    </row>
    <row r="166" spans="1:12" ht="15" customHeight="1">
      <c r="A166" s="17" t="s">
        <v>4530</v>
      </c>
      <c r="B166" s="31" t="s">
        <v>271</v>
      </c>
      <c r="C166" s="31" t="s">
        <v>4272</v>
      </c>
      <c r="D166" s="50">
        <v>12000</v>
      </c>
      <c r="E166" s="13">
        <v>42348</v>
      </c>
      <c r="F166" s="13">
        <v>43534</v>
      </c>
      <c r="G166" s="27">
        <v>12121</v>
      </c>
      <c r="H166" s="22">
        <f t="shared" si="21"/>
        <v>44628.9375</v>
      </c>
      <c r="I166" s="23">
        <f t="shared" si="14"/>
        <v>-577.5</v>
      </c>
      <c r="J166" s="17" t="str">
        <f t="shared" si="18"/>
        <v>OVERDUE</v>
      </c>
      <c r="K166" s="31" t="s">
        <v>4270</v>
      </c>
      <c r="L166" s="144" t="s">
        <v>5513</v>
      </c>
    </row>
    <row r="167" spans="1:12" ht="15" customHeight="1">
      <c r="A167" s="17" t="s">
        <v>4531</v>
      </c>
      <c r="B167" s="31" t="s">
        <v>272</v>
      </c>
      <c r="C167" s="31" t="s">
        <v>4269</v>
      </c>
      <c r="D167" s="21">
        <v>12000</v>
      </c>
      <c r="E167" s="13">
        <v>42348</v>
      </c>
      <c r="F167" s="13">
        <v>43534</v>
      </c>
      <c r="G167" s="27">
        <v>12121</v>
      </c>
      <c r="H167" s="22">
        <f t="shared" si="21"/>
        <v>44628.9375</v>
      </c>
      <c r="I167" s="23">
        <f t="shared" si="14"/>
        <v>-577.5</v>
      </c>
      <c r="J167" s="17" t="str">
        <f t="shared" si="18"/>
        <v>OVERDUE</v>
      </c>
      <c r="K167" s="31" t="s">
        <v>4270</v>
      </c>
      <c r="L167" s="144" t="s">
        <v>5513</v>
      </c>
    </row>
    <row r="168" spans="1:12" ht="25.5" customHeight="1">
      <c r="A168" s="17" t="s">
        <v>4532</v>
      </c>
      <c r="B168" s="31" t="s">
        <v>272</v>
      </c>
      <c r="C168" s="31" t="s">
        <v>4271</v>
      </c>
      <c r="D168" s="21">
        <v>12000</v>
      </c>
      <c r="E168" s="13">
        <v>42348</v>
      </c>
      <c r="F168" s="13">
        <v>43534</v>
      </c>
      <c r="G168" s="27">
        <v>12121</v>
      </c>
      <c r="H168" s="22">
        <f t="shared" si="21"/>
        <v>44628.9375</v>
      </c>
      <c r="I168" s="23">
        <f t="shared" ref="I168:I233" si="22">D168-($F$4-G168)</f>
        <v>-577.5</v>
      </c>
      <c r="J168" s="17" t="str">
        <f t="shared" si="18"/>
        <v>OVERDUE</v>
      </c>
      <c r="K168" s="31" t="s">
        <v>4270</v>
      </c>
      <c r="L168" s="144" t="s">
        <v>5513</v>
      </c>
    </row>
    <row r="169" spans="1:12" ht="15" customHeight="1">
      <c r="A169" s="17" t="s">
        <v>4533</v>
      </c>
      <c r="B169" s="31" t="s">
        <v>272</v>
      </c>
      <c r="C169" s="31" t="s">
        <v>4272</v>
      </c>
      <c r="D169" s="50">
        <v>12000</v>
      </c>
      <c r="E169" s="13">
        <v>42348</v>
      </c>
      <c r="F169" s="13">
        <v>43534</v>
      </c>
      <c r="G169" s="27">
        <v>12121</v>
      </c>
      <c r="H169" s="22">
        <f t="shared" si="21"/>
        <v>44628.9375</v>
      </c>
      <c r="I169" s="23">
        <f t="shared" si="22"/>
        <v>-577.5</v>
      </c>
      <c r="J169" s="17" t="str">
        <f t="shared" si="18"/>
        <v>OVERDUE</v>
      </c>
      <c r="K169" s="31" t="s">
        <v>4270</v>
      </c>
      <c r="L169" s="144" t="s">
        <v>5513</v>
      </c>
    </row>
    <row r="170" spans="1:12" ht="15" customHeight="1">
      <c r="A170" s="17" t="s">
        <v>4534</v>
      </c>
      <c r="B170" s="31" t="s">
        <v>273</v>
      </c>
      <c r="C170" s="31" t="s">
        <v>4269</v>
      </c>
      <c r="D170" s="21">
        <v>12000</v>
      </c>
      <c r="E170" s="13">
        <v>42348</v>
      </c>
      <c r="F170" s="13">
        <v>43534</v>
      </c>
      <c r="G170" s="27">
        <v>12121</v>
      </c>
      <c r="H170" s="22">
        <f t="shared" si="21"/>
        <v>44628.9375</v>
      </c>
      <c r="I170" s="23">
        <f t="shared" si="22"/>
        <v>-577.5</v>
      </c>
      <c r="J170" s="17" t="str">
        <f t="shared" si="18"/>
        <v>OVERDUE</v>
      </c>
      <c r="K170" s="31" t="s">
        <v>4270</v>
      </c>
      <c r="L170" s="144" t="s">
        <v>5513</v>
      </c>
    </row>
    <row r="171" spans="1:12" ht="25.5" customHeight="1">
      <c r="A171" s="17" t="s">
        <v>4535</v>
      </c>
      <c r="B171" s="31" t="s">
        <v>273</v>
      </c>
      <c r="C171" s="31" t="s">
        <v>4271</v>
      </c>
      <c r="D171" s="21">
        <v>12000</v>
      </c>
      <c r="E171" s="13">
        <v>42348</v>
      </c>
      <c r="F171" s="13">
        <v>43534</v>
      </c>
      <c r="G171" s="27">
        <v>12121</v>
      </c>
      <c r="H171" s="22">
        <f t="shared" si="21"/>
        <v>44628.9375</v>
      </c>
      <c r="I171" s="23">
        <f t="shared" si="22"/>
        <v>-577.5</v>
      </c>
      <c r="J171" s="17" t="str">
        <f t="shared" si="18"/>
        <v>OVERDUE</v>
      </c>
      <c r="K171" s="31" t="s">
        <v>4270</v>
      </c>
      <c r="L171" s="144" t="s">
        <v>5513</v>
      </c>
    </row>
    <row r="172" spans="1:12" ht="15" customHeight="1">
      <c r="A172" s="17" t="s">
        <v>4536</v>
      </c>
      <c r="B172" s="31" t="s">
        <v>273</v>
      </c>
      <c r="C172" s="31" t="s">
        <v>4272</v>
      </c>
      <c r="D172" s="50">
        <v>12000</v>
      </c>
      <c r="E172" s="13">
        <v>42348</v>
      </c>
      <c r="F172" s="13">
        <v>43534</v>
      </c>
      <c r="G172" s="27">
        <v>12121</v>
      </c>
      <c r="H172" s="22">
        <f t="shared" si="21"/>
        <v>44628.9375</v>
      </c>
      <c r="I172" s="23">
        <f t="shared" si="22"/>
        <v>-577.5</v>
      </c>
      <c r="J172" s="17" t="str">
        <f t="shared" si="18"/>
        <v>OVERDUE</v>
      </c>
      <c r="K172" s="31" t="s">
        <v>4270</v>
      </c>
      <c r="L172" s="144" t="s">
        <v>5513</v>
      </c>
    </row>
    <row r="173" spans="1:12" ht="15" customHeight="1">
      <c r="A173" s="17" t="s">
        <v>4537</v>
      </c>
      <c r="B173" s="31" t="s">
        <v>4273</v>
      </c>
      <c r="C173" s="31" t="s">
        <v>4269</v>
      </c>
      <c r="D173" s="21">
        <v>12000</v>
      </c>
      <c r="E173" s="13">
        <v>42348</v>
      </c>
      <c r="F173" s="13">
        <v>43534</v>
      </c>
      <c r="G173" s="27">
        <v>12121</v>
      </c>
      <c r="H173" s="22">
        <f t="shared" si="21"/>
        <v>44628.9375</v>
      </c>
      <c r="I173" s="23">
        <f t="shared" si="22"/>
        <v>-577.5</v>
      </c>
      <c r="J173" s="17" t="str">
        <f t="shared" si="18"/>
        <v>OVERDUE</v>
      </c>
      <c r="K173" s="31" t="s">
        <v>4270</v>
      </c>
      <c r="L173" s="144" t="s">
        <v>5513</v>
      </c>
    </row>
    <row r="174" spans="1:12" ht="25.5" customHeight="1">
      <c r="A174" s="17" t="s">
        <v>4538</v>
      </c>
      <c r="B174" s="31" t="s">
        <v>4273</v>
      </c>
      <c r="C174" s="31" t="s">
        <v>4271</v>
      </c>
      <c r="D174" s="21">
        <v>12000</v>
      </c>
      <c r="E174" s="13">
        <v>42348</v>
      </c>
      <c r="F174" s="13">
        <v>43534</v>
      </c>
      <c r="G174" s="27">
        <v>12121</v>
      </c>
      <c r="H174" s="22">
        <f t="shared" si="21"/>
        <v>44628.9375</v>
      </c>
      <c r="I174" s="23">
        <f t="shared" si="22"/>
        <v>-577.5</v>
      </c>
      <c r="J174" s="17" t="str">
        <f t="shared" si="18"/>
        <v>OVERDUE</v>
      </c>
      <c r="K174" s="31" t="s">
        <v>4270</v>
      </c>
      <c r="L174" s="144" t="s">
        <v>5513</v>
      </c>
    </row>
    <row r="175" spans="1:12" ht="15" customHeight="1">
      <c r="A175" s="17" t="s">
        <v>4539</v>
      </c>
      <c r="B175" s="31" t="s">
        <v>4273</v>
      </c>
      <c r="C175" s="31" t="s">
        <v>4272</v>
      </c>
      <c r="D175" s="50">
        <v>12000</v>
      </c>
      <c r="E175" s="13">
        <v>42348</v>
      </c>
      <c r="F175" s="13">
        <v>43534</v>
      </c>
      <c r="G175" s="27">
        <v>12121</v>
      </c>
      <c r="H175" s="22">
        <f t="shared" si="21"/>
        <v>44628.9375</v>
      </c>
      <c r="I175" s="23">
        <f t="shared" si="22"/>
        <v>-577.5</v>
      </c>
      <c r="J175" s="17" t="str">
        <f t="shared" si="18"/>
        <v>OVERDUE</v>
      </c>
      <c r="K175" s="31" t="s">
        <v>4270</v>
      </c>
      <c r="L175" s="144" t="s">
        <v>5513</v>
      </c>
    </row>
    <row r="176" spans="1:12">
      <c r="A176" s="17" t="s">
        <v>4540</v>
      </c>
      <c r="B176" s="31" t="s">
        <v>778</v>
      </c>
      <c r="C176" s="31" t="s">
        <v>4274</v>
      </c>
      <c r="D176" s="21">
        <v>4000</v>
      </c>
      <c r="E176" s="13">
        <v>42348</v>
      </c>
      <c r="F176" s="13">
        <v>44463</v>
      </c>
      <c r="G176" s="27">
        <v>22635</v>
      </c>
      <c r="H176" s="15">
        <f>IF(I176&lt;=4000,$F$5+(I176/24),"error")</f>
        <v>44733.6875</v>
      </c>
      <c r="I176" s="23">
        <f t="shared" si="22"/>
        <v>1936.5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44962.729166666664</v>
      </c>
      <c r="I177" s="23">
        <f t="shared" si="22"/>
        <v>7433.5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44962.729166666664</v>
      </c>
      <c r="I178" s="23">
        <f t="shared" si="22"/>
        <v>7433.5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45296.0625</v>
      </c>
      <c r="I179" s="23">
        <f t="shared" si="22"/>
        <v>15433.5</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44966.520833333336</v>
      </c>
      <c r="I180" s="23">
        <f t="shared" si="22"/>
        <v>7524.5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45299.854166666664</v>
      </c>
      <c r="I181" s="23">
        <f t="shared" si="22"/>
        <v>15524.5</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45299.854166666664</v>
      </c>
      <c r="I182" s="23">
        <f t="shared" si="22"/>
        <v>15524.5</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44966.520833333336</v>
      </c>
      <c r="I183" s="23">
        <f t="shared" si="22"/>
        <v>7524.5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44966.520833333336</v>
      </c>
      <c r="I184" s="23">
        <f t="shared" si="22"/>
        <v>7524.5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44966.520833333336</v>
      </c>
      <c r="I185" s="23">
        <f t="shared" si="22"/>
        <v>7524.5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44962.729166666664</v>
      </c>
      <c r="I186" s="23">
        <f t="shared" si="22"/>
        <v>7433.5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44962.729166666664</v>
      </c>
      <c r="I187" s="23">
        <f t="shared" si="22"/>
        <v>7433.5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44962.729166666664</v>
      </c>
      <c r="I188" s="23">
        <f t="shared" si="22"/>
        <v>7433.5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44962.729166666664</v>
      </c>
      <c r="I189" s="23">
        <f t="shared" si="22"/>
        <v>7433.5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44962.729166666664</v>
      </c>
      <c r="I190" s="23">
        <f t="shared" si="22"/>
        <v>7433.5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44962.729166666664</v>
      </c>
      <c r="I191" s="23">
        <f t="shared" si="22"/>
        <v>7433.5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44962.729166666664</v>
      </c>
      <c r="I192" s="23">
        <f t="shared" si="22"/>
        <v>7433.5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44962.729166666664</v>
      </c>
      <c r="I193" s="23">
        <f t="shared" si="22"/>
        <v>7433.5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44962.729166666664</v>
      </c>
      <c r="I194" s="23">
        <f t="shared" si="22"/>
        <v>7433.5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783.5</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44978.145833333336</v>
      </c>
      <c r="I196" s="23">
        <f t="shared" si="22"/>
        <v>7803.5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44978.145833333336</v>
      </c>
      <c r="I197" s="23">
        <f t="shared" si="22"/>
        <v>7803.5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44664.479166666664</v>
      </c>
      <c r="I198" s="23">
        <f t="shared" si="22"/>
        <v>275.5</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44776.520833333336</v>
      </c>
      <c r="I199" s="23">
        <f t="shared" si="22"/>
        <v>2964.5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44776.520833333336</v>
      </c>
      <c r="I200" s="23">
        <f t="shared" si="22"/>
        <v>2964.5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44776.520833333336</v>
      </c>
      <c r="I201" s="23">
        <f t="shared" si="22"/>
        <v>2964.5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44664.479166666664</v>
      </c>
      <c r="I202" s="23">
        <f t="shared" si="22"/>
        <v>275.5</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44810.3125</v>
      </c>
      <c r="I203" s="23">
        <f t="shared" si="22"/>
        <v>3775.5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44810.3125</v>
      </c>
      <c r="I204" s="23">
        <f t="shared" si="22"/>
        <v>3775.5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44810.3125</v>
      </c>
      <c r="I205" s="23">
        <f t="shared" si="22"/>
        <v>3775.5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44664.479166666664</v>
      </c>
      <c r="I206" s="23">
        <f t="shared" si="22"/>
        <v>275.5</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44810.3125</v>
      </c>
      <c r="I207" s="23">
        <f t="shared" si="22"/>
        <v>3775.5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44810.3125</v>
      </c>
      <c r="I208" s="23">
        <f t="shared" si="22"/>
        <v>3775.5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44810.3125</v>
      </c>
      <c r="I209" s="23">
        <f t="shared" si="22"/>
        <v>3775.5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44664.479166666664</v>
      </c>
      <c r="I210" s="23">
        <f t="shared" si="22"/>
        <v>275.5</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44810.3125</v>
      </c>
      <c r="I211" s="23">
        <f t="shared" si="22"/>
        <v>3775.5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44810.3125</v>
      </c>
      <c r="I212" s="23">
        <f t="shared" si="22"/>
        <v>3775.5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44810.3125</v>
      </c>
      <c r="I213" s="23">
        <f t="shared" si="22"/>
        <v>3775.5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44664.479166666664</v>
      </c>
      <c r="I214" s="23">
        <f t="shared" si="22"/>
        <v>275.5</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44810.3125</v>
      </c>
      <c r="I215" s="23">
        <f t="shared" si="22"/>
        <v>3775.5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44810.3125</v>
      </c>
      <c r="I216" s="23">
        <f t="shared" si="22"/>
        <v>3775.5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44810.3125</v>
      </c>
      <c r="I217" s="23">
        <f t="shared" si="22"/>
        <v>3775.5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44664.479166666664</v>
      </c>
      <c r="I218" s="23">
        <f t="shared" si="22"/>
        <v>275.5</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44810.3125</v>
      </c>
      <c r="I219" s="23">
        <f t="shared" si="22"/>
        <v>3775.5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44810.3125</v>
      </c>
      <c r="I220" s="23">
        <f t="shared" si="22"/>
        <v>3775.5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44810.3125</v>
      </c>
      <c r="I221" s="23">
        <f t="shared" si="22"/>
        <v>3775.5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44966.520833333336</v>
      </c>
      <c r="I222" s="23">
        <f t="shared" si="22"/>
        <v>7524.5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44966.520833333336</v>
      </c>
      <c r="I223" s="23">
        <f t="shared" si="22"/>
        <v>7524.5</v>
      </c>
      <c r="J223" s="17" t="str">
        <f t="shared" si="27"/>
        <v>NOT DUE</v>
      </c>
      <c r="K223" s="31" t="s">
        <v>4285</v>
      </c>
      <c r="L223" s="144"/>
    </row>
    <row r="224" spans="1:12" ht="15" customHeight="1">
      <c r="A224" s="17" t="s">
        <v>4588</v>
      </c>
      <c r="B224" s="31" t="s">
        <v>4303</v>
      </c>
      <c r="C224" s="31" t="s">
        <v>4304</v>
      </c>
      <c r="D224" s="21">
        <v>300</v>
      </c>
      <c r="E224" s="13">
        <v>42348</v>
      </c>
      <c r="F224" s="13">
        <v>44628</v>
      </c>
      <c r="G224" s="27">
        <v>24468</v>
      </c>
      <c r="H224" s="22">
        <f>IF(I224&lt;=300,$F$5+(I224/24),"error")</f>
        <v>44655.895833333336</v>
      </c>
      <c r="I224" s="23">
        <f>D224-($F$4-G224)</f>
        <v>69.5</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44705.895833333336</v>
      </c>
      <c r="I225" s="23">
        <f t="shared" si="22"/>
        <v>1269.5</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44804.770833333336</v>
      </c>
      <c r="I226" s="23">
        <f t="shared" si="22"/>
        <v>3642.5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45300.5625</v>
      </c>
      <c r="I227" s="23">
        <f t="shared" si="22"/>
        <v>15541.5</v>
      </c>
      <c r="J227" s="17" t="str">
        <f t="shared" si="27"/>
        <v>NOT DUE</v>
      </c>
      <c r="K227" s="31" t="s">
        <v>4308</v>
      </c>
      <c r="L227" s="144" t="s">
        <v>5405</v>
      </c>
    </row>
    <row r="228" spans="1:12" ht="15" customHeight="1">
      <c r="A228" s="17" t="s">
        <v>4592</v>
      </c>
      <c r="B228" s="31" t="s">
        <v>37</v>
      </c>
      <c r="C228" s="31" t="s">
        <v>4311</v>
      </c>
      <c r="D228" s="50">
        <v>500</v>
      </c>
      <c r="E228" s="13">
        <v>42348</v>
      </c>
      <c r="F228" s="13">
        <v>44613</v>
      </c>
      <c r="G228" s="27">
        <v>24226</v>
      </c>
      <c r="H228" s="22">
        <f>IF(I228&lt;=500,$F$5+(I228/24),"error")</f>
        <v>44654.145833333336</v>
      </c>
      <c r="I228" s="23">
        <f t="shared" si="22"/>
        <v>27.5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44845.3125</v>
      </c>
      <c r="I229" s="23">
        <f t="shared" si="22"/>
        <v>4615.5</v>
      </c>
      <c r="J229" s="17" t="str">
        <f t="shared" si="27"/>
        <v>NOT DUE</v>
      </c>
      <c r="K229" s="31"/>
      <c r="L229" s="144" t="s">
        <v>5499</v>
      </c>
    </row>
    <row r="230" spans="1:12" ht="26.45" customHeight="1">
      <c r="A230" s="17" t="s">
        <v>4594</v>
      </c>
      <c r="B230" s="31" t="s">
        <v>4313</v>
      </c>
      <c r="C230" s="31" t="s">
        <v>4314</v>
      </c>
      <c r="D230" s="50">
        <v>12000</v>
      </c>
      <c r="E230" s="13">
        <v>42348</v>
      </c>
      <c r="F230" s="13">
        <v>44602</v>
      </c>
      <c r="G230" s="27">
        <v>19413</v>
      </c>
      <c r="H230" s="15">
        <f>IF(I230&lt;=12000,$F$5+(I230/24),"error")</f>
        <v>44932.770833333336</v>
      </c>
      <c r="I230" s="23">
        <f t="shared" si="22"/>
        <v>6714.5</v>
      </c>
      <c r="J230" s="17" t="str">
        <f t="shared" si="27"/>
        <v>NOT DUE</v>
      </c>
      <c r="K230" s="31" t="s">
        <v>4315</v>
      </c>
      <c r="L230" s="144" t="s">
        <v>5495</v>
      </c>
    </row>
    <row r="231" spans="1:12" ht="15" customHeight="1">
      <c r="A231" s="17" t="s">
        <v>4595</v>
      </c>
      <c r="B231" s="31" t="s">
        <v>4313</v>
      </c>
      <c r="C231" s="31" t="s">
        <v>4235</v>
      </c>
      <c r="D231" s="50">
        <v>6000</v>
      </c>
      <c r="E231" s="13">
        <v>42348</v>
      </c>
      <c r="F231" s="13">
        <v>44177</v>
      </c>
      <c r="G231" s="27">
        <v>19863</v>
      </c>
      <c r="H231" s="15">
        <f>IF(I231&lt;=6000,$F$5+(I231/24),"error")</f>
        <v>44701.520833333336</v>
      </c>
      <c r="I231" s="23">
        <f t="shared" si="22"/>
        <v>1164.5</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44851.729166666664</v>
      </c>
      <c r="I232" s="23">
        <f t="shared" si="22"/>
        <v>4769.5</v>
      </c>
      <c r="J232" s="17" t="str">
        <f t="shared" si="27"/>
        <v>NOT DUE</v>
      </c>
      <c r="K232" s="31" t="s">
        <v>4317</v>
      </c>
      <c r="L232" s="144"/>
    </row>
    <row r="233" spans="1:12" ht="15" customHeight="1">
      <c r="A233" s="17" t="s">
        <v>4597</v>
      </c>
      <c r="B233" s="31" t="s">
        <v>4288</v>
      </c>
      <c r="C233" s="31" t="s">
        <v>4318</v>
      </c>
      <c r="D233" s="21">
        <v>12000</v>
      </c>
      <c r="E233" s="13" t="s">
        <v>5501</v>
      </c>
      <c r="F233" s="13">
        <v>43617</v>
      </c>
      <c r="G233" s="27">
        <v>13286</v>
      </c>
      <c r="H233" s="22">
        <f>IF(I233&lt;=12000,$F$5+(I233/24),"error")</f>
        <v>44677.479166666664</v>
      </c>
      <c r="I233" s="23">
        <f t="shared" si="22"/>
        <v>587.5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44677.479166666664</v>
      </c>
      <c r="I234" s="23">
        <f t="shared" ref="I234:I265" si="32">D234-($F$4-G234)</f>
        <v>587.5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44932.770833333336</v>
      </c>
      <c r="I235" s="23">
        <f t="shared" si="32"/>
        <v>6714.5</v>
      </c>
      <c r="J235" s="17" t="str">
        <f t="shared" si="27"/>
        <v>NOT DUE</v>
      </c>
      <c r="K235" s="31" t="s">
        <v>4321</v>
      </c>
      <c r="L235" s="144" t="s">
        <v>5436</v>
      </c>
    </row>
    <row r="236" spans="1:12" ht="26.25" customHeight="1">
      <c r="A236" s="17" t="s">
        <v>4600</v>
      </c>
      <c r="B236" s="31" t="s">
        <v>4322</v>
      </c>
      <c r="C236" s="31" t="s">
        <v>4304</v>
      </c>
      <c r="D236" s="21">
        <v>200</v>
      </c>
      <c r="E236" s="13">
        <v>42348</v>
      </c>
      <c r="F236" s="13">
        <v>44628</v>
      </c>
      <c r="G236" s="27">
        <v>24468</v>
      </c>
      <c r="H236" s="22">
        <f>IF(I236&lt;=200,$F$5+(I236/24),"error")</f>
        <v>44651.729166666664</v>
      </c>
      <c r="I236" s="23">
        <f>D236-($F$4-G236)</f>
        <v>-30.5</v>
      </c>
      <c r="J236" s="17" t="str">
        <f>IF(I236="","",IF(I236&lt;0,"OVERDUE","NOT DUE"))</f>
        <v>OVERDUE</v>
      </c>
      <c r="K236" s="31" t="s">
        <v>4323</v>
      </c>
      <c r="L236" s="144" t="s">
        <v>5542</v>
      </c>
    </row>
    <row r="237" spans="1:12" ht="15" customHeight="1">
      <c r="A237" s="17" t="s">
        <v>4601</v>
      </c>
      <c r="B237" s="31" t="s">
        <v>4324</v>
      </c>
      <c r="C237" s="31" t="s">
        <v>4325</v>
      </c>
      <c r="D237" s="21">
        <v>10000</v>
      </c>
      <c r="E237" s="13">
        <v>42348</v>
      </c>
      <c r="F237" s="13">
        <v>44204</v>
      </c>
      <c r="G237" s="27">
        <v>20132</v>
      </c>
      <c r="H237" s="22">
        <f>IF(I237&lt;=10000,$F$5+(I237/24),"error")</f>
        <v>44879.395833333336</v>
      </c>
      <c r="I237" s="23">
        <f t="shared" si="32"/>
        <v>5433.5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45296.0625</v>
      </c>
      <c r="I238" s="23">
        <f t="shared" si="32"/>
        <v>15433.5</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44671.0625</v>
      </c>
      <c r="I239" s="23">
        <f t="shared" si="32"/>
        <v>433.5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45296.0625</v>
      </c>
      <c r="I240" s="23">
        <f t="shared" si="32"/>
        <v>15433.5</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44951.520833333336</v>
      </c>
      <c r="I241" s="23">
        <f t="shared" si="32"/>
        <v>7164.5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44951.520833333336</v>
      </c>
      <c r="I242" s="23">
        <f t="shared" ref="I242" si="33">D242-($F$4-G242)</f>
        <v>7164.5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44687.229166666664</v>
      </c>
      <c r="I243" s="23">
        <f t="shared" si="32"/>
        <v>821.5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44852.3125</v>
      </c>
      <c r="I244" s="23">
        <f t="shared" si="32"/>
        <v>4783.5</v>
      </c>
      <c r="J244" s="17" t="str">
        <f t="shared" si="27"/>
        <v>NOT DUE</v>
      </c>
      <c r="K244" s="31" t="s">
        <v>4291</v>
      </c>
      <c r="L244" s="233" t="s">
        <v>5495</v>
      </c>
    </row>
    <row r="245" spans="1:12" ht="25.5" customHeight="1">
      <c r="A245" s="17" t="s">
        <v>4609</v>
      </c>
      <c r="B245" s="31" t="s">
        <v>4290</v>
      </c>
      <c r="C245" s="31" t="s">
        <v>4333</v>
      </c>
      <c r="D245" s="21">
        <v>6000</v>
      </c>
      <c r="E245" s="13">
        <v>42348</v>
      </c>
      <c r="F245" s="13">
        <v>44537</v>
      </c>
      <c r="G245" s="27">
        <v>23482</v>
      </c>
      <c r="H245" s="22">
        <f t="shared" ref="H245:H247" si="35">IF(I245&lt;=6000,$F$5+(I245/24),"error")</f>
        <v>44852.3125</v>
      </c>
      <c r="I245" s="23">
        <f t="shared" si="32"/>
        <v>4783.5</v>
      </c>
      <c r="J245" s="17" t="str">
        <f t="shared" si="27"/>
        <v>NOT DUE</v>
      </c>
      <c r="K245" s="31" t="s">
        <v>4291</v>
      </c>
      <c r="L245" s="233" t="s">
        <v>5495</v>
      </c>
    </row>
    <row r="246" spans="1:12" ht="25.5" customHeight="1">
      <c r="A246" s="17" t="s">
        <v>4610</v>
      </c>
      <c r="B246" s="31" t="s">
        <v>4292</v>
      </c>
      <c r="C246" s="31" t="s">
        <v>4318</v>
      </c>
      <c r="D246" s="21">
        <v>6000</v>
      </c>
      <c r="E246" s="13">
        <v>42348</v>
      </c>
      <c r="F246" s="13">
        <v>44537</v>
      </c>
      <c r="G246" s="27">
        <v>23482</v>
      </c>
      <c r="H246" s="22">
        <f t="shared" si="35"/>
        <v>44852.3125</v>
      </c>
      <c r="I246" s="23">
        <f t="shared" si="32"/>
        <v>4783.5</v>
      </c>
      <c r="J246" s="17" t="str">
        <f t="shared" si="27"/>
        <v>NOT DUE</v>
      </c>
      <c r="K246" s="31" t="s">
        <v>4291</v>
      </c>
      <c r="L246" s="233" t="s">
        <v>5495</v>
      </c>
    </row>
    <row r="247" spans="1:12" ht="25.5" customHeight="1">
      <c r="A247" s="17" t="s">
        <v>4611</v>
      </c>
      <c r="B247" s="31" t="s">
        <v>4292</v>
      </c>
      <c r="C247" s="31" t="s">
        <v>4333</v>
      </c>
      <c r="D247" s="21">
        <v>6000</v>
      </c>
      <c r="E247" s="13">
        <v>42348</v>
      </c>
      <c r="F247" s="13">
        <v>44537</v>
      </c>
      <c r="G247" s="27">
        <v>23482</v>
      </c>
      <c r="H247" s="22">
        <f t="shared" si="35"/>
        <v>44852.3125</v>
      </c>
      <c r="I247" s="23">
        <f t="shared" si="32"/>
        <v>4783.5</v>
      </c>
      <c r="J247" s="17" t="str">
        <f t="shared" si="27"/>
        <v>NOT DUE</v>
      </c>
      <c r="K247" s="31" t="s">
        <v>4291</v>
      </c>
      <c r="L247" s="233" t="s">
        <v>5495</v>
      </c>
    </row>
    <row r="248" spans="1:12" ht="15" customHeight="1">
      <c r="A248" s="17" t="s">
        <v>4612</v>
      </c>
      <c r="B248" s="31" t="s">
        <v>4334</v>
      </c>
      <c r="C248" s="31" t="s">
        <v>4335</v>
      </c>
      <c r="D248" s="21">
        <v>2000</v>
      </c>
      <c r="E248" s="13">
        <v>42348</v>
      </c>
      <c r="F248" s="13">
        <v>44578</v>
      </c>
      <c r="G248" s="27">
        <v>23751</v>
      </c>
      <c r="H248" s="22">
        <f>IF(I248&lt;=2000,$F$5+(I248/24),"error")</f>
        <v>44696.854166666664</v>
      </c>
      <c r="I248" s="23">
        <f t="shared" si="32"/>
        <v>1052.5</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44696.854166666664</v>
      </c>
      <c r="I249" s="23">
        <f t="shared" si="32"/>
        <v>1052.5</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44747.604166666664</v>
      </c>
      <c r="I250" s="23">
        <f>D250-($F$4-G250)</f>
        <v>2270.5</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44747.604166666664</v>
      </c>
      <c r="I251" s="23">
        <f t="shared" si="32"/>
        <v>2270.5</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44747.604166666664</v>
      </c>
      <c r="I252" s="23">
        <f t="shared" si="32"/>
        <v>2270.5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44830.729166666664</v>
      </c>
      <c r="I253" s="23">
        <f t="shared" si="32"/>
        <v>4265.5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44664.0625</v>
      </c>
      <c r="I254" s="23">
        <f t="shared" si="32"/>
        <v>265.5</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44932.770833333336</v>
      </c>
      <c r="I255" s="23">
        <f t="shared" si="32"/>
        <v>6714.5</v>
      </c>
      <c r="J255" s="17" t="str">
        <f t="shared" si="27"/>
        <v>NOT DUE</v>
      </c>
      <c r="K255" s="31" t="s">
        <v>4349</v>
      </c>
      <c r="L255" s="144" t="s">
        <v>5495</v>
      </c>
    </row>
    <row r="256" spans="1:12">
      <c r="A256" s="17" t="s">
        <v>4620</v>
      </c>
      <c r="B256" s="31" t="s">
        <v>4350</v>
      </c>
      <c r="C256" s="31" t="s">
        <v>4351</v>
      </c>
      <c r="D256" s="21">
        <v>5000</v>
      </c>
      <c r="E256" s="13">
        <v>42348</v>
      </c>
      <c r="F256" s="13">
        <v>44378</v>
      </c>
      <c r="G256" s="27">
        <v>21831</v>
      </c>
      <c r="H256" s="22">
        <f>IF(I256&lt;=5000,$F$5+(I256/24),"error")</f>
        <v>44741.854166666664</v>
      </c>
      <c r="I256" s="23">
        <f t="shared" si="32"/>
        <v>2132.5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44658.854166666664</v>
      </c>
      <c r="I257" s="23">
        <f t="shared" si="32"/>
        <v>140.5</v>
      </c>
      <c r="J257" s="17" t="str">
        <f t="shared" si="27"/>
        <v>NOT DUE</v>
      </c>
      <c r="K257" s="31" t="s">
        <v>4355</v>
      </c>
      <c r="L257" s="144"/>
    </row>
    <row r="258" spans="1:12" ht="15" customHeight="1">
      <c r="A258" s="17" t="s">
        <v>4622</v>
      </c>
      <c r="B258" s="31" t="s">
        <v>4356</v>
      </c>
      <c r="C258" s="31" t="s">
        <v>4357</v>
      </c>
      <c r="D258" s="43">
        <v>1000</v>
      </c>
      <c r="E258" s="13">
        <v>42348</v>
      </c>
      <c r="F258" s="13">
        <v>44631</v>
      </c>
      <c r="G258" s="27">
        <v>24480</v>
      </c>
      <c r="H258" s="22">
        <f>IF(I258&lt;=1000,$F$5+(I258/24),"error")</f>
        <v>44685.5625</v>
      </c>
      <c r="I258" s="23">
        <f t="shared" si="32"/>
        <v>781.5</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44863.1875</v>
      </c>
      <c r="I259" s="23">
        <f t="shared" si="32"/>
        <v>5044.5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44863.1875</v>
      </c>
      <c r="I260" s="23">
        <f t="shared" si="32"/>
        <v>5044.5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44863.1875</v>
      </c>
      <c r="I261" s="23">
        <f t="shared" si="32"/>
        <v>5044.5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44863.1875</v>
      </c>
      <c r="I262" s="23">
        <f t="shared" si="32"/>
        <v>5044.5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44863.1875</v>
      </c>
      <c r="I263" s="23">
        <f t="shared" si="32"/>
        <v>5044.5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44694.395833333336</v>
      </c>
      <c r="I264" s="23">
        <f t="shared" si="32"/>
        <v>993.5</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44655.020833333336</v>
      </c>
      <c r="I265" s="23">
        <f t="shared" si="32"/>
        <v>48.5</v>
      </c>
      <c r="J265" s="17" t="str">
        <f t="shared" si="27"/>
        <v>NOT DUE</v>
      </c>
      <c r="K265" s="31"/>
      <c r="L265" s="144"/>
    </row>
    <row r="266" spans="1:12">
      <c r="A266" s="17" t="s">
        <v>4630</v>
      </c>
      <c r="B266" s="31" t="s">
        <v>4360</v>
      </c>
      <c r="C266" s="31" t="s">
        <v>4361</v>
      </c>
      <c r="D266" s="43" t="s">
        <v>4</v>
      </c>
      <c r="E266" s="13">
        <v>42348</v>
      </c>
      <c r="F266" s="13">
        <v>44617</v>
      </c>
      <c r="G266" s="74"/>
      <c r="H266" s="15">
        <f>EDATE(F266-1,1)</f>
        <v>44644</v>
      </c>
      <c r="I266" s="16">
        <f ca="1">IF(ISBLANK(H266),"",H266-DATE(YEAR(NOW()),MONTH(NOW()),DAY(NOW())))</f>
        <v>-10</v>
      </c>
      <c r="J266" s="17" t="str">
        <f ca="1">IF(I266="","",IF(I266&lt;0,"OVERDUE","NOT DUE"))</f>
        <v>OVERDUE</v>
      </c>
      <c r="K266" s="31"/>
      <c r="L266" s="144" t="s">
        <v>5538</v>
      </c>
    </row>
    <row r="267" spans="1:12" ht="25.5">
      <c r="A267" s="17" t="s">
        <v>4631</v>
      </c>
      <c r="B267" s="31" t="s">
        <v>4362</v>
      </c>
      <c r="C267" s="31" t="s">
        <v>386</v>
      </c>
      <c r="D267" s="43" t="s">
        <v>4</v>
      </c>
      <c r="E267" s="13">
        <v>42348</v>
      </c>
      <c r="F267" s="13">
        <v>44617</v>
      </c>
      <c r="G267" s="74"/>
      <c r="H267" s="15">
        <f>EDATE(F267-1,1)</f>
        <v>44644</v>
      </c>
      <c r="I267" s="16">
        <f ca="1">IF(ISBLANK(H267),"",H267-DATE(YEAR(NOW()),MONTH(NOW()),DAY(NOW())))</f>
        <v>-10</v>
      </c>
      <c r="J267" s="17" t="str">
        <f t="shared" ca="1" si="27"/>
        <v>OVERDUE</v>
      </c>
      <c r="K267" s="31"/>
      <c r="L267" s="144" t="s">
        <v>5538</v>
      </c>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11</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244</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244</v>
      </c>
      <c r="J270" s="17" t="str">
        <f t="shared" ca="1" si="27"/>
        <v>NOT DUE</v>
      </c>
      <c r="K270" s="31"/>
      <c r="L270" s="144"/>
    </row>
    <row r="271" spans="1:12" ht="26.45" customHeight="1">
      <c r="A271" s="17" t="s">
        <v>4635</v>
      </c>
      <c r="B271" s="31" t="s">
        <v>877</v>
      </c>
      <c r="C271" s="31" t="s">
        <v>878</v>
      </c>
      <c r="D271" s="21" t="s">
        <v>1</v>
      </c>
      <c r="E271" s="13">
        <v>42348</v>
      </c>
      <c r="F271" s="13">
        <f t="shared" ref="F271:F284" si="39">F$5</f>
        <v>44653</v>
      </c>
      <c r="G271" s="74"/>
      <c r="H271" s="15">
        <f>DATE(YEAR(F271),MONTH(F271),DAY(F271)+1)</f>
        <v>44654</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44653</v>
      </c>
      <c r="G272" s="74"/>
      <c r="H272" s="15">
        <f t="shared" ref="H272:H284" si="40">DATE(YEAR(F272),MONTH(F272),DAY(F272)+1)</f>
        <v>44654</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44653</v>
      </c>
      <c r="G273" s="74"/>
      <c r="H273" s="15">
        <f t="shared" si="40"/>
        <v>44654</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44653</v>
      </c>
      <c r="G274" s="74"/>
      <c r="H274" s="15">
        <f t="shared" si="40"/>
        <v>44654</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44653</v>
      </c>
      <c r="G275" s="74"/>
      <c r="H275" s="15">
        <f t="shared" si="40"/>
        <v>44654</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44653</v>
      </c>
      <c r="G276" s="74"/>
      <c r="H276" s="15">
        <f t="shared" si="40"/>
        <v>44654</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44653</v>
      </c>
      <c r="G277" s="74"/>
      <c r="H277" s="15">
        <f t="shared" si="40"/>
        <v>44654</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44653</v>
      </c>
      <c r="G278" s="74"/>
      <c r="H278" s="15">
        <f t="shared" si="40"/>
        <v>44654</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44653</v>
      </c>
      <c r="G279" s="74"/>
      <c r="H279" s="15">
        <f t="shared" si="40"/>
        <v>44654</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44653</v>
      </c>
      <c r="G280" s="74"/>
      <c r="H280" s="15">
        <f t="shared" si="40"/>
        <v>44654</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44653</v>
      </c>
      <c r="G281" s="74"/>
      <c r="H281" s="15">
        <f t="shared" si="40"/>
        <v>44654</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44653</v>
      </c>
      <c r="G282" s="74"/>
      <c r="H282" s="15">
        <f t="shared" si="40"/>
        <v>44654</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44653</v>
      </c>
      <c r="G283" s="74"/>
      <c r="H283" s="15">
        <f t="shared" si="40"/>
        <v>44654</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44653</v>
      </c>
      <c r="G284" s="74"/>
      <c r="H284" s="15">
        <f t="shared" si="40"/>
        <v>44654</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44653</v>
      </c>
      <c r="G285" s="74"/>
      <c r="H285" s="15">
        <f>DATE(YEAR(F285),MONTH(F285),DAY(F285)+7)</f>
        <v>44660</v>
      </c>
      <c r="I285" s="16">
        <f t="shared" ca="1" si="38"/>
        <v>6</v>
      </c>
      <c r="J285" s="17" t="str">
        <f t="shared" ca="1" si="41"/>
        <v>NOT DUE</v>
      </c>
      <c r="K285" s="31" t="s">
        <v>910</v>
      </c>
      <c r="L285" s="144"/>
    </row>
    <row r="286" spans="1:12" ht="15" customHeight="1">
      <c r="A286" s="17" t="s">
        <v>4650</v>
      </c>
      <c r="B286" s="31" t="s">
        <v>929</v>
      </c>
      <c r="C286" s="31" t="s">
        <v>930</v>
      </c>
      <c r="D286" s="21" t="s">
        <v>25</v>
      </c>
      <c r="E286" s="13">
        <v>42348</v>
      </c>
      <c r="F286" s="13">
        <v>44653</v>
      </c>
      <c r="G286" s="74"/>
      <c r="H286" s="15">
        <f t="shared" ref="H286:H288" si="42">DATE(YEAR(F286),MONTH(F286),DAY(F286)+7)</f>
        <v>44660</v>
      </c>
      <c r="I286" s="16">
        <f t="shared" ca="1" si="38"/>
        <v>6</v>
      </c>
      <c r="J286" s="17" t="str">
        <f t="shared" ca="1" si="41"/>
        <v>NOT DUE</v>
      </c>
      <c r="K286" s="31" t="s">
        <v>934</v>
      </c>
      <c r="L286" s="144"/>
    </row>
    <row r="287" spans="1:12" ht="15" customHeight="1">
      <c r="A287" s="17" t="s">
        <v>4651</v>
      </c>
      <c r="B287" s="31" t="s">
        <v>931</v>
      </c>
      <c r="C287" s="31" t="s">
        <v>895</v>
      </c>
      <c r="D287" s="21" t="s">
        <v>25</v>
      </c>
      <c r="E287" s="13">
        <v>42348</v>
      </c>
      <c r="F287" s="13">
        <v>44653</v>
      </c>
      <c r="G287" s="74"/>
      <c r="H287" s="15">
        <f t="shared" si="42"/>
        <v>44660</v>
      </c>
      <c r="I287" s="16">
        <f t="shared" ca="1" si="38"/>
        <v>6</v>
      </c>
      <c r="J287" s="17" t="str">
        <f t="shared" ca="1" si="41"/>
        <v>NOT DUE</v>
      </c>
      <c r="K287" s="31" t="s">
        <v>935</v>
      </c>
      <c r="L287" s="144"/>
    </row>
    <row r="288" spans="1:12" ht="15" customHeight="1">
      <c r="A288" s="17" t="s">
        <v>4652</v>
      </c>
      <c r="B288" s="31" t="s">
        <v>932</v>
      </c>
      <c r="C288" s="31" t="s">
        <v>933</v>
      </c>
      <c r="D288" s="21" t="s">
        <v>25</v>
      </c>
      <c r="E288" s="13">
        <v>42348</v>
      </c>
      <c r="F288" s="13">
        <v>44653</v>
      </c>
      <c r="G288" s="74"/>
      <c r="H288" s="15">
        <f t="shared" si="42"/>
        <v>44660</v>
      </c>
      <c r="I288" s="16">
        <f t="shared" ca="1" si="38"/>
        <v>6</v>
      </c>
      <c r="J288" s="17" t="str">
        <f t="shared" ca="1" si="41"/>
        <v>NOT DUE</v>
      </c>
      <c r="K288" s="31" t="s">
        <v>936</v>
      </c>
      <c r="L288" s="144"/>
    </row>
    <row r="289" spans="1:12" ht="15" customHeight="1">
      <c r="A289" s="17" t="s">
        <v>4653</v>
      </c>
      <c r="B289" s="31" t="s">
        <v>4368</v>
      </c>
      <c r="C289" s="31" t="s">
        <v>389</v>
      </c>
      <c r="D289" s="21" t="s">
        <v>4</v>
      </c>
      <c r="E289" s="13">
        <v>42348</v>
      </c>
      <c r="F289" s="13">
        <v>44631</v>
      </c>
      <c r="G289" s="74"/>
      <c r="H289" s="15">
        <f>EDATE(F289-1,1)</f>
        <v>44661</v>
      </c>
      <c r="I289" s="16">
        <f t="shared" ca="1" si="38"/>
        <v>7</v>
      </c>
      <c r="J289" s="17" t="str">
        <f t="shared" ca="1" si="41"/>
        <v>NOT DUE</v>
      </c>
      <c r="K289" s="31" t="s">
        <v>937</v>
      </c>
      <c r="L289" s="144"/>
    </row>
    <row r="290" spans="1:12">
      <c r="A290" s="17" t="s">
        <v>4654</v>
      </c>
      <c r="B290" s="31" t="s">
        <v>943</v>
      </c>
      <c r="C290" s="31" t="s">
        <v>895</v>
      </c>
      <c r="D290" s="21" t="s">
        <v>4</v>
      </c>
      <c r="E290" s="13">
        <v>42348</v>
      </c>
      <c r="F290" s="13">
        <v>44631</v>
      </c>
      <c r="G290" s="74"/>
      <c r="H290" s="15">
        <f t="shared" ref="H290:H293" si="43">EDATE(F290-1,1)</f>
        <v>44661</v>
      </c>
      <c r="I290" s="16">
        <f t="shared" ca="1" si="38"/>
        <v>7</v>
      </c>
      <c r="J290" s="17" t="str">
        <f t="shared" ca="1" si="41"/>
        <v>NOT DUE</v>
      </c>
      <c r="K290" s="31" t="s">
        <v>910</v>
      </c>
      <c r="L290" s="144"/>
    </row>
    <row r="291" spans="1:12" ht="26.45" customHeight="1">
      <c r="A291" s="17" t="s">
        <v>4655</v>
      </c>
      <c r="B291" s="31" t="s">
        <v>944</v>
      </c>
      <c r="C291" s="31" t="s">
        <v>895</v>
      </c>
      <c r="D291" s="21" t="s">
        <v>4</v>
      </c>
      <c r="E291" s="13">
        <v>42348</v>
      </c>
      <c r="F291" s="13">
        <v>44631</v>
      </c>
      <c r="G291" s="74"/>
      <c r="H291" s="15">
        <f t="shared" si="43"/>
        <v>44661</v>
      </c>
      <c r="I291" s="16">
        <f t="shared" ca="1" si="38"/>
        <v>7</v>
      </c>
      <c r="J291" s="17" t="str">
        <f t="shared" ca="1" si="41"/>
        <v>NOT DUE</v>
      </c>
      <c r="K291" s="31" t="s">
        <v>951</v>
      </c>
      <c r="L291" s="144"/>
    </row>
    <row r="292" spans="1:12" ht="15" customHeight="1">
      <c r="A292" s="17" t="s">
        <v>4656</v>
      </c>
      <c r="B292" s="31" t="s">
        <v>931</v>
      </c>
      <c r="C292" s="31" t="s">
        <v>895</v>
      </c>
      <c r="D292" s="21" t="s">
        <v>4</v>
      </c>
      <c r="E292" s="13">
        <v>42348</v>
      </c>
      <c r="F292" s="13">
        <v>44631</v>
      </c>
      <c r="G292" s="74"/>
      <c r="H292" s="15">
        <f t="shared" si="43"/>
        <v>44661</v>
      </c>
      <c r="I292" s="16">
        <f t="shared" ca="1" si="38"/>
        <v>7</v>
      </c>
      <c r="J292" s="17" t="str">
        <f t="shared" ca="1" si="41"/>
        <v>NOT DUE</v>
      </c>
      <c r="K292" s="31" t="s">
        <v>952</v>
      </c>
      <c r="L292" s="144"/>
    </row>
    <row r="293" spans="1:12" ht="25.5">
      <c r="A293" s="17" t="s">
        <v>4657</v>
      </c>
      <c r="B293" s="31" t="s">
        <v>945</v>
      </c>
      <c r="C293" s="31" t="s">
        <v>946</v>
      </c>
      <c r="D293" s="21" t="s">
        <v>4</v>
      </c>
      <c r="E293" s="13">
        <v>42348</v>
      </c>
      <c r="F293" s="13">
        <v>44631</v>
      </c>
      <c r="G293" s="74"/>
      <c r="H293" s="15">
        <f t="shared" si="43"/>
        <v>44661</v>
      </c>
      <c r="I293" s="16">
        <f t="shared" ca="1" si="38"/>
        <v>7</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66</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66</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251</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251</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251</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251</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251</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251</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251</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251</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251</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626</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626</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626</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626</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626</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626</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626</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626</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626</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626</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626</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626</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626</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626</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626</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626</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626</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626</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626</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626</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626</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626</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626</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626</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626</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626</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626</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626</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626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7"/>
  <sheetViews>
    <sheetView zoomScaleNormal="100" workbookViewId="0">
      <selection activeCell="L17" sqref="L17"/>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1078</v>
      </c>
      <c r="D3" s="306" t="s">
        <v>12</v>
      </c>
      <c r="E3" s="306"/>
      <c r="F3" s="5" t="s">
        <v>1079</v>
      </c>
    </row>
    <row r="4" spans="1:12" ht="18" customHeight="1">
      <c r="A4" s="305" t="s">
        <v>75</v>
      </c>
      <c r="B4" s="305"/>
      <c r="C4" s="147" t="s">
        <v>4074</v>
      </c>
      <c r="D4" s="306" t="s">
        <v>14</v>
      </c>
      <c r="E4" s="306"/>
      <c r="F4" s="6">
        <f>'Running Hours'!B44</f>
        <v>23451.599999999999</v>
      </c>
      <c r="J4" s="39"/>
    </row>
    <row r="5" spans="1:12" ht="18" customHeight="1">
      <c r="A5" s="305" t="s">
        <v>76</v>
      </c>
      <c r="B5" s="305"/>
      <c r="C5" s="38" t="s">
        <v>4075</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44653</v>
      </c>
      <c r="G8" s="74"/>
      <c r="H8" s="15">
        <f>DATE(YEAR(F8),MONTH(F8),DAY(F8)+1)</f>
        <v>44654</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44653</v>
      </c>
      <c r="G9" s="74"/>
      <c r="H9" s="15">
        <f t="shared" ref="H9:H10" si="2">DATE(YEAR(F9),MONTH(F9),DAY(F9)+1)</f>
        <v>44654</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44653</v>
      </c>
      <c r="G10" s="74"/>
      <c r="H10" s="15">
        <f t="shared" si="2"/>
        <v>44654</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44651</v>
      </c>
      <c r="G11" s="74"/>
      <c r="H11" s="15">
        <f>DATE(YEAR(F11),MONTH(F11),DAY(F11)+3)</f>
        <v>44654</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44653</v>
      </c>
      <c r="G12" s="74"/>
      <c r="H12" s="15">
        <f>DATE(YEAR(F12),MONTH(F12),DAY(F12)+1)</f>
        <v>44654</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44653</v>
      </c>
      <c r="G13" s="74"/>
      <c r="H13" s="15">
        <f t="shared" ref="H13:H19" si="6">DATE(YEAR(F13),MONTH(F13),DAY(F13)+1)</f>
        <v>44654</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44653</v>
      </c>
      <c r="G14" s="74"/>
      <c r="H14" s="15">
        <f t="shared" si="6"/>
        <v>44654</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44653</v>
      </c>
      <c r="G15" s="74"/>
      <c r="H15" s="15">
        <f t="shared" si="6"/>
        <v>44654</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44653</v>
      </c>
      <c r="G16" s="74"/>
      <c r="H16" s="15">
        <f t="shared" si="6"/>
        <v>44654</v>
      </c>
      <c r="I16" s="16">
        <f t="shared" ca="1" si="3"/>
        <v>0</v>
      </c>
      <c r="J16" s="17" t="str">
        <f t="shared" ca="1" si="4"/>
        <v>NOT DUE</v>
      </c>
      <c r="K16" s="31" t="s">
        <v>603</v>
      </c>
      <c r="L16" s="41"/>
    </row>
    <row r="17" spans="1:12">
      <c r="A17" s="17" t="s">
        <v>1099</v>
      </c>
      <c r="B17" s="31" t="s">
        <v>4090</v>
      </c>
      <c r="C17" s="31" t="s">
        <v>4091</v>
      </c>
      <c r="D17" s="21" t="s">
        <v>1</v>
      </c>
      <c r="E17" s="13">
        <v>42348</v>
      </c>
      <c r="F17" s="13">
        <f t="shared" si="5"/>
        <v>44653</v>
      </c>
      <c r="G17" s="74"/>
      <c r="H17" s="15">
        <f t="shared" si="6"/>
        <v>44654</v>
      </c>
      <c r="I17" s="16">
        <f ca="1">IF(ISBLANK(H17),"",H17-DATE(YEAR(NOW()),MONTH(NOW()),DAY(NOW())))</f>
        <v>0</v>
      </c>
      <c r="J17" s="17" t="str">
        <f ca="1">IF(I17="","",IF(I17&lt;0,"OVERDUE","NOT DUE"))</f>
        <v>NOT DUE</v>
      </c>
      <c r="K17" s="31" t="s">
        <v>603</v>
      </c>
      <c r="L17" s="41"/>
    </row>
    <row r="18" spans="1:12" ht="15" customHeight="1">
      <c r="A18" s="17" t="s">
        <v>1100</v>
      </c>
      <c r="B18" s="31" t="s">
        <v>4092</v>
      </c>
      <c r="C18" s="31" t="s">
        <v>23</v>
      </c>
      <c r="D18" s="21" t="s">
        <v>1</v>
      </c>
      <c r="E18" s="13">
        <v>42348</v>
      </c>
      <c r="F18" s="13">
        <f t="shared" si="5"/>
        <v>44653</v>
      </c>
      <c r="G18" s="74"/>
      <c r="H18" s="15">
        <f t="shared" si="6"/>
        <v>44654</v>
      </c>
      <c r="I18" s="16">
        <f t="shared" ca="1" si="3"/>
        <v>0</v>
      </c>
      <c r="J18" s="17" t="str">
        <f t="shared" ca="1" si="4"/>
        <v>NOT DUE</v>
      </c>
      <c r="K18" s="31" t="s">
        <v>603</v>
      </c>
      <c r="L18" s="144"/>
    </row>
    <row r="19" spans="1:12" ht="15" customHeight="1">
      <c r="A19" s="17" t="s">
        <v>1101</v>
      </c>
      <c r="B19" s="31" t="s">
        <v>4093</v>
      </c>
      <c r="C19" s="31" t="s">
        <v>1087</v>
      </c>
      <c r="D19" s="21" t="s">
        <v>1</v>
      </c>
      <c r="E19" s="13">
        <v>42348</v>
      </c>
      <c r="F19" s="13">
        <f t="shared" si="5"/>
        <v>44653</v>
      </c>
      <c r="G19" s="74"/>
      <c r="H19" s="15">
        <f t="shared" si="6"/>
        <v>44654</v>
      </c>
      <c r="I19" s="16">
        <f t="shared" ca="1" si="3"/>
        <v>0</v>
      </c>
      <c r="J19" s="17" t="str">
        <f t="shared" ca="1" si="4"/>
        <v>NOT DUE</v>
      </c>
      <c r="K19" s="31" t="s">
        <v>603</v>
      </c>
      <c r="L19" s="144"/>
    </row>
    <row r="20" spans="1:12" ht="25.5" customHeight="1">
      <c r="A20" s="17" t="s">
        <v>1102</v>
      </c>
      <c r="B20" s="31" t="s">
        <v>4094</v>
      </c>
      <c r="C20" s="31" t="s">
        <v>4095</v>
      </c>
      <c r="D20" s="21">
        <v>150</v>
      </c>
      <c r="E20" s="13">
        <v>42348</v>
      </c>
      <c r="F20" s="13">
        <v>44624</v>
      </c>
      <c r="G20" s="27">
        <v>23419</v>
      </c>
      <c r="H20" s="22">
        <f>IF(I20&lt;=150,$F$5+(I20/24),"error")</f>
        <v>44657.89166666667</v>
      </c>
      <c r="I20" s="23">
        <f t="shared" ref="I20:I26" si="7">D20-($F$4-G20)</f>
        <v>117.40000000000146</v>
      </c>
      <c r="J20" s="17" t="str">
        <f t="shared" si="4"/>
        <v>NOT DUE</v>
      </c>
      <c r="K20" s="31" t="s">
        <v>4096</v>
      </c>
      <c r="L20" s="144"/>
    </row>
    <row r="21" spans="1:12" ht="25.5" customHeight="1">
      <c r="A21" s="17" t="s">
        <v>1103</v>
      </c>
      <c r="B21" s="31" t="s">
        <v>4097</v>
      </c>
      <c r="C21" s="31" t="s">
        <v>4095</v>
      </c>
      <c r="D21" s="21">
        <v>150</v>
      </c>
      <c r="E21" s="13">
        <v>42348</v>
      </c>
      <c r="F21" s="13">
        <v>44624</v>
      </c>
      <c r="G21" s="27">
        <v>23419</v>
      </c>
      <c r="H21" s="22">
        <f t="shared" ref="H21:H25" si="8">IF(I21&lt;=150,$F$5+(I21/24),"error")</f>
        <v>44657.89166666667</v>
      </c>
      <c r="I21" s="23">
        <f t="shared" si="7"/>
        <v>117.40000000000146</v>
      </c>
      <c r="J21" s="17" t="str">
        <f t="shared" si="4"/>
        <v>NOT DUE</v>
      </c>
      <c r="K21" s="31" t="s">
        <v>4096</v>
      </c>
      <c r="L21" s="144"/>
    </row>
    <row r="22" spans="1:12" ht="25.5" customHeight="1">
      <c r="A22" s="17" t="s">
        <v>1104</v>
      </c>
      <c r="B22" s="31" t="s">
        <v>4098</v>
      </c>
      <c r="C22" s="31" t="s">
        <v>4095</v>
      </c>
      <c r="D22" s="21">
        <v>150</v>
      </c>
      <c r="E22" s="13">
        <v>42348</v>
      </c>
      <c r="F22" s="13">
        <v>44624</v>
      </c>
      <c r="G22" s="27">
        <v>23419</v>
      </c>
      <c r="H22" s="22">
        <f t="shared" si="8"/>
        <v>44657.89166666667</v>
      </c>
      <c r="I22" s="23">
        <f t="shared" si="7"/>
        <v>117.40000000000146</v>
      </c>
      <c r="J22" s="17" t="str">
        <f t="shared" si="4"/>
        <v>NOT DUE</v>
      </c>
      <c r="K22" s="31" t="s">
        <v>4096</v>
      </c>
      <c r="L22" s="144"/>
    </row>
    <row r="23" spans="1:12" ht="25.5" customHeight="1">
      <c r="A23" s="17" t="s">
        <v>1105</v>
      </c>
      <c r="B23" s="31" t="s">
        <v>4099</v>
      </c>
      <c r="C23" s="31" t="s">
        <v>4100</v>
      </c>
      <c r="D23" s="21">
        <v>150</v>
      </c>
      <c r="E23" s="13">
        <v>42348</v>
      </c>
      <c r="F23" s="13">
        <v>44624</v>
      </c>
      <c r="G23" s="27">
        <v>23419</v>
      </c>
      <c r="H23" s="22">
        <f t="shared" si="8"/>
        <v>44657.89166666667</v>
      </c>
      <c r="I23" s="23">
        <f t="shared" si="7"/>
        <v>117.40000000000146</v>
      </c>
      <c r="J23" s="17" t="str">
        <f>IF(I23="","",IF(I23&lt;0,"OVERDUE","NOT DUE"))</f>
        <v>NOT DUE</v>
      </c>
      <c r="K23" s="31" t="s">
        <v>4096</v>
      </c>
      <c r="L23" s="144"/>
    </row>
    <row r="24" spans="1:12" ht="25.5" customHeight="1">
      <c r="A24" s="17" t="s">
        <v>1106</v>
      </c>
      <c r="B24" s="31" t="s">
        <v>4101</v>
      </c>
      <c r="C24" s="31" t="s">
        <v>4095</v>
      </c>
      <c r="D24" s="21">
        <v>150</v>
      </c>
      <c r="E24" s="13">
        <v>42348</v>
      </c>
      <c r="F24" s="13">
        <v>44624</v>
      </c>
      <c r="G24" s="27">
        <v>23419</v>
      </c>
      <c r="H24" s="22">
        <f t="shared" si="8"/>
        <v>44657.89166666667</v>
      </c>
      <c r="I24" s="23">
        <f t="shared" si="7"/>
        <v>117.40000000000146</v>
      </c>
      <c r="J24" s="17" t="str">
        <f t="shared" si="4"/>
        <v>NOT DUE</v>
      </c>
      <c r="K24" s="31" t="s">
        <v>4096</v>
      </c>
      <c r="L24" s="144"/>
    </row>
    <row r="25" spans="1:12" ht="25.5" customHeight="1">
      <c r="A25" s="17" t="s">
        <v>1107</v>
      </c>
      <c r="B25" s="31" t="s">
        <v>4102</v>
      </c>
      <c r="C25" s="31" t="s">
        <v>4103</v>
      </c>
      <c r="D25" s="21">
        <v>150</v>
      </c>
      <c r="E25" s="13">
        <v>42348</v>
      </c>
      <c r="F25" s="13">
        <v>44624</v>
      </c>
      <c r="G25" s="27">
        <v>23419</v>
      </c>
      <c r="H25" s="22">
        <f t="shared" si="8"/>
        <v>44657.89166666667</v>
      </c>
      <c r="I25" s="23">
        <f t="shared" si="7"/>
        <v>117.40000000000146</v>
      </c>
      <c r="J25" s="17" t="str">
        <f t="shared" si="4"/>
        <v>NOT DUE</v>
      </c>
      <c r="K25" s="31" t="s">
        <v>4096</v>
      </c>
      <c r="L25" s="144"/>
    </row>
    <row r="26" spans="1:12" ht="15" customHeight="1">
      <c r="A26" s="17" t="s">
        <v>1108</v>
      </c>
      <c r="B26" s="31" t="s">
        <v>4104</v>
      </c>
      <c r="C26" s="31" t="s">
        <v>4105</v>
      </c>
      <c r="D26" s="21">
        <v>150</v>
      </c>
      <c r="E26" s="13">
        <v>42348</v>
      </c>
      <c r="F26" s="13">
        <v>44624</v>
      </c>
      <c r="G26" s="27">
        <v>23419</v>
      </c>
      <c r="H26" s="22">
        <f>IF(I26&lt;=150,$F$5+(I26/24),"error")</f>
        <v>44657.89166666667</v>
      </c>
      <c r="I26" s="23">
        <f t="shared" si="7"/>
        <v>117.40000000000146</v>
      </c>
      <c r="J26" s="17" t="str">
        <f t="shared" si="4"/>
        <v>NOT DUE</v>
      </c>
      <c r="K26" s="31"/>
      <c r="L26" s="144"/>
    </row>
    <row r="27" spans="1:12" ht="26.45" customHeight="1">
      <c r="A27" s="17" t="s">
        <v>1109</v>
      </c>
      <c r="B27" s="31" t="s">
        <v>4106</v>
      </c>
      <c r="C27" s="31" t="s">
        <v>555</v>
      </c>
      <c r="D27" s="21" t="s">
        <v>4</v>
      </c>
      <c r="E27" s="13">
        <v>42348</v>
      </c>
      <c r="F27" s="13">
        <v>44624</v>
      </c>
      <c r="G27" s="74"/>
      <c r="H27" s="15">
        <f>EDATE(F27-1,1)</f>
        <v>44654</v>
      </c>
      <c r="I27" s="16">
        <f t="shared" ref="I27:I39" ca="1" si="9">IF(ISBLANK(H27),"",H27-DATE(YEAR(NOW()),MONTH(NOW()),DAY(NOW())))</f>
        <v>0</v>
      </c>
      <c r="J27" s="17" t="str">
        <f ca="1">IF(I27="","",IF(I27&lt;0,"OVERDUE","NOT DUE"))</f>
        <v>NOT DUE</v>
      </c>
      <c r="K27" s="31" t="s">
        <v>4107</v>
      </c>
      <c r="L27" s="144"/>
    </row>
    <row r="28" spans="1:12" ht="25.5" customHeight="1">
      <c r="A28" s="17" t="s">
        <v>1110</v>
      </c>
      <c r="B28" s="31" t="s">
        <v>4108</v>
      </c>
      <c r="C28" s="31" t="s">
        <v>555</v>
      </c>
      <c r="D28" s="21" t="s">
        <v>4</v>
      </c>
      <c r="E28" s="13">
        <v>42348</v>
      </c>
      <c r="F28" s="13">
        <v>44624</v>
      </c>
      <c r="G28" s="74"/>
      <c r="H28" s="15">
        <f t="shared" ref="H28:H39" si="10">EDATE(F28-1,1)</f>
        <v>44654</v>
      </c>
      <c r="I28" s="16">
        <f t="shared" ca="1" si="9"/>
        <v>0</v>
      </c>
      <c r="J28" s="17" t="str">
        <f ca="1">IF(I28="","",IF(I28&lt;0,"OVERDUE","NOT DUE"))</f>
        <v>NOT DUE</v>
      </c>
      <c r="K28" s="31" t="s">
        <v>4107</v>
      </c>
      <c r="L28" s="144"/>
    </row>
    <row r="29" spans="1:12" ht="25.5" customHeight="1">
      <c r="A29" s="17" t="s">
        <v>1111</v>
      </c>
      <c r="B29" s="31" t="s">
        <v>4088</v>
      </c>
      <c r="C29" s="31" t="s">
        <v>4109</v>
      </c>
      <c r="D29" s="21" t="s">
        <v>4</v>
      </c>
      <c r="E29" s="13">
        <v>42348</v>
      </c>
      <c r="F29" s="13">
        <v>44624</v>
      </c>
      <c r="G29" s="74"/>
      <c r="H29" s="15">
        <f t="shared" si="10"/>
        <v>44654</v>
      </c>
      <c r="I29" s="16">
        <f t="shared" ca="1" si="9"/>
        <v>0</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44624</v>
      </c>
      <c r="G30" s="74"/>
      <c r="H30" s="15">
        <f t="shared" si="10"/>
        <v>44654</v>
      </c>
      <c r="I30" s="16">
        <f t="shared" ca="1" si="9"/>
        <v>0</v>
      </c>
      <c r="J30" s="17" t="str">
        <f t="shared" ca="1" si="11"/>
        <v>NOT DUE</v>
      </c>
      <c r="K30" s="31" t="s">
        <v>4110</v>
      </c>
      <c r="L30" s="144"/>
    </row>
    <row r="31" spans="1:12" ht="15" customHeight="1">
      <c r="A31" s="17" t="s">
        <v>1113</v>
      </c>
      <c r="B31" s="31" t="s">
        <v>4112</v>
      </c>
      <c r="C31" s="31" t="s">
        <v>4113</v>
      </c>
      <c r="D31" s="21" t="s">
        <v>4</v>
      </c>
      <c r="E31" s="13">
        <v>42348</v>
      </c>
      <c r="F31" s="13">
        <v>44624</v>
      </c>
      <c r="G31" s="74"/>
      <c r="H31" s="15">
        <f t="shared" si="10"/>
        <v>44654</v>
      </c>
      <c r="I31" s="16">
        <f t="shared" ca="1" si="9"/>
        <v>0</v>
      </c>
      <c r="J31" s="17" t="str">
        <f t="shared" ca="1" si="11"/>
        <v>NOT DUE</v>
      </c>
      <c r="K31" s="31" t="s">
        <v>4114</v>
      </c>
      <c r="L31" s="144"/>
    </row>
    <row r="32" spans="1:12" ht="25.5" customHeight="1">
      <c r="A32" s="17" t="s">
        <v>1114</v>
      </c>
      <c r="B32" s="31" t="s">
        <v>4115</v>
      </c>
      <c r="C32" s="31" t="s">
        <v>4116</v>
      </c>
      <c r="D32" s="21" t="s">
        <v>4</v>
      </c>
      <c r="E32" s="13">
        <v>42348</v>
      </c>
      <c r="F32" s="13">
        <v>44624</v>
      </c>
      <c r="G32" s="74"/>
      <c r="H32" s="15">
        <f t="shared" si="10"/>
        <v>44654</v>
      </c>
      <c r="I32" s="16">
        <f t="shared" ca="1" si="9"/>
        <v>0</v>
      </c>
      <c r="J32" s="17" t="str">
        <f t="shared" ca="1" si="11"/>
        <v>NOT DUE</v>
      </c>
      <c r="K32" s="31" t="s">
        <v>4117</v>
      </c>
      <c r="L32" s="144"/>
    </row>
    <row r="33" spans="1:12" ht="25.5" customHeight="1">
      <c r="A33" s="17" t="s">
        <v>1115</v>
      </c>
      <c r="B33" s="31" t="s">
        <v>4115</v>
      </c>
      <c r="C33" s="31" t="s">
        <v>4118</v>
      </c>
      <c r="D33" s="21" t="s">
        <v>4</v>
      </c>
      <c r="E33" s="13">
        <v>42348</v>
      </c>
      <c r="F33" s="13">
        <v>44624</v>
      </c>
      <c r="G33" s="74"/>
      <c r="H33" s="15">
        <f t="shared" si="10"/>
        <v>44654</v>
      </c>
      <c r="I33" s="16">
        <f t="shared" ca="1" si="9"/>
        <v>0</v>
      </c>
      <c r="J33" s="17" t="str">
        <f t="shared" ca="1" si="11"/>
        <v>NOT DUE</v>
      </c>
      <c r="K33" s="31" t="s">
        <v>4117</v>
      </c>
      <c r="L33" s="144"/>
    </row>
    <row r="34" spans="1:12" ht="25.5" customHeight="1">
      <c r="A34" s="17" t="s">
        <v>1116</v>
      </c>
      <c r="B34" s="31" t="s">
        <v>4115</v>
      </c>
      <c r="C34" s="31" t="s">
        <v>4119</v>
      </c>
      <c r="D34" s="21" t="s">
        <v>4</v>
      </c>
      <c r="E34" s="13">
        <v>42348</v>
      </c>
      <c r="F34" s="13">
        <v>44624</v>
      </c>
      <c r="G34" s="74"/>
      <c r="H34" s="15">
        <f t="shared" si="10"/>
        <v>44654</v>
      </c>
      <c r="I34" s="16">
        <f t="shared" ca="1" si="9"/>
        <v>0</v>
      </c>
      <c r="J34" s="17" t="str">
        <f t="shared" ca="1" si="11"/>
        <v>NOT DUE</v>
      </c>
      <c r="K34" s="31" t="s">
        <v>4117</v>
      </c>
      <c r="L34" s="144"/>
    </row>
    <row r="35" spans="1:12" ht="25.5" customHeight="1">
      <c r="A35" s="17" t="s">
        <v>1117</v>
      </c>
      <c r="B35" s="31" t="s">
        <v>4115</v>
      </c>
      <c r="C35" s="31" t="s">
        <v>4120</v>
      </c>
      <c r="D35" s="21" t="s">
        <v>4</v>
      </c>
      <c r="E35" s="13">
        <v>42348</v>
      </c>
      <c r="F35" s="13">
        <v>44624</v>
      </c>
      <c r="G35" s="74"/>
      <c r="H35" s="15">
        <f t="shared" si="10"/>
        <v>44654</v>
      </c>
      <c r="I35" s="16">
        <f t="shared" ca="1" si="9"/>
        <v>0</v>
      </c>
      <c r="J35" s="17" t="str">
        <f t="shared" ca="1" si="11"/>
        <v>NOT DUE</v>
      </c>
      <c r="K35" s="31" t="s">
        <v>4117</v>
      </c>
      <c r="L35" s="144"/>
    </row>
    <row r="36" spans="1:12" ht="25.5" customHeight="1">
      <c r="A36" s="17" t="s">
        <v>1118</v>
      </c>
      <c r="B36" s="31" t="s">
        <v>4115</v>
      </c>
      <c r="C36" s="31" t="s">
        <v>4121</v>
      </c>
      <c r="D36" s="21" t="s">
        <v>4</v>
      </c>
      <c r="E36" s="13">
        <v>42348</v>
      </c>
      <c r="F36" s="13">
        <v>44624</v>
      </c>
      <c r="G36" s="74"/>
      <c r="H36" s="15">
        <f t="shared" si="10"/>
        <v>44654</v>
      </c>
      <c r="I36" s="16">
        <f t="shared" ca="1" si="9"/>
        <v>0</v>
      </c>
      <c r="J36" s="17" t="str">
        <f t="shared" ca="1" si="11"/>
        <v>NOT DUE</v>
      </c>
      <c r="K36" s="31" t="s">
        <v>4117</v>
      </c>
      <c r="L36" s="144"/>
    </row>
    <row r="37" spans="1:12" ht="25.5" customHeight="1">
      <c r="A37" s="17" t="s">
        <v>1119</v>
      </c>
      <c r="B37" s="31" t="s">
        <v>4115</v>
      </c>
      <c r="C37" s="31" t="s">
        <v>4122</v>
      </c>
      <c r="D37" s="21" t="s">
        <v>4</v>
      </c>
      <c r="E37" s="13">
        <v>42348</v>
      </c>
      <c r="F37" s="13">
        <v>44624</v>
      </c>
      <c r="G37" s="74"/>
      <c r="H37" s="15">
        <f t="shared" si="10"/>
        <v>44654</v>
      </c>
      <c r="I37" s="16">
        <f t="shared" ca="1" si="9"/>
        <v>0</v>
      </c>
      <c r="J37" s="17" t="str">
        <f t="shared" ca="1" si="11"/>
        <v>NOT DUE</v>
      </c>
      <c r="K37" s="31" t="s">
        <v>4117</v>
      </c>
      <c r="L37" s="144"/>
    </row>
    <row r="38" spans="1:12" ht="25.5" customHeight="1">
      <c r="A38" s="17" t="s">
        <v>1120</v>
      </c>
      <c r="B38" s="31" t="s">
        <v>4115</v>
      </c>
      <c r="C38" s="31" t="s">
        <v>1083</v>
      </c>
      <c r="D38" s="21" t="s">
        <v>4</v>
      </c>
      <c r="E38" s="13">
        <v>42348</v>
      </c>
      <c r="F38" s="13">
        <v>44624</v>
      </c>
      <c r="G38" s="74"/>
      <c r="H38" s="15">
        <f t="shared" si="10"/>
        <v>44654</v>
      </c>
      <c r="I38" s="16">
        <f t="shared" ca="1" si="9"/>
        <v>0</v>
      </c>
      <c r="J38" s="17" t="str">
        <f t="shared" ca="1" si="11"/>
        <v>NOT DUE</v>
      </c>
      <c r="K38" s="31" t="s">
        <v>4117</v>
      </c>
      <c r="L38" s="144"/>
    </row>
    <row r="39" spans="1:12" ht="25.5" customHeight="1">
      <c r="A39" s="17" t="s">
        <v>1121</v>
      </c>
      <c r="B39" s="31" t="s">
        <v>4115</v>
      </c>
      <c r="C39" s="31" t="s">
        <v>4123</v>
      </c>
      <c r="D39" s="21" t="s">
        <v>4</v>
      </c>
      <c r="E39" s="13">
        <v>42348</v>
      </c>
      <c r="F39" s="13">
        <v>44624</v>
      </c>
      <c r="G39" s="74"/>
      <c r="H39" s="15">
        <f t="shared" si="10"/>
        <v>44654</v>
      </c>
      <c r="I39" s="16">
        <f t="shared" ca="1" si="9"/>
        <v>0</v>
      </c>
      <c r="J39" s="17" t="str">
        <f t="shared" ca="1" si="11"/>
        <v>NOT DUE</v>
      </c>
      <c r="K39" s="31" t="s">
        <v>4117</v>
      </c>
      <c r="L39" s="144"/>
    </row>
    <row r="40" spans="1:12">
      <c r="A40" s="17" t="s">
        <v>1122</v>
      </c>
      <c r="B40" s="31" t="s">
        <v>4124</v>
      </c>
      <c r="C40" s="31" t="s">
        <v>389</v>
      </c>
      <c r="D40" s="21" t="s">
        <v>4125</v>
      </c>
      <c r="E40" s="13">
        <v>42348</v>
      </c>
      <c r="F40" s="13">
        <v>44602</v>
      </c>
      <c r="G40" s="74"/>
      <c r="H40" s="15">
        <f>DATE(YEAR(F40),MONTH(F40)+2,DAY(F40)-1)</f>
        <v>44660</v>
      </c>
      <c r="I40" s="16">
        <f ca="1">IF(ISBLANK(H40),"",H40-DATE(YEAR(NOW()),MONTH(NOW()),DAY(NOW())))</f>
        <v>6</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36</v>
      </c>
      <c r="J41" s="17" t="str">
        <f ca="1">IF(I41="","",IF(I41&lt;0,"OVERDUE","NOT DUE"))</f>
        <v>NOT DUE</v>
      </c>
      <c r="K41" s="31" t="s">
        <v>4110</v>
      </c>
      <c r="L41" s="144" t="s">
        <v>5473</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36</v>
      </c>
      <c r="J42" s="17" t="str">
        <f ca="1">IF(I42="","",IF(I42&lt;0,"OVERDUE","NOT DUE"))</f>
        <v>NOT DUE</v>
      </c>
      <c r="K42" s="31" t="s">
        <v>4110</v>
      </c>
      <c r="L42" s="144" t="s">
        <v>5473</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36</v>
      </c>
      <c r="J43" s="17" t="str">
        <f ca="1">IF(I43="","",IF(I43&lt;0,"OVERDUE","NOT DUE"))</f>
        <v>NOT DUE</v>
      </c>
      <c r="K43" s="31" t="s">
        <v>4130</v>
      </c>
      <c r="L43" s="144"/>
    </row>
    <row r="44" spans="1:12" ht="25.5">
      <c r="A44" s="17" t="s">
        <v>1126</v>
      </c>
      <c r="B44" s="31" t="s">
        <v>4131</v>
      </c>
      <c r="C44" s="31" t="s">
        <v>4132</v>
      </c>
      <c r="D44" s="21" t="s">
        <v>4128</v>
      </c>
      <c r="E44" s="13">
        <v>42348</v>
      </c>
      <c r="F44" s="13">
        <v>44639</v>
      </c>
      <c r="G44" s="74"/>
      <c r="H44" s="15">
        <f t="shared" si="12"/>
        <v>44730</v>
      </c>
      <c r="I44" s="16">
        <f t="shared" ref="I44:I69" ca="1" si="13">IF(ISBLANK(H44),"",H44-DATE(YEAR(NOW()),MONTH(NOW()),DAY(NOW())))</f>
        <v>76</v>
      </c>
      <c r="J44" s="17" t="str">
        <f t="shared" ref="J44:J45" ca="1" si="14">IF(I44="","",IF(I44&lt;0,"OVERDUE","NOT DUE"))</f>
        <v>NOT DUE</v>
      </c>
      <c r="K44" s="31" t="s">
        <v>4133</v>
      </c>
      <c r="L44" s="144"/>
    </row>
    <row r="45" spans="1:12">
      <c r="A45" s="17" t="s">
        <v>1127</v>
      </c>
      <c r="B45" s="31" t="s">
        <v>4134</v>
      </c>
      <c r="C45" s="31" t="s">
        <v>4135</v>
      </c>
      <c r="D45" s="21" t="s">
        <v>4128</v>
      </c>
      <c r="E45" s="13">
        <v>42348</v>
      </c>
      <c r="F45" s="13">
        <v>44624</v>
      </c>
      <c r="G45" s="74"/>
      <c r="H45" s="15">
        <f t="shared" si="12"/>
        <v>44715</v>
      </c>
      <c r="I45" s="16">
        <f t="shared" ca="1" si="13"/>
        <v>61</v>
      </c>
      <c r="J45" s="17" t="str">
        <f t="shared" ca="1" si="14"/>
        <v>NOT DUE</v>
      </c>
      <c r="K45" s="31" t="s">
        <v>4136</v>
      </c>
      <c r="L45" s="144"/>
    </row>
    <row r="46" spans="1:12" ht="15" customHeight="1">
      <c r="A46" s="17" t="s">
        <v>1128</v>
      </c>
      <c r="B46" s="31" t="s">
        <v>4137</v>
      </c>
      <c r="C46" s="31" t="s">
        <v>4855</v>
      </c>
      <c r="D46" s="21" t="s">
        <v>4128</v>
      </c>
      <c r="E46" s="13">
        <v>42348</v>
      </c>
      <c r="F46" s="13">
        <v>44639</v>
      </c>
      <c r="G46" s="74"/>
      <c r="H46" s="15">
        <f t="shared" si="12"/>
        <v>44730</v>
      </c>
      <c r="I46" s="16">
        <f t="shared" ca="1" si="13"/>
        <v>76</v>
      </c>
      <c r="J46" s="17" t="str">
        <f t="shared" ca="1" si="4"/>
        <v>NOT DUE</v>
      </c>
      <c r="K46" s="31" t="s">
        <v>4138</v>
      </c>
      <c r="L46" s="144"/>
    </row>
    <row r="47" spans="1:12" ht="38.25" customHeight="1">
      <c r="A47" s="17" t="s">
        <v>1129</v>
      </c>
      <c r="B47" s="31" t="s">
        <v>4137</v>
      </c>
      <c r="C47" s="31" t="s">
        <v>4139</v>
      </c>
      <c r="D47" s="21" t="s">
        <v>4128</v>
      </c>
      <c r="E47" s="13">
        <v>42348</v>
      </c>
      <c r="F47" s="13">
        <v>44639</v>
      </c>
      <c r="G47" s="74"/>
      <c r="H47" s="15">
        <f t="shared" si="12"/>
        <v>44730</v>
      </c>
      <c r="I47" s="16">
        <f t="shared" ca="1" si="13"/>
        <v>76</v>
      </c>
      <c r="J47" s="17" t="str">
        <f t="shared" ca="1" si="4"/>
        <v>NOT DUE</v>
      </c>
      <c r="K47" s="31" t="s">
        <v>4140</v>
      </c>
      <c r="L47" s="144"/>
    </row>
    <row r="48" spans="1:12" ht="26.45" customHeight="1">
      <c r="A48" s="17" t="s">
        <v>1130</v>
      </c>
      <c r="B48" s="31" t="s">
        <v>4141</v>
      </c>
      <c r="C48" s="31" t="s">
        <v>4142</v>
      </c>
      <c r="D48" s="21" t="s">
        <v>4128</v>
      </c>
      <c r="E48" s="13">
        <v>42348</v>
      </c>
      <c r="F48" s="13">
        <v>44639</v>
      </c>
      <c r="G48" s="74"/>
      <c r="H48" s="15">
        <f t="shared" si="12"/>
        <v>44730</v>
      </c>
      <c r="I48" s="16">
        <f t="shared" ca="1" si="13"/>
        <v>76</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76</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76</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76</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168</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100</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146</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9</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100</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100</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100</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100</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79</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79</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79</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79</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230</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230</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349</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125</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182</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209</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5521</v>
      </c>
      <c r="E81" s="303" t="s">
        <v>5518</v>
      </c>
      <c r="F81" s="303"/>
      <c r="G81" s="303"/>
      <c r="H81" s="262"/>
      <c r="J81" s="303" t="s">
        <v>5502</v>
      </c>
      <c r="K81" s="303"/>
    </row>
    <row r="82" spans="1:11">
      <c r="A82" s="261"/>
    </row>
    <row r="83" spans="1:11">
      <c r="A83" s="261"/>
    </row>
    <row r="87" spans="1:11">
      <c r="E87" s="297"/>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K60" sqref="K60"/>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1141</v>
      </c>
      <c r="D3" s="306" t="s">
        <v>12</v>
      </c>
      <c r="E3" s="306"/>
      <c r="F3" s="5" t="s">
        <v>1466</v>
      </c>
    </row>
    <row r="4" spans="1:12" ht="18" customHeight="1">
      <c r="A4" s="305" t="s">
        <v>75</v>
      </c>
      <c r="B4" s="305"/>
      <c r="C4" s="37" t="s">
        <v>3786</v>
      </c>
      <c r="D4" s="306" t="s">
        <v>14</v>
      </c>
      <c r="E4" s="306"/>
      <c r="F4" s="6">
        <f>'Running Hours'!B17</f>
        <v>4152.7</v>
      </c>
    </row>
    <row r="5" spans="1:12" ht="18" customHeight="1">
      <c r="A5" s="305" t="s">
        <v>76</v>
      </c>
      <c r="B5" s="305"/>
      <c r="C5" s="38" t="s">
        <v>3787</v>
      </c>
      <c r="D5" s="46"/>
      <c r="E5" s="238" t="str">
        <f>'Running Hours'!$C5</f>
        <v>Date updated:</v>
      </c>
      <c r="F5" s="196">
        <f>'Running Hours'!$D5</f>
        <v>44653</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38449.800000000003</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38449.800000000003</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38449.800000000003</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40449.800000000003</v>
      </c>
      <c r="J11" s="17" t="str">
        <f t="shared" si="2"/>
        <v>NOT DUE</v>
      </c>
      <c r="K11" s="31" t="s">
        <v>3888</v>
      </c>
      <c r="L11" s="18" t="s">
        <v>5492</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40449.800000000003</v>
      </c>
      <c r="J12" s="17" t="str">
        <f t="shared" si="2"/>
        <v>NOT DUE</v>
      </c>
      <c r="K12" s="31" t="s">
        <v>3888</v>
      </c>
      <c r="L12" s="18" t="s">
        <v>5492</v>
      </c>
    </row>
    <row r="13" spans="1:12" ht="20.25" customHeight="1">
      <c r="A13" s="17" t="s">
        <v>1519</v>
      </c>
      <c r="B13" s="31" t="s">
        <v>3790</v>
      </c>
      <c r="C13" s="31" t="s">
        <v>825</v>
      </c>
      <c r="D13" s="43">
        <v>4000</v>
      </c>
      <c r="E13" s="13">
        <v>42348</v>
      </c>
      <c r="F13" s="13">
        <v>44611</v>
      </c>
      <c r="G13" s="27">
        <v>40602.5</v>
      </c>
      <c r="H13" s="22" t="str">
        <f t="shared" si="3"/>
        <v>error</v>
      </c>
      <c r="I13" s="23">
        <f t="shared" si="0"/>
        <v>40449.800000000003</v>
      </c>
      <c r="J13" s="17" t="str">
        <f t="shared" si="2"/>
        <v>NOT DUE</v>
      </c>
      <c r="K13" s="31" t="s">
        <v>3888</v>
      </c>
      <c r="L13" s="18" t="s">
        <v>5492</v>
      </c>
    </row>
    <row r="14" spans="1:12" ht="23.25" customHeight="1">
      <c r="A14" s="17" t="s">
        <v>1520</v>
      </c>
      <c r="B14" s="31" t="s">
        <v>3791</v>
      </c>
      <c r="C14" s="31" t="s">
        <v>825</v>
      </c>
      <c r="D14" s="43">
        <v>4000</v>
      </c>
      <c r="E14" s="13">
        <v>42348</v>
      </c>
      <c r="F14" s="13">
        <v>44611</v>
      </c>
      <c r="G14" s="27">
        <v>40602.5</v>
      </c>
      <c r="H14" s="22" t="str">
        <f>IF(I14&lt;=4000,$F$5+(I14/24),"error")</f>
        <v>error</v>
      </c>
      <c r="I14" s="23">
        <f t="shared" si="0"/>
        <v>40449.800000000003</v>
      </c>
      <c r="J14" s="17" t="str">
        <f t="shared" si="2"/>
        <v>NOT DUE</v>
      </c>
      <c r="K14" s="31" t="s">
        <v>3889</v>
      </c>
      <c r="L14" s="18" t="s">
        <v>5492</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40449.800000000003</v>
      </c>
      <c r="J15" s="17" t="str">
        <f t="shared" ref="J15" si="5">IF(I15="","",IF(I15&lt;0,"OVERDUE","NOT DUE"))</f>
        <v>NOT DUE</v>
      </c>
      <c r="K15" s="31" t="s">
        <v>3889</v>
      </c>
      <c r="L15" s="18" t="s">
        <v>5492</v>
      </c>
    </row>
    <row r="16" spans="1:12" ht="22.5" customHeight="1">
      <c r="A16" s="17" t="s">
        <v>1522</v>
      </c>
      <c r="B16" s="31" t="s">
        <v>3821</v>
      </c>
      <c r="C16" s="31" t="s">
        <v>1472</v>
      </c>
      <c r="D16" s="43">
        <v>4000</v>
      </c>
      <c r="E16" s="13">
        <v>42348</v>
      </c>
      <c r="F16" s="13">
        <v>44611</v>
      </c>
      <c r="G16" s="27">
        <v>40602.5</v>
      </c>
      <c r="H16" s="22" t="str">
        <f t="shared" si="3"/>
        <v>error</v>
      </c>
      <c r="I16" s="23">
        <f t="shared" si="0"/>
        <v>40449.800000000003</v>
      </c>
      <c r="J16" s="17" t="str">
        <f t="shared" si="2"/>
        <v>NOT DUE</v>
      </c>
      <c r="K16" s="31" t="s">
        <v>3890</v>
      </c>
      <c r="L16" s="18" t="s">
        <v>5492</v>
      </c>
    </row>
    <row r="17" spans="1:12" ht="15" customHeight="1">
      <c r="A17" s="17" t="s">
        <v>1523</v>
      </c>
      <c r="B17" s="31" t="s">
        <v>3806</v>
      </c>
      <c r="C17" s="31" t="s">
        <v>3808</v>
      </c>
      <c r="D17" s="43">
        <v>4000</v>
      </c>
      <c r="E17" s="13">
        <v>42348</v>
      </c>
      <c r="F17" s="13">
        <v>44611</v>
      </c>
      <c r="G17" s="27">
        <v>40602.5</v>
      </c>
      <c r="H17" s="22" t="str">
        <f>IF(I17&lt;=4000,$F$5+(I17/24),"error")</f>
        <v>error</v>
      </c>
      <c r="I17" s="23">
        <f t="shared" si="0"/>
        <v>40449.800000000003</v>
      </c>
      <c r="J17" s="17" t="str">
        <f t="shared" si="2"/>
        <v>NOT DUE</v>
      </c>
      <c r="K17" s="31" t="s">
        <v>3891</v>
      </c>
      <c r="L17" s="18"/>
    </row>
    <row r="18" spans="1:12" ht="26.45" customHeight="1">
      <c r="A18" s="17" t="s">
        <v>1524</v>
      </c>
      <c r="B18" s="31" t="s">
        <v>3792</v>
      </c>
      <c r="C18" s="31" t="s">
        <v>3793</v>
      </c>
      <c r="D18" s="43" t="s">
        <v>4</v>
      </c>
      <c r="E18" s="13">
        <v>42348</v>
      </c>
      <c r="F18" s="13">
        <v>44625</v>
      </c>
      <c r="G18" s="74"/>
      <c r="H18" s="15">
        <f>EDATE(F18-1,1)</f>
        <v>44655</v>
      </c>
      <c r="I18" s="16">
        <f t="shared" ref="I18:I24" ca="1" si="6">IF(ISBLANK(H18),"",H18-DATE(YEAR(NOW()),MONTH(NOW()),DAY(NOW())))</f>
        <v>1</v>
      </c>
      <c r="J18" s="17" t="str">
        <f t="shared" ca="1" si="2"/>
        <v>NOT DUE</v>
      </c>
      <c r="K18" s="31" t="s">
        <v>3892</v>
      </c>
      <c r="L18" s="25"/>
    </row>
    <row r="19" spans="1:12">
      <c r="A19" s="17" t="s">
        <v>1525</v>
      </c>
      <c r="B19" s="31" t="s">
        <v>3794</v>
      </c>
      <c r="C19" s="31" t="s">
        <v>3795</v>
      </c>
      <c r="D19" s="43" t="s">
        <v>4</v>
      </c>
      <c r="E19" s="13">
        <v>42348</v>
      </c>
      <c r="F19" s="13">
        <v>44625</v>
      </c>
      <c r="G19" s="74"/>
      <c r="H19" s="15">
        <f>EDATE(F19-1,1)</f>
        <v>44655</v>
      </c>
      <c r="I19" s="16">
        <f t="shared" ca="1" si="6"/>
        <v>1</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40449.800000000003</v>
      </c>
      <c r="J20" s="17" t="str">
        <f t="shared" si="2"/>
        <v>NOT DUE</v>
      </c>
      <c r="K20" s="31" t="s">
        <v>3893</v>
      </c>
      <c r="L20" s="18" t="s">
        <v>5492</v>
      </c>
    </row>
    <row r="21" spans="1:12" ht="26.45" customHeight="1">
      <c r="A21" s="17" t="s">
        <v>1527</v>
      </c>
      <c r="B21" s="31" t="s">
        <v>1468</v>
      </c>
      <c r="C21" s="31" t="s">
        <v>3797</v>
      </c>
      <c r="D21" s="43" t="s">
        <v>0</v>
      </c>
      <c r="E21" s="13">
        <v>42348</v>
      </c>
      <c r="F21" s="13">
        <v>44618</v>
      </c>
      <c r="G21" s="74"/>
      <c r="H21" s="15">
        <f>DATE(YEAR(F21),MONTH(F21)+3,DAY(F21)-1)</f>
        <v>44706</v>
      </c>
      <c r="I21" s="16">
        <f t="shared" ca="1" si="6"/>
        <v>52</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52</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44449.8</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2</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40449.800000000003</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44449.8</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40449.800000000003</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40449.800000000003</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40449.800000000003</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44449.8</v>
      </c>
      <c r="J30" s="17" t="str">
        <f t="shared" si="2"/>
        <v>NOT DUE</v>
      </c>
      <c r="K30" s="31" t="s">
        <v>3900</v>
      </c>
      <c r="L30" s="20"/>
    </row>
    <row r="31" spans="1:12" ht="19.5" customHeight="1">
      <c r="A31" s="17" t="s">
        <v>1537</v>
      </c>
      <c r="B31" s="31" t="s">
        <v>3814</v>
      </c>
      <c r="C31" s="31" t="s">
        <v>1471</v>
      </c>
      <c r="D31" s="43" t="s">
        <v>4</v>
      </c>
      <c r="E31" s="13">
        <v>42348</v>
      </c>
      <c r="F31" s="13">
        <v>44625</v>
      </c>
      <c r="G31" s="74"/>
      <c r="H31" s="15">
        <f>EDATE(F31-1,1)</f>
        <v>44655</v>
      </c>
      <c r="I31" s="16">
        <f t="shared" ref="I31:I36" ca="1" si="9">IF(ISBLANK(H31),"",H31-DATE(YEAR(NOW()),MONTH(NOW()),DAY(NOW())))</f>
        <v>1</v>
      </c>
      <c r="J31" s="17" t="str">
        <f t="shared" ca="1" si="2"/>
        <v>NOT DUE</v>
      </c>
      <c r="K31" s="31" t="s">
        <v>3901</v>
      </c>
      <c r="L31" s="20"/>
    </row>
    <row r="32" spans="1:12" ht="19.5" customHeight="1">
      <c r="A32" s="17" t="s">
        <v>1538</v>
      </c>
      <c r="B32" s="31" t="s">
        <v>3815</v>
      </c>
      <c r="C32" s="31" t="s">
        <v>3810</v>
      </c>
      <c r="D32" s="43" t="s">
        <v>4</v>
      </c>
      <c r="E32" s="13">
        <v>42348</v>
      </c>
      <c r="F32" s="13">
        <v>44625</v>
      </c>
      <c r="G32" s="74"/>
      <c r="H32" s="15">
        <f t="shared" ref="H32:H36" si="10">EDATE(F32-1,1)</f>
        <v>44655</v>
      </c>
      <c r="I32" s="16">
        <f t="shared" ref="I32:I34" ca="1" si="11">IF(ISBLANK(H32),"",H32-DATE(YEAR(NOW()),MONTH(NOW()),DAY(NOW())))</f>
        <v>1</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44625</v>
      </c>
      <c r="G33" s="74"/>
      <c r="H33" s="15">
        <f t="shared" si="10"/>
        <v>44655</v>
      </c>
      <c r="I33" s="16">
        <f t="shared" ca="1" si="11"/>
        <v>1</v>
      </c>
      <c r="J33" s="17" t="str">
        <f t="shared" ca="1" si="12"/>
        <v>NOT DUE</v>
      </c>
      <c r="K33" s="31" t="s">
        <v>3899</v>
      </c>
      <c r="L33" s="20"/>
    </row>
    <row r="34" spans="1:12" ht="19.5" customHeight="1">
      <c r="A34" s="17" t="s">
        <v>1540</v>
      </c>
      <c r="B34" s="31" t="s">
        <v>3826</v>
      </c>
      <c r="C34" s="31" t="s">
        <v>1470</v>
      </c>
      <c r="D34" s="43" t="s">
        <v>4</v>
      </c>
      <c r="E34" s="13">
        <v>42348</v>
      </c>
      <c r="F34" s="13">
        <v>44625</v>
      </c>
      <c r="G34" s="74"/>
      <c r="H34" s="15">
        <f t="shared" si="10"/>
        <v>44655</v>
      </c>
      <c r="I34" s="16">
        <f t="shared" ca="1" si="11"/>
        <v>1</v>
      </c>
      <c r="J34" s="17" t="str">
        <f t="shared" ca="1" si="12"/>
        <v>NOT DUE</v>
      </c>
      <c r="K34" s="31"/>
      <c r="L34" s="20"/>
    </row>
    <row r="35" spans="1:12" ht="24.75" customHeight="1">
      <c r="A35" s="17" t="s">
        <v>1541</v>
      </c>
      <c r="B35" s="31" t="s">
        <v>3827</v>
      </c>
      <c r="C35" s="31" t="s">
        <v>1470</v>
      </c>
      <c r="D35" s="43" t="s">
        <v>4</v>
      </c>
      <c r="E35" s="13">
        <v>42348</v>
      </c>
      <c r="F35" s="13">
        <v>44625</v>
      </c>
      <c r="G35" s="74"/>
      <c r="H35" s="15">
        <f t="shared" si="10"/>
        <v>44655</v>
      </c>
      <c r="I35" s="16">
        <f t="shared" ca="1" si="9"/>
        <v>1</v>
      </c>
      <c r="J35" s="17" t="str">
        <f t="shared" ca="1" si="2"/>
        <v>NOT DUE</v>
      </c>
      <c r="K35" s="31"/>
      <c r="L35" s="20"/>
    </row>
    <row r="36" spans="1:12" ht="16.5" customHeight="1">
      <c r="A36" s="17" t="s">
        <v>1542</v>
      </c>
      <c r="B36" s="31" t="s">
        <v>3816</v>
      </c>
      <c r="C36" s="31" t="s">
        <v>3824</v>
      </c>
      <c r="D36" s="43" t="s">
        <v>4</v>
      </c>
      <c r="E36" s="13">
        <v>42348</v>
      </c>
      <c r="F36" s="13">
        <v>44625</v>
      </c>
      <c r="G36" s="74"/>
      <c r="H36" s="15">
        <f t="shared" si="10"/>
        <v>44655</v>
      </c>
      <c r="I36" s="16">
        <f t="shared" ca="1" si="9"/>
        <v>1</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2</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44449.8</v>
      </c>
      <c r="J38" s="17" t="str">
        <f t="shared" ref="J38" si="15">IF(I38="","",IF(I38&lt;0,"OVERDUE","NOT DUE"))</f>
        <v>NOT DUE</v>
      </c>
      <c r="K38" s="31"/>
      <c r="L38" s="18" t="s">
        <v>5492</v>
      </c>
    </row>
    <row r="39" spans="1:12" ht="38.25" customHeight="1">
      <c r="A39" s="17" t="s">
        <v>1545</v>
      </c>
      <c r="B39" s="31" t="s">
        <v>3819</v>
      </c>
      <c r="C39" s="31" t="s">
        <v>1471</v>
      </c>
      <c r="D39" s="43" t="s">
        <v>4</v>
      </c>
      <c r="E39" s="13">
        <v>42348</v>
      </c>
      <c r="F39" s="13">
        <v>44625</v>
      </c>
      <c r="G39" s="74"/>
      <c r="H39" s="15">
        <f>EDATE(F39-1,1)</f>
        <v>44655</v>
      </c>
      <c r="I39" s="16">
        <f t="shared" ca="1" si="13"/>
        <v>1</v>
      </c>
      <c r="J39" s="17" t="str">
        <f t="shared" ca="1" si="2"/>
        <v>NOT DUE</v>
      </c>
      <c r="K39" s="31"/>
      <c r="L39" s="20"/>
    </row>
    <row r="40" spans="1:12" ht="38.25" customHeight="1">
      <c r="A40" s="17" t="s">
        <v>1546</v>
      </c>
      <c r="B40" s="31" t="s">
        <v>1473</v>
      </c>
      <c r="C40" s="31" t="s">
        <v>1474</v>
      </c>
      <c r="D40" s="43" t="s">
        <v>1</v>
      </c>
      <c r="E40" s="13">
        <v>42348</v>
      </c>
      <c r="F40" s="13">
        <f t="shared" ref="F40:F42" si="16">F$5</f>
        <v>44653</v>
      </c>
      <c r="G40" s="74"/>
      <c r="H40" s="15">
        <f>DATE(YEAR(F40),MONTH(F40),DAY(F40)+1)</f>
        <v>44654</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44653</v>
      </c>
      <c r="G41" s="74"/>
      <c r="H41" s="15">
        <f t="shared" ref="H41" si="17">DATE(YEAR(F41),MONTH(F41),DAY(F41)+1)</f>
        <v>44654</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44653</v>
      </c>
      <c r="G42" s="74"/>
      <c r="H42" s="15">
        <f>DATE(YEAR(F42),MONTH(F42),DAY(F42)+1)</f>
        <v>44654</v>
      </c>
      <c r="I42" s="16">
        <f t="shared" ca="1" si="13"/>
        <v>0</v>
      </c>
      <c r="J42" s="17" t="str">
        <f t="shared" ca="1" si="2"/>
        <v>NOT DUE</v>
      </c>
      <c r="K42" s="31"/>
      <c r="L42" s="20"/>
    </row>
    <row r="43" spans="1:12" ht="31.5" customHeight="1">
      <c r="A43" s="17" t="s">
        <v>1549</v>
      </c>
      <c r="B43" s="31" t="s">
        <v>1479</v>
      </c>
      <c r="C43" s="31" t="s">
        <v>1480</v>
      </c>
      <c r="D43" s="43" t="s">
        <v>4</v>
      </c>
      <c r="E43" s="13">
        <v>42348</v>
      </c>
      <c r="F43" s="13">
        <v>44625</v>
      </c>
      <c r="G43" s="74"/>
      <c r="H43" s="15">
        <f>EDATE(F43-1,1)</f>
        <v>44655</v>
      </c>
      <c r="I43" s="16">
        <f t="shared" ca="1" si="13"/>
        <v>1</v>
      </c>
      <c r="J43" s="17" t="str">
        <f t="shared" ca="1" si="2"/>
        <v>NOT DUE</v>
      </c>
      <c r="K43" s="31"/>
      <c r="L43" s="20"/>
    </row>
    <row r="44" spans="1:12" ht="26.45" customHeight="1">
      <c r="A44" s="17" t="s">
        <v>1550</v>
      </c>
      <c r="B44" s="31" t="s">
        <v>1481</v>
      </c>
      <c r="C44" s="31" t="s">
        <v>1482</v>
      </c>
      <c r="D44" s="43" t="s">
        <v>1</v>
      </c>
      <c r="E44" s="13">
        <v>42348</v>
      </c>
      <c r="F44" s="13">
        <f t="shared" ref="F44:F47" si="18">F$5</f>
        <v>44653</v>
      </c>
      <c r="G44" s="74"/>
      <c r="H44" s="15">
        <f>DATE(YEAR(F44),MONTH(F44),DAY(F44)+1)</f>
        <v>44654</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44653</v>
      </c>
      <c r="G45" s="74"/>
      <c r="H45" s="15">
        <f t="shared" ref="H45:H47" si="19">DATE(YEAR(F45),MONTH(F45),DAY(F45)+1)</f>
        <v>44654</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44653</v>
      </c>
      <c r="G46" s="74"/>
      <c r="H46" s="15">
        <f t="shared" si="19"/>
        <v>44654</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44653</v>
      </c>
      <c r="G47" s="74"/>
      <c r="H47" s="15">
        <f t="shared" si="19"/>
        <v>44654</v>
      </c>
      <c r="I47" s="16">
        <f t="shared" ca="1" si="20"/>
        <v>0</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359</v>
      </c>
      <c r="J48" s="17" t="str">
        <f t="shared" ca="1" si="2"/>
        <v>NOT DUE</v>
      </c>
      <c r="K48" s="31"/>
      <c r="L48" s="20"/>
    </row>
    <row r="49" spans="1:12" ht="23.25" customHeight="1">
      <c r="A49" s="17" t="s">
        <v>1555</v>
      </c>
      <c r="B49" s="31" t="s">
        <v>1490</v>
      </c>
      <c r="C49" s="31" t="s">
        <v>3810</v>
      </c>
      <c r="D49" s="43" t="s">
        <v>4</v>
      </c>
      <c r="E49" s="13">
        <v>42348</v>
      </c>
      <c r="F49" s="13">
        <v>44625</v>
      </c>
      <c r="G49" s="74"/>
      <c r="H49" s="15">
        <f>EDATE(F49-1,1)</f>
        <v>44655</v>
      </c>
      <c r="I49" s="16">
        <f t="shared" ca="1" si="20"/>
        <v>1</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75</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128</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128</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128</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128</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128</v>
      </c>
      <c r="J55" s="17" t="str">
        <f t="shared" ca="1" si="2"/>
        <v>NOT DUE</v>
      </c>
      <c r="K55" s="31"/>
      <c r="L55" s="20"/>
    </row>
    <row r="58" spans="1:12">
      <c r="B58" s="197" t="s">
        <v>4761</v>
      </c>
      <c r="D58" s="49" t="s">
        <v>4762</v>
      </c>
      <c r="G58" t="s">
        <v>4763</v>
      </c>
    </row>
    <row r="59" spans="1:12">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6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1558</v>
      </c>
      <c r="D3" s="306" t="s">
        <v>12</v>
      </c>
      <c r="E3" s="306"/>
      <c r="F3" s="5" t="s">
        <v>1557</v>
      </c>
    </row>
    <row r="4" spans="1:12" ht="18" customHeight="1">
      <c r="A4" s="305" t="s">
        <v>75</v>
      </c>
      <c r="B4" s="305"/>
      <c r="C4" s="37" t="s">
        <v>3786</v>
      </c>
      <c r="D4" s="306" t="s">
        <v>14</v>
      </c>
      <c r="E4" s="306"/>
      <c r="F4" s="211">
        <f>'Running Hours'!B18</f>
        <v>4439.7</v>
      </c>
    </row>
    <row r="5" spans="1:12" ht="18" customHeight="1">
      <c r="A5" s="305" t="s">
        <v>76</v>
      </c>
      <c r="B5" s="305"/>
      <c r="C5" s="38" t="s">
        <v>3787</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44691.804166666669</v>
      </c>
      <c r="I8" s="23">
        <f t="shared" ref="I8:I30" si="0">D8-($F$4-G8)</f>
        <v>931.30000000000018</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44691.804166666669</v>
      </c>
      <c r="I9" s="23">
        <f t="shared" si="0"/>
        <v>931.30000000000018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44691.804166666669</v>
      </c>
      <c r="I10" s="23">
        <f t="shared" si="0"/>
        <v>931.30000000000018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44808.408333333333</v>
      </c>
      <c r="I11" s="23">
        <f t="shared" si="0"/>
        <v>3729.8</v>
      </c>
      <c r="J11" s="17" t="str">
        <f t="shared" si="1"/>
        <v>NOT DUE</v>
      </c>
      <c r="K11" s="31" t="s">
        <v>3888</v>
      </c>
      <c r="L11" s="18" t="s">
        <v>5492</v>
      </c>
    </row>
    <row r="12" spans="1:12" ht="26.45" customHeight="1">
      <c r="A12" s="17" t="s">
        <v>4967</v>
      </c>
      <c r="B12" s="31" t="s">
        <v>3789</v>
      </c>
      <c r="C12" s="31" t="s">
        <v>825</v>
      </c>
      <c r="D12" s="43">
        <v>4000</v>
      </c>
      <c r="E12" s="13">
        <v>42348</v>
      </c>
      <c r="F12" s="13">
        <v>44545</v>
      </c>
      <c r="G12" s="27">
        <v>4169.5</v>
      </c>
      <c r="H12" s="22">
        <f t="shared" ref="H12:H16" si="2">IF(I12&lt;=4000,$F$5+(I12/24),"error")</f>
        <v>44808.408333333333</v>
      </c>
      <c r="I12" s="23">
        <f t="shared" si="0"/>
        <v>3729.8</v>
      </c>
      <c r="J12" s="17" t="str">
        <f t="shared" si="1"/>
        <v>NOT DUE</v>
      </c>
      <c r="K12" s="31" t="s">
        <v>3888</v>
      </c>
      <c r="L12" s="18" t="s">
        <v>5492</v>
      </c>
    </row>
    <row r="13" spans="1:12" ht="26.45" customHeight="1">
      <c r="A13" s="17" t="s">
        <v>4968</v>
      </c>
      <c r="B13" s="31" t="s">
        <v>3790</v>
      </c>
      <c r="C13" s="31" t="s">
        <v>825</v>
      </c>
      <c r="D13" s="43">
        <v>4000</v>
      </c>
      <c r="E13" s="13">
        <v>42348</v>
      </c>
      <c r="F13" s="13">
        <v>44545</v>
      </c>
      <c r="G13" s="27">
        <v>4169.5</v>
      </c>
      <c r="H13" s="22">
        <f t="shared" si="2"/>
        <v>44808.408333333333</v>
      </c>
      <c r="I13" s="23">
        <f t="shared" si="0"/>
        <v>3729.8</v>
      </c>
      <c r="J13" s="17" t="str">
        <f t="shared" si="1"/>
        <v>NOT DUE</v>
      </c>
      <c r="K13" s="31" t="s">
        <v>3888</v>
      </c>
      <c r="L13" s="18" t="s">
        <v>5492</v>
      </c>
    </row>
    <row r="14" spans="1:12" ht="15" customHeight="1">
      <c r="A14" s="17" t="s">
        <v>4969</v>
      </c>
      <c r="B14" s="31" t="s">
        <v>3791</v>
      </c>
      <c r="C14" s="31" t="s">
        <v>825</v>
      </c>
      <c r="D14" s="43">
        <v>4000</v>
      </c>
      <c r="E14" s="13">
        <v>42348</v>
      </c>
      <c r="F14" s="13">
        <v>44545</v>
      </c>
      <c r="G14" s="27">
        <v>4169.5</v>
      </c>
      <c r="H14" s="22">
        <f>IF(I14&lt;=4000,$F$5+(I14/24),"error")</f>
        <v>44808.408333333333</v>
      </c>
      <c r="I14" s="23">
        <f t="shared" si="0"/>
        <v>3729.8</v>
      </c>
      <c r="J14" s="17" t="str">
        <f t="shared" si="1"/>
        <v>NOT DUE</v>
      </c>
      <c r="K14" s="31" t="s">
        <v>3889</v>
      </c>
      <c r="L14" s="18" t="s">
        <v>5492</v>
      </c>
    </row>
    <row r="15" spans="1:12" ht="15" customHeight="1">
      <c r="A15" s="17" t="s">
        <v>4970</v>
      </c>
      <c r="B15" s="31" t="s">
        <v>3823</v>
      </c>
      <c r="C15" s="31" t="s">
        <v>1467</v>
      </c>
      <c r="D15" s="43">
        <v>4000</v>
      </c>
      <c r="E15" s="13">
        <v>42348</v>
      </c>
      <c r="F15" s="13">
        <v>44545</v>
      </c>
      <c r="G15" s="27">
        <v>4169.5</v>
      </c>
      <c r="H15" s="22">
        <f t="shared" si="2"/>
        <v>44808.408333333333</v>
      </c>
      <c r="I15" s="23">
        <f t="shared" si="0"/>
        <v>3729.8</v>
      </c>
      <c r="J15" s="17" t="str">
        <f t="shared" si="1"/>
        <v>NOT DUE</v>
      </c>
      <c r="K15" s="31" t="s">
        <v>3889</v>
      </c>
      <c r="L15" s="18" t="s">
        <v>5492</v>
      </c>
    </row>
    <row r="16" spans="1:12" ht="15" customHeight="1">
      <c r="A16" s="17" t="s">
        <v>4971</v>
      </c>
      <c r="B16" s="31" t="s">
        <v>3821</v>
      </c>
      <c r="C16" s="31" t="s">
        <v>1472</v>
      </c>
      <c r="D16" s="43">
        <v>4000</v>
      </c>
      <c r="E16" s="13">
        <v>42348</v>
      </c>
      <c r="F16" s="13">
        <v>44545</v>
      </c>
      <c r="G16" s="27">
        <v>4169.5</v>
      </c>
      <c r="H16" s="22">
        <f t="shared" si="2"/>
        <v>44808.408333333333</v>
      </c>
      <c r="I16" s="23">
        <f t="shared" si="0"/>
        <v>3729.8</v>
      </c>
      <c r="J16" s="17" t="str">
        <f t="shared" si="1"/>
        <v>NOT DUE</v>
      </c>
      <c r="K16" s="31" t="s">
        <v>3890</v>
      </c>
      <c r="L16" s="18" t="s">
        <v>5492</v>
      </c>
    </row>
    <row r="17" spans="1:12" ht="26.45" customHeight="1">
      <c r="A17" s="17" t="s">
        <v>4972</v>
      </c>
      <c r="B17" s="31" t="s">
        <v>3806</v>
      </c>
      <c r="C17" s="31" t="s">
        <v>3808</v>
      </c>
      <c r="D17" s="43">
        <v>4000</v>
      </c>
      <c r="E17" s="13">
        <v>42348</v>
      </c>
      <c r="F17" s="13">
        <v>43937</v>
      </c>
      <c r="G17" s="27">
        <v>3053</v>
      </c>
      <c r="H17" s="22">
        <f>IF(I17&lt;=4000,$F$5+(I17/24),"error")</f>
        <v>44761.887499999997</v>
      </c>
      <c r="I17" s="23">
        <f t="shared" si="0"/>
        <v>2613.3000000000002</v>
      </c>
      <c r="J17" s="17" t="str">
        <f t="shared" si="1"/>
        <v>NOT DUE</v>
      </c>
      <c r="K17" s="31" t="s">
        <v>3891</v>
      </c>
      <c r="L17" s="18" t="s">
        <v>5492</v>
      </c>
    </row>
    <row r="18" spans="1:12">
      <c r="A18" s="17" t="s">
        <v>4973</v>
      </c>
      <c r="B18" s="31" t="s">
        <v>3792</v>
      </c>
      <c r="C18" s="31" t="s">
        <v>3793</v>
      </c>
      <c r="D18" s="43" t="s">
        <v>4</v>
      </c>
      <c r="E18" s="13">
        <v>42348</v>
      </c>
      <c r="F18" s="13">
        <v>44625</v>
      </c>
      <c r="G18" s="74"/>
      <c r="H18" s="15">
        <f>EDATE(F18-1,1)</f>
        <v>44655</v>
      </c>
      <c r="I18" s="16">
        <f t="shared" ref="I18:I24" ca="1" si="3">IF(ISBLANK(H18),"",H18-DATE(YEAR(NOW()),MONTH(NOW()),DAY(NOW())))</f>
        <v>1</v>
      </c>
      <c r="J18" s="17" t="str">
        <f t="shared" ca="1" si="1"/>
        <v>NOT DUE</v>
      </c>
      <c r="K18" s="31" t="s">
        <v>3892</v>
      </c>
      <c r="L18" s="18"/>
    </row>
    <row r="19" spans="1:12" ht="26.45" customHeight="1">
      <c r="A19" s="17" t="s">
        <v>4974</v>
      </c>
      <c r="B19" s="31" t="s">
        <v>3794</v>
      </c>
      <c r="C19" s="31" t="s">
        <v>3795</v>
      </c>
      <c r="D19" s="43" t="s">
        <v>4</v>
      </c>
      <c r="E19" s="13">
        <v>42348</v>
      </c>
      <c r="F19" s="13">
        <v>44625</v>
      </c>
      <c r="G19" s="74"/>
      <c r="H19" s="15">
        <f>EDATE(F19-1,1)</f>
        <v>44655</v>
      </c>
      <c r="I19" s="16">
        <f t="shared" ca="1" si="3"/>
        <v>1</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44808.408333333333</v>
      </c>
      <c r="I20" s="23">
        <f t="shared" si="0"/>
        <v>3729.8</v>
      </c>
      <c r="J20" s="17" t="str">
        <f t="shared" si="1"/>
        <v>NOT DUE</v>
      </c>
      <c r="K20" s="31" t="s">
        <v>3893</v>
      </c>
      <c r="L20" s="18" t="s">
        <v>5492</v>
      </c>
    </row>
    <row r="21" spans="1:12" ht="26.45" customHeight="1">
      <c r="A21" s="17" t="s">
        <v>4976</v>
      </c>
      <c r="B21" s="31" t="s">
        <v>1468</v>
      </c>
      <c r="C21" s="31" t="s">
        <v>3797</v>
      </c>
      <c r="D21" s="43" t="s">
        <v>0</v>
      </c>
      <c r="E21" s="13">
        <v>42348</v>
      </c>
      <c r="F21" s="13">
        <v>44618</v>
      </c>
      <c r="G21" s="74"/>
      <c r="H21" s="15">
        <f>DATE(YEAR(F21),MONTH(F21)+3,DAY(F21)-1)</f>
        <v>44706</v>
      </c>
      <c r="I21" s="16">
        <f t="shared" ca="1" si="3"/>
        <v>52</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52</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44801.345833333333</v>
      </c>
      <c r="I23" s="23">
        <f t="shared" si="0"/>
        <v>3560.3</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2</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44771.762499999997</v>
      </c>
      <c r="I25" s="23">
        <f t="shared" si="0"/>
        <v>2850.3</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44801.345833333333</v>
      </c>
      <c r="I26" s="23">
        <f t="shared" si="0"/>
        <v>3560.3</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44761.887499999997</v>
      </c>
      <c r="I27" s="23">
        <f t="shared" si="0"/>
        <v>2613.3000000000002</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44761.887499999997</v>
      </c>
      <c r="I28" s="23">
        <f t="shared" si="0"/>
        <v>2613.3000000000002</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44808.408333333333</v>
      </c>
      <c r="I29" s="23">
        <f t="shared" si="0"/>
        <v>3729.8</v>
      </c>
      <c r="J29" s="17" t="str">
        <f t="shared" si="1"/>
        <v>NOT DUE</v>
      </c>
      <c r="K29" s="31" t="s">
        <v>3899</v>
      </c>
      <c r="L29" s="18" t="s">
        <v>5493</v>
      </c>
    </row>
    <row r="30" spans="1:12" ht="26.45" customHeight="1">
      <c r="A30" s="17" t="s">
        <v>4985</v>
      </c>
      <c r="B30" s="31" t="s">
        <v>3812</v>
      </c>
      <c r="C30" s="31" t="s">
        <v>3813</v>
      </c>
      <c r="D30" s="43">
        <v>8000</v>
      </c>
      <c r="E30" s="13">
        <v>42348</v>
      </c>
      <c r="F30" s="13">
        <v>42348</v>
      </c>
      <c r="G30" s="27">
        <v>0</v>
      </c>
      <c r="H30" s="22">
        <f>IF(I30&lt;=8000,$F$5+(I30/24),"error")</f>
        <v>44801.345833333333</v>
      </c>
      <c r="I30" s="23">
        <f t="shared" si="0"/>
        <v>3560.3</v>
      </c>
      <c r="J30" s="17" t="str">
        <f t="shared" si="1"/>
        <v>NOT DUE</v>
      </c>
      <c r="K30" s="31" t="s">
        <v>3900</v>
      </c>
      <c r="L30" s="20"/>
    </row>
    <row r="31" spans="1:12" ht="15" customHeight="1">
      <c r="A31" s="17" t="s">
        <v>4986</v>
      </c>
      <c r="B31" s="31" t="s">
        <v>3814</v>
      </c>
      <c r="C31" s="31" t="s">
        <v>1471</v>
      </c>
      <c r="D31" s="43" t="s">
        <v>4</v>
      </c>
      <c r="E31" s="13">
        <v>42348</v>
      </c>
      <c r="F31" s="13">
        <v>44625</v>
      </c>
      <c r="G31" s="74"/>
      <c r="H31" s="22">
        <f>EDATE(F31-1,1)</f>
        <v>44655</v>
      </c>
      <c r="I31" s="16">
        <f t="shared" ref="I31:I55" ca="1" si="5">IF(ISBLANK(H31),"",H31-DATE(YEAR(NOW()),MONTH(NOW()),DAY(NOW())))</f>
        <v>1</v>
      </c>
      <c r="J31" s="17" t="str">
        <f t="shared" ca="1" si="1"/>
        <v>NOT DUE</v>
      </c>
      <c r="K31" s="31" t="s">
        <v>3901</v>
      </c>
      <c r="L31" s="20"/>
    </row>
    <row r="32" spans="1:12" ht="15" customHeight="1">
      <c r="A32" s="17" t="s">
        <v>4987</v>
      </c>
      <c r="B32" s="31" t="s">
        <v>3815</v>
      </c>
      <c r="C32" s="31" t="s">
        <v>3810</v>
      </c>
      <c r="D32" s="43" t="s">
        <v>4</v>
      </c>
      <c r="E32" s="13">
        <v>42348</v>
      </c>
      <c r="F32" s="13">
        <v>44625</v>
      </c>
      <c r="G32" s="74"/>
      <c r="H32" s="22">
        <f t="shared" ref="H32:H36" si="6">EDATE(F32-1,1)</f>
        <v>44655</v>
      </c>
      <c r="I32" s="16">
        <f t="shared" ca="1" si="5"/>
        <v>1</v>
      </c>
      <c r="J32" s="17" t="str">
        <f t="shared" ca="1" si="1"/>
        <v>NOT DUE</v>
      </c>
      <c r="K32" s="31" t="s">
        <v>3902</v>
      </c>
      <c r="L32" s="20"/>
    </row>
    <row r="33" spans="1:12" ht="38.25" customHeight="1">
      <c r="A33" s="17" t="s">
        <v>4988</v>
      </c>
      <c r="B33" s="31" t="s">
        <v>3825</v>
      </c>
      <c r="C33" s="31" t="s">
        <v>3810</v>
      </c>
      <c r="D33" s="43" t="s">
        <v>4</v>
      </c>
      <c r="E33" s="13">
        <v>42348</v>
      </c>
      <c r="F33" s="13">
        <v>44625</v>
      </c>
      <c r="G33" s="74"/>
      <c r="H33" s="22">
        <f t="shared" si="6"/>
        <v>44655</v>
      </c>
      <c r="I33" s="16">
        <f t="shared" ca="1" si="5"/>
        <v>1</v>
      </c>
      <c r="J33" s="17" t="str">
        <f t="shared" ca="1" si="1"/>
        <v>NOT DUE</v>
      </c>
      <c r="K33" s="31" t="s">
        <v>3899</v>
      </c>
      <c r="L33" s="20"/>
    </row>
    <row r="34" spans="1:12" ht="38.25" customHeight="1">
      <c r="A34" s="17" t="s">
        <v>4989</v>
      </c>
      <c r="B34" s="31" t="s">
        <v>3826</v>
      </c>
      <c r="C34" s="31" t="s">
        <v>1470</v>
      </c>
      <c r="D34" s="43" t="s">
        <v>4</v>
      </c>
      <c r="E34" s="13">
        <v>42348</v>
      </c>
      <c r="F34" s="13">
        <v>44625</v>
      </c>
      <c r="G34" s="74"/>
      <c r="H34" s="22">
        <f t="shared" si="6"/>
        <v>44655</v>
      </c>
      <c r="I34" s="16">
        <f t="shared" ca="1" si="5"/>
        <v>1</v>
      </c>
      <c r="J34" s="17" t="str">
        <f t="shared" ca="1" si="1"/>
        <v>NOT DUE</v>
      </c>
      <c r="K34" s="31"/>
      <c r="L34" s="20"/>
    </row>
    <row r="35" spans="1:12" ht="38.25" customHeight="1">
      <c r="A35" s="17" t="s">
        <v>4990</v>
      </c>
      <c r="B35" s="31" t="s">
        <v>3827</v>
      </c>
      <c r="C35" s="31" t="s">
        <v>1470</v>
      </c>
      <c r="D35" s="43" t="s">
        <v>4</v>
      </c>
      <c r="E35" s="13">
        <v>42348</v>
      </c>
      <c r="F35" s="13">
        <v>44625</v>
      </c>
      <c r="G35" s="74"/>
      <c r="H35" s="22">
        <f t="shared" si="6"/>
        <v>44655</v>
      </c>
      <c r="I35" s="16">
        <f t="shared" ca="1" si="5"/>
        <v>1</v>
      </c>
      <c r="J35" s="17" t="str">
        <f t="shared" ca="1" si="1"/>
        <v>NOT DUE</v>
      </c>
      <c r="K35" s="31"/>
      <c r="L35" s="20"/>
    </row>
    <row r="36" spans="1:12" ht="38.25" customHeight="1">
      <c r="A36" s="17" t="s">
        <v>4991</v>
      </c>
      <c r="B36" s="31" t="s">
        <v>3816</v>
      </c>
      <c r="C36" s="31" t="s">
        <v>3824</v>
      </c>
      <c r="D36" s="43" t="s">
        <v>4</v>
      </c>
      <c r="E36" s="13">
        <v>42348</v>
      </c>
      <c r="F36" s="13">
        <v>44625</v>
      </c>
      <c r="G36" s="74"/>
      <c r="H36" s="22">
        <f t="shared" si="6"/>
        <v>44655</v>
      </c>
      <c r="I36" s="16">
        <f t="shared" ca="1" si="5"/>
        <v>1</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2</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3560.3</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62</v>
      </c>
      <c r="J39" s="17" t="str">
        <f t="shared" ca="1" si="1"/>
        <v>NOT DUE</v>
      </c>
      <c r="K39" s="31"/>
      <c r="L39" s="20"/>
    </row>
    <row r="40" spans="1:12" ht="35.25" customHeight="1">
      <c r="A40" s="17" t="s">
        <v>4995</v>
      </c>
      <c r="B40" s="31" t="s">
        <v>1473</v>
      </c>
      <c r="C40" s="31" t="s">
        <v>1474</v>
      </c>
      <c r="D40" s="43" t="s">
        <v>1</v>
      </c>
      <c r="E40" s="13">
        <v>42348</v>
      </c>
      <c r="F40" s="13">
        <f t="shared" ref="F40:F42" si="8">F$5</f>
        <v>44653</v>
      </c>
      <c r="G40" s="74"/>
      <c r="H40" s="15">
        <f>DATE(YEAR(F40),MONTH(F40),DAY(F40)+1)</f>
        <v>44654</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44653</v>
      </c>
      <c r="G41" s="74"/>
      <c r="H41" s="15">
        <f t="shared" ref="H41:H42" si="9">DATE(YEAR(F41),MONTH(F41),DAY(F41)+1)</f>
        <v>44654</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44653</v>
      </c>
      <c r="G42" s="74"/>
      <c r="H42" s="15">
        <f t="shared" si="9"/>
        <v>44654</v>
      </c>
      <c r="I42" s="16">
        <f t="shared" ca="1" si="5"/>
        <v>0</v>
      </c>
      <c r="J42" s="17" t="str">
        <f t="shared" ca="1" si="1"/>
        <v>NOT DUE</v>
      </c>
      <c r="K42" s="31"/>
      <c r="L42" s="20"/>
    </row>
    <row r="43" spans="1:12" ht="42" customHeight="1">
      <c r="A43" s="17" t="s">
        <v>4998</v>
      </c>
      <c r="B43" s="31" t="s">
        <v>1479</v>
      </c>
      <c r="C43" s="31" t="s">
        <v>1480</v>
      </c>
      <c r="D43" s="43" t="s">
        <v>4</v>
      </c>
      <c r="E43" s="13">
        <v>42348</v>
      </c>
      <c r="F43" s="13">
        <v>44625</v>
      </c>
      <c r="G43" s="74"/>
      <c r="H43" s="15">
        <f>EDATE(F43-1,1)</f>
        <v>44655</v>
      </c>
      <c r="I43" s="16">
        <f t="shared" ca="1" si="5"/>
        <v>1</v>
      </c>
      <c r="J43" s="17" t="str">
        <f t="shared" ca="1" si="1"/>
        <v>NOT DUE</v>
      </c>
      <c r="K43" s="31"/>
      <c r="L43" s="20"/>
    </row>
    <row r="44" spans="1:12" ht="26.45" customHeight="1">
      <c r="A44" s="17" t="s">
        <v>4999</v>
      </c>
      <c r="B44" s="31" t="s">
        <v>1481</v>
      </c>
      <c r="C44" s="31" t="s">
        <v>1482</v>
      </c>
      <c r="D44" s="43" t="s">
        <v>1</v>
      </c>
      <c r="E44" s="13">
        <v>42348</v>
      </c>
      <c r="F44" s="13">
        <f t="shared" ref="F44:F47" si="10">F$5</f>
        <v>44653</v>
      </c>
      <c r="G44" s="74"/>
      <c r="H44" s="15">
        <f>DATE(YEAR(F44),MONTH(F44),DAY(F44)+1)</f>
        <v>44654</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44653</v>
      </c>
      <c r="G45" s="74"/>
      <c r="H45" s="15">
        <f t="shared" ref="H45:H47" si="11">DATE(YEAR(F45),MONTH(F45),DAY(F45)+1)</f>
        <v>44654</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44653</v>
      </c>
      <c r="G46" s="74"/>
      <c r="H46" s="15">
        <f t="shared" si="11"/>
        <v>44654</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44653</v>
      </c>
      <c r="G47" s="74"/>
      <c r="H47" s="15">
        <f t="shared" si="11"/>
        <v>44654</v>
      </c>
      <c r="I47" s="16">
        <f t="shared" ca="1" si="5"/>
        <v>0</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-7</v>
      </c>
      <c r="J48" s="17" t="str">
        <f t="shared" ca="1" si="1"/>
        <v>OVERDUE</v>
      </c>
      <c r="K48" s="31"/>
      <c r="L48" s="20"/>
    </row>
    <row r="49" spans="1:12" ht="26.45" customHeight="1">
      <c r="A49" s="17" t="s">
        <v>5004</v>
      </c>
      <c r="B49" s="31" t="s">
        <v>1490</v>
      </c>
      <c r="C49" s="31" t="s">
        <v>3810</v>
      </c>
      <c r="D49" s="43" t="s">
        <v>4</v>
      </c>
      <c r="E49" s="13">
        <v>42348</v>
      </c>
      <c r="F49" s="13">
        <v>44625</v>
      </c>
      <c r="G49" s="74"/>
      <c r="H49" s="15">
        <f>EDATE(F49-1,1)</f>
        <v>44655</v>
      </c>
      <c r="I49" s="16">
        <f t="shared" ca="1" si="5"/>
        <v>1</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75</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151</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151</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151</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151</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151</v>
      </c>
      <c r="J55" s="17" t="str">
        <f t="shared" ca="1" si="1"/>
        <v>NOT DUE</v>
      </c>
      <c r="K55" s="31"/>
      <c r="L55" s="20"/>
    </row>
    <row r="57" spans="1:12">
      <c r="A57" s="202"/>
    </row>
    <row r="58" spans="1:12">
      <c r="A58" s="260"/>
      <c r="B58" s="197" t="s">
        <v>4761</v>
      </c>
      <c r="D58" s="49" t="s">
        <v>4762</v>
      </c>
      <c r="G58" t="s">
        <v>4763</v>
      </c>
    </row>
    <row r="59" spans="1:12">
      <c r="A59" s="280"/>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4858</v>
      </c>
      <c r="D3" s="306" t="s">
        <v>12</v>
      </c>
      <c r="E3" s="306"/>
      <c r="F3" s="5" t="s">
        <v>4029</v>
      </c>
    </row>
    <row r="4" spans="1:12" ht="18" customHeight="1">
      <c r="A4" s="305" t="s">
        <v>75</v>
      </c>
      <c r="B4" s="305"/>
      <c r="C4" s="37" t="s">
        <v>4056</v>
      </c>
      <c r="D4" s="306" t="s">
        <v>14</v>
      </c>
      <c r="E4" s="306"/>
      <c r="F4" s="6">
        <f>'Running Hours'!B45</f>
        <v>5006</v>
      </c>
    </row>
    <row r="5" spans="1:12" ht="18" customHeight="1">
      <c r="A5" s="305" t="s">
        <v>76</v>
      </c>
      <c r="B5" s="305"/>
      <c r="C5" s="38" t="s">
        <v>4055</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48421</v>
      </c>
      <c r="H8" s="22" t="str">
        <f>IF(I8&lt;=2000,$F$5+(I8/24),"error")</f>
        <v>error</v>
      </c>
      <c r="I8" s="23">
        <f t="shared" ref="I8:I12" si="0">D8-($F$4-G8)</f>
        <v>45415</v>
      </c>
      <c r="J8" s="17" t="str">
        <f>IF(I8="","",IF(I8&lt;0,"OVERDUE","NOT DUE"))</f>
        <v>NOT DUE</v>
      </c>
      <c r="K8" s="31" t="s">
        <v>4058</v>
      </c>
      <c r="L8" s="144" t="s">
        <v>5495</v>
      </c>
    </row>
    <row r="9" spans="1:12" ht="48">
      <c r="A9" s="17" t="s">
        <v>4031</v>
      </c>
      <c r="B9" s="145" t="s">
        <v>4035</v>
      </c>
      <c r="C9" s="31" t="s">
        <v>4036</v>
      </c>
      <c r="D9" s="43">
        <v>2000</v>
      </c>
      <c r="E9" s="13">
        <v>42348</v>
      </c>
      <c r="F9" s="13">
        <v>44555</v>
      </c>
      <c r="G9" s="27">
        <v>48150</v>
      </c>
      <c r="H9" s="22" t="str">
        <f>IF(I9&lt;=2000,$F$5+(I9/24),"error")</f>
        <v>error</v>
      </c>
      <c r="I9" s="23">
        <f t="shared" si="0"/>
        <v>45144</v>
      </c>
      <c r="J9" s="17" t="str">
        <f t="shared" ref="J9:J20" si="1">IF(I9="","",IF(I9&lt;0,"OVERDUE","NOT DUE"))</f>
        <v>NOT DUE</v>
      </c>
      <c r="K9" s="31" t="s">
        <v>4059</v>
      </c>
      <c r="L9" s="144" t="s">
        <v>5495</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45124</v>
      </c>
      <c r="J10" s="17" t="str">
        <f t="shared" si="1"/>
        <v>NOT DUE</v>
      </c>
      <c r="K10" s="31" t="s">
        <v>4057</v>
      </c>
      <c r="L10" s="144" t="s">
        <v>5495</v>
      </c>
    </row>
    <row r="11" spans="1:12" ht="26.45" customHeight="1">
      <c r="A11" s="17" t="s">
        <v>4045</v>
      </c>
      <c r="B11" s="145" t="s">
        <v>4032</v>
      </c>
      <c r="C11" s="31" t="s">
        <v>825</v>
      </c>
      <c r="D11" s="43">
        <v>2000</v>
      </c>
      <c r="E11" s="13">
        <v>42348</v>
      </c>
      <c r="F11" s="13">
        <v>44555</v>
      </c>
      <c r="G11" s="27">
        <v>48150</v>
      </c>
      <c r="H11" s="22" t="str">
        <f>IF(I11&lt;=2000,$F$5+(I11/24),"error")</f>
        <v>error</v>
      </c>
      <c r="I11" s="23">
        <f t="shared" si="0"/>
        <v>45144</v>
      </c>
      <c r="J11" s="17" t="str">
        <f t="shared" si="1"/>
        <v>NOT DUE</v>
      </c>
      <c r="K11" s="31" t="s">
        <v>4060</v>
      </c>
      <c r="L11" s="144" t="s">
        <v>5495</v>
      </c>
    </row>
    <row r="12" spans="1:12" ht="26.45" customHeight="1">
      <c r="A12" s="17" t="s">
        <v>4046</v>
      </c>
      <c r="B12" s="145" t="s">
        <v>4038</v>
      </c>
      <c r="C12" s="31" t="s">
        <v>389</v>
      </c>
      <c r="D12" s="43">
        <v>2000</v>
      </c>
      <c r="E12" s="13">
        <v>42348</v>
      </c>
      <c r="F12" s="13">
        <v>44567</v>
      </c>
      <c r="G12" s="27">
        <v>48421</v>
      </c>
      <c r="H12" s="22" t="str">
        <f>IF(I12&lt;=2000,$F$5+(I12/24),"error")</f>
        <v>error</v>
      </c>
      <c r="I12" s="23">
        <f t="shared" si="0"/>
        <v>45415</v>
      </c>
      <c r="J12" s="17" t="str">
        <f t="shared" si="1"/>
        <v>NOT DUE</v>
      </c>
      <c r="K12" s="31" t="s">
        <v>4061</v>
      </c>
      <c r="L12" s="144" t="s">
        <v>5495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769</v>
      </c>
      <c r="J13" s="17" t="str">
        <f t="shared" ca="1" si="1"/>
        <v>NOT DUE</v>
      </c>
      <c r="K13" s="31"/>
      <c r="L13" s="18" t="s">
        <v>5491</v>
      </c>
    </row>
    <row r="14" spans="1:12" ht="15" customHeight="1">
      <c r="A14" s="17" t="s">
        <v>4048</v>
      </c>
      <c r="B14" s="145" t="s">
        <v>4040</v>
      </c>
      <c r="C14" s="31" t="s">
        <v>825</v>
      </c>
      <c r="D14" s="43" t="s">
        <v>54</v>
      </c>
      <c r="E14" s="13">
        <v>42348</v>
      </c>
      <c r="F14" s="13">
        <v>44328</v>
      </c>
      <c r="G14" s="74"/>
      <c r="H14" s="22">
        <f t="shared" si="2"/>
        <v>45423</v>
      </c>
      <c r="I14" s="16">
        <f t="shared" ca="1" si="3"/>
        <v>769</v>
      </c>
      <c r="J14" s="17" t="str">
        <f t="shared" ca="1" si="1"/>
        <v>NOT DUE</v>
      </c>
      <c r="K14" s="31"/>
      <c r="L14" s="18" t="s">
        <v>5491</v>
      </c>
    </row>
    <row r="15" spans="1:12" ht="15" customHeight="1">
      <c r="A15" s="17" t="s">
        <v>4049</v>
      </c>
      <c r="B15" s="145" t="s">
        <v>4041</v>
      </c>
      <c r="C15" s="31" t="s">
        <v>825</v>
      </c>
      <c r="D15" s="43" t="s">
        <v>54</v>
      </c>
      <c r="E15" s="13">
        <v>42348</v>
      </c>
      <c r="F15" s="13">
        <v>44328</v>
      </c>
      <c r="G15" s="74"/>
      <c r="H15" s="22">
        <f>DATE(YEAR(F15)+3,MONTH(F15),DAY(F15)-1)</f>
        <v>45423</v>
      </c>
      <c r="I15" s="16">
        <f t="shared" ca="1" si="3"/>
        <v>769</v>
      </c>
      <c r="J15" s="17" t="str">
        <f t="shared" ca="1" si="1"/>
        <v>NOT DUE</v>
      </c>
      <c r="K15" s="31"/>
      <c r="L15" s="18" t="s">
        <v>5491</v>
      </c>
    </row>
    <row r="16" spans="1:12" ht="24.75" customHeight="1">
      <c r="A16" s="17" t="s">
        <v>4050</v>
      </c>
      <c r="B16" s="145" t="s">
        <v>4042</v>
      </c>
      <c r="C16" s="31" t="s">
        <v>825</v>
      </c>
      <c r="D16" s="43" t="s">
        <v>377</v>
      </c>
      <c r="E16" s="13">
        <v>42348</v>
      </c>
      <c r="F16" s="13">
        <v>44328</v>
      </c>
      <c r="G16" s="74"/>
      <c r="H16" s="22">
        <f>DATE(YEAR(F16)+1,MONTH(F16),DAY(F16)-1)</f>
        <v>44692</v>
      </c>
      <c r="I16" s="16">
        <f t="shared" ca="1" si="3"/>
        <v>38</v>
      </c>
      <c r="J16" s="17" t="str">
        <f t="shared" ca="1" si="1"/>
        <v>NOT DUE</v>
      </c>
      <c r="K16" s="31"/>
      <c r="L16" s="18" t="s">
        <v>5491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38</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170</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769</v>
      </c>
      <c r="J19" s="17" t="str">
        <f t="shared" ca="1" si="1"/>
        <v>NOT DUE</v>
      </c>
      <c r="K19" s="31"/>
      <c r="L19" s="18" t="s">
        <v>5491</v>
      </c>
    </row>
    <row r="20" spans="1:12" ht="26.45" customHeight="1">
      <c r="A20" s="17" t="s">
        <v>4054</v>
      </c>
      <c r="B20" s="31" t="s">
        <v>3914</v>
      </c>
      <c r="C20" s="31" t="s">
        <v>825</v>
      </c>
      <c r="D20" s="43" t="s">
        <v>54</v>
      </c>
      <c r="E20" s="13">
        <v>42348</v>
      </c>
      <c r="F20" s="13">
        <v>44328</v>
      </c>
      <c r="G20" s="74"/>
      <c r="H20" s="22">
        <f>DATE(YEAR(F20)+3,MONTH(F20),DAY(F20)-1)</f>
        <v>45423</v>
      </c>
      <c r="I20" s="16">
        <f t="shared" ca="1" si="5"/>
        <v>769</v>
      </c>
      <c r="J20" s="17" t="str">
        <f t="shared" ca="1" si="1"/>
        <v>NOT DUE</v>
      </c>
      <c r="K20" s="31"/>
      <c r="L20" s="18" t="s">
        <v>5491</v>
      </c>
    </row>
    <row r="22" spans="1:12">
      <c r="A22" s="202"/>
    </row>
    <row r="23" spans="1:12">
      <c r="A23" s="202"/>
    </row>
    <row r="24" spans="1:12">
      <c r="A24" s="202"/>
    </row>
    <row r="25" spans="1:12">
      <c r="A25" s="260"/>
      <c r="B25" s="197" t="s">
        <v>4761</v>
      </c>
      <c r="D25" s="49" t="s">
        <v>4762</v>
      </c>
      <c r="G25" t="s">
        <v>4763</v>
      </c>
    </row>
    <row r="26" spans="1:12">
      <c r="A26" s="280"/>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1559</v>
      </c>
      <c r="D3" s="306" t="s">
        <v>12</v>
      </c>
      <c r="E3" s="306"/>
      <c r="F3" s="5" t="s">
        <v>1639</v>
      </c>
    </row>
    <row r="4" spans="1:13" ht="18" customHeight="1">
      <c r="A4" s="305" t="s">
        <v>75</v>
      </c>
      <c r="B4" s="305"/>
      <c r="C4" s="37" t="s">
        <v>3831</v>
      </c>
      <c r="D4" s="306" t="s">
        <v>14</v>
      </c>
      <c r="E4" s="306"/>
      <c r="F4" s="6">
        <f>'Running Hours'!B23</f>
        <v>23820</v>
      </c>
    </row>
    <row r="5" spans="1:13" ht="18" customHeight="1">
      <c r="A5" s="305" t="s">
        <v>76</v>
      </c>
      <c r="B5" s="305"/>
      <c r="C5" s="38" t="s">
        <v>3832</v>
      </c>
      <c r="D5" s="46"/>
      <c r="E5" s="238" t="str">
        <f>'Running Hours'!$C5</f>
        <v>Date updated:</v>
      </c>
      <c r="F5" s="196">
        <f>'Running Hours'!$D5</f>
        <v>44653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44621</v>
      </c>
      <c r="G8" s="27">
        <v>23086</v>
      </c>
      <c r="H8" s="22">
        <f>IF(I8&lt;=2000,$F$5+(I8/24),"error")</f>
        <v>44705.75</v>
      </c>
      <c r="I8" s="23">
        <f t="shared" ref="I8:I71" si="0">D8-($F$4-G8)</f>
        <v>1266</v>
      </c>
      <c r="J8" s="17" t="str">
        <f>IF(I8="","",IF(I8&lt;0,"OVERDUE","NOT DUE"))</f>
        <v>NOT DUE</v>
      </c>
      <c r="K8" s="31" t="s">
        <v>3871</v>
      </c>
      <c r="L8" s="17"/>
      <c r="M8" s="264"/>
    </row>
    <row r="9" spans="1:13" ht="25.5">
      <c r="A9" s="17" t="s">
        <v>1641</v>
      </c>
      <c r="B9" s="31" t="s">
        <v>1562</v>
      </c>
      <c r="C9" s="31" t="s">
        <v>1563</v>
      </c>
      <c r="D9" s="43">
        <v>2000</v>
      </c>
      <c r="E9" s="13">
        <v>42348</v>
      </c>
      <c r="F9" s="13">
        <v>44621</v>
      </c>
      <c r="G9" s="27">
        <v>23086</v>
      </c>
      <c r="H9" s="22">
        <f t="shared" ref="H9:H38" si="1">IF(I9&lt;=2000,$F$5+(I9/24),"error")</f>
        <v>44705.75</v>
      </c>
      <c r="I9" s="23">
        <f t="shared" si="0"/>
        <v>1266</v>
      </c>
      <c r="J9" s="17" t="str">
        <f t="shared" ref="J9:J51" si="2">IF(I9="","",IF(I9&lt;0,"OVERDUE","NOT DUE"))</f>
        <v>NOT DUE</v>
      </c>
      <c r="K9" s="31" t="s">
        <v>3871</v>
      </c>
      <c r="L9" s="17"/>
    </row>
    <row r="10" spans="1:13" ht="15" customHeight="1">
      <c r="A10" s="17" t="s">
        <v>1642</v>
      </c>
      <c r="B10" s="31" t="s">
        <v>1564</v>
      </c>
      <c r="C10" s="31" t="s">
        <v>1565</v>
      </c>
      <c r="D10" s="43">
        <v>2000</v>
      </c>
      <c r="E10" s="13">
        <v>42348</v>
      </c>
      <c r="F10" s="13">
        <v>44621</v>
      </c>
      <c r="G10" s="27">
        <v>23086</v>
      </c>
      <c r="H10" s="22">
        <f t="shared" si="1"/>
        <v>44705.75</v>
      </c>
      <c r="I10" s="23">
        <f t="shared" si="0"/>
        <v>1266</v>
      </c>
      <c r="J10" s="17" t="str">
        <f t="shared" si="2"/>
        <v>NOT DUE</v>
      </c>
      <c r="K10" s="31" t="s">
        <v>3871</v>
      </c>
      <c r="L10" s="17"/>
    </row>
    <row r="11" spans="1:13" ht="15" customHeight="1">
      <c r="A11" s="17" t="s">
        <v>1643</v>
      </c>
      <c r="B11" s="31" t="s">
        <v>1566</v>
      </c>
      <c r="C11" s="31" t="s">
        <v>1567</v>
      </c>
      <c r="D11" s="43">
        <v>2000</v>
      </c>
      <c r="E11" s="13">
        <v>42348</v>
      </c>
      <c r="F11" s="13">
        <v>44621</v>
      </c>
      <c r="G11" s="27">
        <v>23086</v>
      </c>
      <c r="H11" s="22">
        <f t="shared" si="1"/>
        <v>44705.75</v>
      </c>
      <c r="I11" s="23">
        <f t="shared" si="0"/>
        <v>1266</v>
      </c>
      <c r="J11" s="17" t="str">
        <f t="shared" si="2"/>
        <v>NOT DUE</v>
      </c>
      <c r="K11" s="31" t="s">
        <v>3871</v>
      </c>
      <c r="L11" s="17"/>
    </row>
    <row r="12" spans="1:13" ht="15" customHeight="1">
      <c r="A12" s="17" t="s">
        <v>1644</v>
      </c>
      <c r="B12" s="31" t="s">
        <v>1568</v>
      </c>
      <c r="C12" s="31" t="s">
        <v>1569</v>
      </c>
      <c r="D12" s="43">
        <v>2000</v>
      </c>
      <c r="E12" s="13">
        <v>42348</v>
      </c>
      <c r="F12" s="13">
        <v>44621</v>
      </c>
      <c r="G12" s="27">
        <v>23086</v>
      </c>
      <c r="H12" s="22">
        <f t="shared" si="1"/>
        <v>44705.75</v>
      </c>
      <c r="I12" s="23">
        <f t="shared" si="0"/>
        <v>1266</v>
      </c>
      <c r="J12" s="17" t="str">
        <f t="shared" si="2"/>
        <v>NOT DUE</v>
      </c>
      <c r="K12" s="31" t="s">
        <v>3871</v>
      </c>
      <c r="L12" s="17"/>
    </row>
    <row r="13" spans="1:13" ht="26.45" customHeight="1">
      <c r="A13" s="17" t="s">
        <v>1645</v>
      </c>
      <c r="B13" s="31" t="s">
        <v>1634</v>
      </c>
      <c r="C13" s="31" t="s">
        <v>1570</v>
      </c>
      <c r="D13" s="43">
        <v>2000</v>
      </c>
      <c r="E13" s="13">
        <v>42348</v>
      </c>
      <c r="F13" s="13">
        <v>44621</v>
      </c>
      <c r="G13" s="27">
        <v>23086</v>
      </c>
      <c r="H13" s="22">
        <f t="shared" si="1"/>
        <v>44705.75</v>
      </c>
      <c r="I13" s="23">
        <f t="shared" si="0"/>
        <v>1266</v>
      </c>
      <c r="J13" s="17" t="str">
        <f t="shared" si="2"/>
        <v>NOT DUE</v>
      </c>
      <c r="K13" s="31" t="s">
        <v>3871</v>
      </c>
      <c r="L13" s="17"/>
    </row>
    <row r="14" spans="1:13" ht="26.45" customHeight="1">
      <c r="A14" s="17" t="s">
        <v>1646</v>
      </c>
      <c r="B14" s="31" t="s">
        <v>1635</v>
      </c>
      <c r="C14" s="31" t="s">
        <v>1571</v>
      </c>
      <c r="D14" s="43">
        <v>2000</v>
      </c>
      <c r="E14" s="13">
        <v>42348</v>
      </c>
      <c r="F14" s="13">
        <v>44621</v>
      </c>
      <c r="G14" s="27">
        <v>23086</v>
      </c>
      <c r="H14" s="22">
        <f t="shared" si="1"/>
        <v>44705.75</v>
      </c>
      <c r="I14" s="23">
        <f t="shared" si="0"/>
        <v>1266</v>
      </c>
      <c r="J14" s="17" t="str">
        <f t="shared" si="2"/>
        <v>NOT DUE</v>
      </c>
      <c r="K14" s="31" t="s">
        <v>3871</v>
      </c>
      <c r="L14" s="17"/>
    </row>
    <row r="15" spans="1:13" ht="15" customHeight="1">
      <c r="A15" s="17" t="s">
        <v>1647</v>
      </c>
      <c r="B15" s="31" t="s">
        <v>1572</v>
      </c>
      <c r="C15" s="31" t="s">
        <v>1573</v>
      </c>
      <c r="D15" s="43">
        <v>2000</v>
      </c>
      <c r="E15" s="13">
        <v>42348</v>
      </c>
      <c r="F15" s="13">
        <v>44621</v>
      </c>
      <c r="G15" s="27">
        <v>23086</v>
      </c>
      <c r="H15" s="22">
        <f t="shared" si="1"/>
        <v>44705.75</v>
      </c>
      <c r="I15" s="23">
        <f t="shared" si="0"/>
        <v>1266</v>
      </c>
      <c r="J15" s="17" t="str">
        <f t="shared" si="2"/>
        <v>NOT DUE</v>
      </c>
      <c r="K15" s="31" t="s">
        <v>3871</v>
      </c>
      <c r="L15" s="17"/>
    </row>
    <row r="16" spans="1:13" ht="15" customHeight="1">
      <c r="A16" s="17" t="s">
        <v>1648</v>
      </c>
      <c r="B16" s="31" t="s">
        <v>1574</v>
      </c>
      <c r="C16" s="31" t="s">
        <v>1575</v>
      </c>
      <c r="D16" s="43">
        <v>2000</v>
      </c>
      <c r="E16" s="13">
        <v>42348</v>
      </c>
      <c r="F16" s="13">
        <v>44621</v>
      </c>
      <c r="G16" s="27">
        <v>23086</v>
      </c>
      <c r="H16" s="22">
        <f t="shared" si="1"/>
        <v>44705.75</v>
      </c>
      <c r="I16" s="23">
        <f t="shared" si="0"/>
        <v>1266</v>
      </c>
      <c r="J16" s="17" t="str">
        <f t="shared" si="2"/>
        <v>NOT DUE</v>
      </c>
      <c r="K16" s="31" t="s">
        <v>3871</v>
      </c>
      <c r="L16" s="17"/>
    </row>
    <row r="17" spans="1:12" ht="15" customHeight="1">
      <c r="A17" s="17" t="s">
        <v>1649</v>
      </c>
      <c r="B17" s="31" t="s">
        <v>1576</v>
      </c>
      <c r="C17" s="31" t="s">
        <v>1575</v>
      </c>
      <c r="D17" s="43">
        <v>2000</v>
      </c>
      <c r="E17" s="13">
        <v>42348</v>
      </c>
      <c r="F17" s="13">
        <v>44621</v>
      </c>
      <c r="G17" s="27">
        <v>23086</v>
      </c>
      <c r="H17" s="22">
        <f t="shared" si="1"/>
        <v>44705.75</v>
      </c>
      <c r="I17" s="23">
        <f t="shared" si="0"/>
        <v>1266</v>
      </c>
      <c r="J17" s="17" t="str">
        <f t="shared" si="2"/>
        <v>NOT DUE</v>
      </c>
      <c r="K17" s="31" t="s">
        <v>3871</v>
      </c>
      <c r="L17" s="17"/>
    </row>
    <row r="18" spans="1:12" ht="15" customHeight="1">
      <c r="A18" s="17" t="s">
        <v>1650</v>
      </c>
      <c r="B18" s="31" t="s">
        <v>1577</v>
      </c>
      <c r="C18" s="31" t="s">
        <v>1578</v>
      </c>
      <c r="D18" s="43">
        <v>2000</v>
      </c>
      <c r="E18" s="13">
        <v>42348</v>
      </c>
      <c r="F18" s="13">
        <v>44621</v>
      </c>
      <c r="G18" s="27">
        <v>23086</v>
      </c>
      <c r="H18" s="22">
        <f t="shared" si="1"/>
        <v>44705.75</v>
      </c>
      <c r="I18" s="23">
        <f t="shared" si="0"/>
        <v>1266</v>
      </c>
      <c r="J18" s="17" t="str">
        <f t="shared" si="2"/>
        <v>NOT DUE</v>
      </c>
      <c r="K18" s="31" t="s">
        <v>3871</v>
      </c>
      <c r="L18" s="17"/>
    </row>
    <row r="19" spans="1:12" ht="26.45" customHeight="1">
      <c r="A19" s="17" t="s">
        <v>1651</v>
      </c>
      <c r="B19" s="31" t="s">
        <v>1579</v>
      </c>
      <c r="C19" s="31" t="s">
        <v>1580</v>
      </c>
      <c r="D19" s="43">
        <v>2000</v>
      </c>
      <c r="E19" s="13">
        <v>42348</v>
      </c>
      <c r="F19" s="13">
        <v>44621</v>
      </c>
      <c r="G19" s="27">
        <v>23086</v>
      </c>
      <c r="H19" s="22">
        <f t="shared" si="1"/>
        <v>44705.75</v>
      </c>
      <c r="I19" s="23">
        <f t="shared" si="0"/>
        <v>1266</v>
      </c>
      <c r="J19" s="17" t="str">
        <f t="shared" si="2"/>
        <v>NOT DUE</v>
      </c>
      <c r="K19" s="31" t="s">
        <v>3871</v>
      </c>
      <c r="L19" s="17"/>
    </row>
    <row r="20" spans="1:12" ht="15" customHeight="1">
      <c r="A20" s="17" t="s">
        <v>1652</v>
      </c>
      <c r="B20" s="31" t="s">
        <v>1581</v>
      </c>
      <c r="C20" s="31" t="s">
        <v>1580</v>
      </c>
      <c r="D20" s="43">
        <v>2000</v>
      </c>
      <c r="E20" s="13">
        <v>42348</v>
      </c>
      <c r="F20" s="13">
        <v>44621</v>
      </c>
      <c r="G20" s="27">
        <v>23086</v>
      </c>
      <c r="H20" s="22">
        <f t="shared" si="1"/>
        <v>44705.75</v>
      </c>
      <c r="I20" s="23">
        <f t="shared" si="0"/>
        <v>1266</v>
      </c>
      <c r="J20" s="17" t="str">
        <f t="shared" si="2"/>
        <v>NOT DUE</v>
      </c>
      <c r="K20" s="31" t="s">
        <v>3871</v>
      </c>
      <c r="L20" s="17"/>
    </row>
    <row r="21" spans="1:12" ht="26.45" customHeight="1">
      <c r="A21" s="17" t="s">
        <v>1653</v>
      </c>
      <c r="B21" s="31" t="s">
        <v>1582</v>
      </c>
      <c r="C21" s="31" t="s">
        <v>1583</v>
      </c>
      <c r="D21" s="43">
        <v>2000</v>
      </c>
      <c r="E21" s="13">
        <v>42348</v>
      </c>
      <c r="F21" s="13">
        <v>44621</v>
      </c>
      <c r="G21" s="27">
        <v>23086</v>
      </c>
      <c r="H21" s="22">
        <f t="shared" si="1"/>
        <v>44705.75</v>
      </c>
      <c r="I21" s="23">
        <f t="shared" si="0"/>
        <v>1266</v>
      </c>
      <c r="J21" s="17" t="str">
        <f t="shared" si="2"/>
        <v>NOT DUE</v>
      </c>
      <c r="K21" s="31" t="s">
        <v>3871</v>
      </c>
      <c r="L21" s="17"/>
    </row>
    <row r="22" spans="1:12" ht="26.45" customHeight="1">
      <c r="A22" s="17" t="s">
        <v>1654</v>
      </c>
      <c r="B22" s="31" t="s">
        <v>1636</v>
      </c>
      <c r="C22" s="31" t="s">
        <v>1580</v>
      </c>
      <c r="D22" s="43">
        <v>2000</v>
      </c>
      <c r="E22" s="13">
        <v>42348</v>
      </c>
      <c r="F22" s="13">
        <v>44621</v>
      </c>
      <c r="G22" s="27">
        <v>23086</v>
      </c>
      <c r="H22" s="22">
        <f>IF(I22&lt;=2000,$F$5+(I22/24),"error")</f>
        <v>44705.75</v>
      </c>
      <c r="I22" s="23">
        <f t="shared" si="0"/>
        <v>1266</v>
      </c>
      <c r="J22" s="17" t="str">
        <f t="shared" si="2"/>
        <v>NOT DUE</v>
      </c>
      <c r="K22" s="31" t="s">
        <v>3871</v>
      </c>
      <c r="L22" s="17"/>
    </row>
    <row r="23" spans="1:12" ht="15" customHeight="1">
      <c r="A23" s="17" t="s">
        <v>1655</v>
      </c>
      <c r="B23" s="31" t="s">
        <v>1584</v>
      </c>
      <c r="C23" s="31" t="s">
        <v>1585</v>
      </c>
      <c r="D23" s="43">
        <v>2000</v>
      </c>
      <c r="E23" s="13">
        <v>42348</v>
      </c>
      <c r="F23" s="13">
        <v>44621</v>
      </c>
      <c r="G23" s="27">
        <v>23086</v>
      </c>
      <c r="H23" s="22">
        <f t="shared" si="1"/>
        <v>44705.75</v>
      </c>
      <c r="I23" s="23">
        <f t="shared" si="0"/>
        <v>1266</v>
      </c>
      <c r="J23" s="17" t="str">
        <f t="shared" si="2"/>
        <v>NOT DUE</v>
      </c>
      <c r="K23" s="31" t="s">
        <v>3871</v>
      </c>
      <c r="L23" s="17"/>
    </row>
    <row r="24" spans="1:12" ht="26.45" customHeight="1">
      <c r="A24" s="17" t="s">
        <v>1656</v>
      </c>
      <c r="B24" s="31" t="s">
        <v>1586</v>
      </c>
      <c r="C24" s="31" t="s">
        <v>23</v>
      </c>
      <c r="D24" s="43">
        <v>2000</v>
      </c>
      <c r="E24" s="13">
        <v>42348</v>
      </c>
      <c r="F24" s="13">
        <v>44621</v>
      </c>
      <c r="G24" s="27">
        <v>23086</v>
      </c>
      <c r="H24" s="22">
        <f t="shared" si="1"/>
        <v>44705.75</v>
      </c>
      <c r="I24" s="23">
        <f t="shared" si="0"/>
        <v>1266</v>
      </c>
      <c r="J24" s="17" t="str">
        <f t="shared" si="2"/>
        <v>NOT DUE</v>
      </c>
      <c r="K24" s="31" t="s">
        <v>3871</v>
      </c>
      <c r="L24" s="17"/>
    </row>
    <row r="25" spans="1:12" ht="15" customHeight="1">
      <c r="A25" s="17" t="s">
        <v>1657</v>
      </c>
      <c r="B25" s="31" t="s">
        <v>1587</v>
      </c>
      <c r="C25" s="31" t="s">
        <v>1588</v>
      </c>
      <c r="D25" s="43">
        <v>2000</v>
      </c>
      <c r="E25" s="13">
        <v>42348</v>
      </c>
      <c r="F25" s="13">
        <v>44621</v>
      </c>
      <c r="G25" s="27">
        <v>23086</v>
      </c>
      <c r="H25" s="22">
        <f t="shared" si="1"/>
        <v>44705.75</v>
      </c>
      <c r="I25" s="23">
        <f t="shared" si="0"/>
        <v>1266</v>
      </c>
      <c r="J25" s="17" t="str">
        <f t="shared" si="2"/>
        <v>NOT DUE</v>
      </c>
      <c r="K25" s="31" t="s">
        <v>3871</v>
      </c>
      <c r="L25" s="17"/>
    </row>
    <row r="26" spans="1:12" ht="26.45" customHeight="1">
      <c r="A26" s="17" t="s">
        <v>1658</v>
      </c>
      <c r="B26" s="31" t="s">
        <v>1589</v>
      </c>
      <c r="C26" s="31" t="s">
        <v>1590</v>
      </c>
      <c r="D26" s="43">
        <v>2000</v>
      </c>
      <c r="E26" s="13">
        <v>42348</v>
      </c>
      <c r="F26" s="13">
        <v>44621</v>
      </c>
      <c r="G26" s="27">
        <v>23086</v>
      </c>
      <c r="H26" s="22">
        <f t="shared" si="1"/>
        <v>44705.75</v>
      </c>
      <c r="I26" s="23">
        <f t="shared" si="0"/>
        <v>1266</v>
      </c>
      <c r="J26" s="17" t="str">
        <f t="shared" si="2"/>
        <v>NOT DUE</v>
      </c>
      <c r="K26" s="31" t="s">
        <v>3871</v>
      </c>
      <c r="L26" s="17"/>
    </row>
    <row r="27" spans="1:12" ht="26.45" customHeight="1">
      <c r="A27" s="17" t="s">
        <v>1659</v>
      </c>
      <c r="B27" s="31" t="s">
        <v>1591</v>
      </c>
      <c r="C27" s="31" t="s">
        <v>1580</v>
      </c>
      <c r="D27" s="43">
        <v>2000</v>
      </c>
      <c r="E27" s="13">
        <v>42348</v>
      </c>
      <c r="F27" s="13">
        <v>44621</v>
      </c>
      <c r="G27" s="27">
        <v>23086</v>
      </c>
      <c r="H27" s="22">
        <f t="shared" si="1"/>
        <v>44705.75</v>
      </c>
      <c r="I27" s="23">
        <f t="shared" si="0"/>
        <v>1266</v>
      </c>
      <c r="J27" s="17" t="str">
        <f t="shared" si="2"/>
        <v>NOT DUE</v>
      </c>
      <c r="K27" s="31" t="s">
        <v>3871</v>
      </c>
      <c r="L27" s="17"/>
    </row>
    <row r="28" spans="1:12" ht="26.45" customHeight="1">
      <c r="A28" s="17" t="s">
        <v>1660</v>
      </c>
      <c r="B28" s="31" t="s">
        <v>1592</v>
      </c>
      <c r="C28" s="31" t="s">
        <v>1593</v>
      </c>
      <c r="D28" s="43">
        <v>2000</v>
      </c>
      <c r="E28" s="13">
        <v>42348</v>
      </c>
      <c r="F28" s="13">
        <v>44621</v>
      </c>
      <c r="G28" s="27">
        <v>23086</v>
      </c>
      <c r="H28" s="22">
        <f t="shared" si="1"/>
        <v>44705.75</v>
      </c>
      <c r="I28" s="23">
        <f t="shared" si="0"/>
        <v>1266</v>
      </c>
      <c r="J28" s="17" t="str">
        <f t="shared" si="2"/>
        <v>NOT DUE</v>
      </c>
      <c r="K28" s="31" t="s">
        <v>3871</v>
      </c>
      <c r="L28" s="17"/>
    </row>
    <row r="29" spans="1:12" ht="26.45" customHeight="1">
      <c r="A29" s="17" t="s">
        <v>1661</v>
      </c>
      <c r="B29" s="31" t="s">
        <v>1594</v>
      </c>
      <c r="C29" s="31" t="s">
        <v>1595</v>
      </c>
      <c r="D29" s="43">
        <v>2000</v>
      </c>
      <c r="E29" s="13">
        <v>42348</v>
      </c>
      <c r="F29" s="13">
        <v>44621</v>
      </c>
      <c r="G29" s="27">
        <v>23086</v>
      </c>
      <c r="H29" s="22">
        <f t="shared" si="1"/>
        <v>44705.75</v>
      </c>
      <c r="I29" s="23">
        <f t="shared" si="0"/>
        <v>1266</v>
      </c>
      <c r="J29" s="17" t="str">
        <f t="shared" si="2"/>
        <v>NOT DUE</v>
      </c>
      <c r="K29" s="31" t="s">
        <v>3871</v>
      </c>
      <c r="L29" s="17"/>
    </row>
    <row r="30" spans="1:12" ht="26.45" customHeight="1">
      <c r="A30" s="17" t="s">
        <v>1662</v>
      </c>
      <c r="B30" s="31" t="s">
        <v>1596</v>
      </c>
      <c r="C30" s="31" t="s">
        <v>1569</v>
      </c>
      <c r="D30" s="43">
        <v>2000</v>
      </c>
      <c r="E30" s="13">
        <v>42348</v>
      </c>
      <c r="F30" s="13">
        <v>44621</v>
      </c>
      <c r="G30" s="27">
        <v>23086</v>
      </c>
      <c r="H30" s="22">
        <f t="shared" si="1"/>
        <v>44705.75</v>
      </c>
      <c r="I30" s="23">
        <f t="shared" si="0"/>
        <v>1266</v>
      </c>
      <c r="J30" s="17" t="str">
        <f t="shared" si="2"/>
        <v>NOT DUE</v>
      </c>
      <c r="K30" s="31" t="s">
        <v>3871</v>
      </c>
      <c r="L30" s="17"/>
    </row>
    <row r="31" spans="1:12" ht="26.45" customHeight="1">
      <c r="A31" s="17" t="s">
        <v>1663</v>
      </c>
      <c r="B31" s="31" t="s">
        <v>1637</v>
      </c>
      <c r="C31" s="31" t="s">
        <v>1597</v>
      </c>
      <c r="D31" s="43">
        <v>2000</v>
      </c>
      <c r="E31" s="13">
        <v>42348</v>
      </c>
      <c r="F31" s="13">
        <v>44621</v>
      </c>
      <c r="G31" s="27">
        <v>23086</v>
      </c>
      <c r="H31" s="22">
        <f t="shared" si="1"/>
        <v>44705.75</v>
      </c>
      <c r="I31" s="23">
        <f t="shared" si="0"/>
        <v>1266</v>
      </c>
      <c r="J31" s="17" t="str">
        <f t="shared" si="2"/>
        <v>NOT DUE</v>
      </c>
      <c r="K31" s="31" t="s">
        <v>3871</v>
      </c>
      <c r="L31" s="17"/>
    </row>
    <row r="32" spans="1:12" ht="26.45" customHeight="1">
      <c r="A32" s="17" t="s">
        <v>1664</v>
      </c>
      <c r="B32" s="31" t="s">
        <v>1598</v>
      </c>
      <c r="C32" s="31" t="s">
        <v>1599</v>
      </c>
      <c r="D32" s="43">
        <v>2000</v>
      </c>
      <c r="E32" s="13">
        <v>42348</v>
      </c>
      <c r="F32" s="13">
        <v>44621</v>
      </c>
      <c r="G32" s="27">
        <v>23086</v>
      </c>
      <c r="H32" s="22">
        <f t="shared" si="1"/>
        <v>44705.75</v>
      </c>
      <c r="I32" s="23">
        <f t="shared" si="0"/>
        <v>1266</v>
      </c>
      <c r="J32" s="17" t="str">
        <f t="shared" si="2"/>
        <v>NOT DUE</v>
      </c>
      <c r="K32" s="31" t="s">
        <v>3871</v>
      </c>
      <c r="L32" s="17"/>
    </row>
    <row r="33" spans="1:13" ht="26.45" customHeight="1">
      <c r="A33" s="17" t="s">
        <v>1665</v>
      </c>
      <c r="B33" s="31" t="s">
        <v>1600</v>
      </c>
      <c r="C33" s="31" t="s">
        <v>1601</v>
      </c>
      <c r="D33" s="43">
        <v>2000</v>
      </c>
      <c r="E33" s="13">
        <v>42348</v>
      </c>
      <c r="F33" s="13">
        <v>44621</v>
      </c>
      <c r="G33" s="27">
        <v>23086</v>
      </c>
      <c r="H33" s="22">
        <f t="shared" si="1"/>
        <v>44705.75</v>
      </c>
      <c r="I33" s="23">
        <f t="shared" si="0"/>
        <v>1266</v>
      </c>
      <c r="J33" s="17" t="str">
        <f t="shared" si="2"/>
        <v>NOT DUE</v>
      </c>
      <c r="K33" s="31" t="s">
        <v>3871</v>
      </c>
      <c r="L33" s="17"/>
    </row>
    <row r="34" spans="1:13" ht="26.45" customHeight="1">
      <c r="A34" s="17" t="s">
        <v>1666</v>
      </c>
      <c r="B34" s="31" t="s">
        <v>1602</v>
      </c>
      <c r="C34" s="31" t="s">
        <v>1603</v>
      </c>
      <c r="D34" s="43">
        <v>2000</v>
      </c>
      <c r="E34" s="13">
        <v>42348</v>
      </c>
      <c r="F34" s="13">
        <v>44621</v>
      </c>
      <c r="G34" s="27">
        <v>23086</v>
      </c>
      <c r="H34" s="22">
        <f t="shared" si="1"/>
        <v>44705.75</v>
      </c>
      <c r="I34" s="23">
        <f t="shared" si="0"/>
        <v>1266</v>
      </c>
      <c r="J34" s="17" t="str">
        <f t="shared" si="2"/>
        <v>NOT DUE</v>
      </c>
      <c r="K34" s="31" t="s">
        <v>3871</v>
      </c>
      <c r="L34" s="17"/>
    </row>
    <row r="35" spans="1:13" ht="26.45" customHeight="1">
      <c r="A35" s="17" t="s">
        <v>1667</v>
      </c>
      <c r="B35" s="31" t="s">
        <v>1604</v>
      </c>
      <c r="C35" s="31" t="s">
        <v>1605</v>
      </c>
      <c r="D35" s="43">
        <v>2000</v>
      </c>
      <c r="E35" s="13">
        <v>42348</v>
      </c>
      <c r="F35" s="13">
        <v>44621</v>
      </c>
      <c r="G35" s="27">
        <v>23086</v>
      </c>
      <c r="H35" s="22">
        <f t="shared" si="1"/>
        <v>44705.75</v>
      </c>
      <c r="I35" s="23">
        <f t="shared" si="0"/>
        <v>1266</v>
      </c>
      <c r="J35" s="17" t="str">
        <f t="shared" si="2"/>
        <v>NOT DUE</v>
      </c>
      <c r="K35" s="31" t="s">
        <v>3871</v>
      </c>
      <c r="L35" s="17"/>
    </row>
    <row r="36" spans="1:13" ht="26.45" customHeight="1">
      <c r="A36" s="17" t="s">
        <v>1668</v>
      </c>
      <c r="B36" s="31" t="s">
        <v>1606</v>
      </c>
      <c r="C36" s="31" t="s">
        <v>1089</v>
      </c>
      <c r="D36" s="43">
        <v>2000</v>
      </c>
      <c r="E36" s="13">
        <v>42348</v>
      </c>
      <c r="F36" s="13">
        <v>44621</v>
      </c>
      <c r="G36" s="27">
        <v>23086</v>
      </c>
      <c r="H36" s="22">
        <f t="shared" si="1"/>
        <v>44705.75</v>
      </c>
      <c r="I36" s="23">
        <f t="shared" si="0"/>
        <v>1266</v>
      </c>
      <c r="J36" s="17" t="str">
        <f t="shared" si="2"/>
        <v>NOT DUE</v>
      </c>
      <c r="K36" s="31" t="s">
        <v>3871</v>
      </c>
      <c r="L36" s="17"/>
    </row>
    <row r="37" spans="1:13" ht="15" customHeight="1">
      <c r="A37" s="17" t="s">
        <v>1669</v>
      </c>
      <c r="B37" s="31" t="s">
        <v>1607</v>
      </c>
      <c r="C37" s="31" t="s">
        <v>36</v>
      </c>
      <c r="D37" s="43">
        <v>4000</v>
      </c>
      <c r="E37" s="13">
        <v>42348</v>
      </c>
      <c r="F37" s="13">
        <v>44621</v>
      </c>
      <c r="G37" s="27">
        <v>23086</v>
      </c>
      <c r="H37" s="22">
        <f>IF(I37&lt;=4000,$F$5+(I37/24),"error")</f>
        <v>44789.083333333336</v>
      </c>
      <c r="I37" s="23">
        <f t="shared" si="0"/>
        <v>3266</v>
      </c>
      <c r="J37" s="17" t="str">
        <f t="shared" si="2"/>
        <v>NOT DUE</v>
      </c>
      <c r="K37" s="31" t="s">
        <v>3871</v>
      </c>
      <c r="L37" s="367"/>
      <c r="M37" s="368"/>
    </row>
    <row r="38" spans="1:13" ht="26.45" customHeight="1">
      <c r="A38" s="17" t="s">
        <v>1670</v>
      </c>
      <c r="B38" s="31" t="s">
        <v>1638</v>
      </c>
      <c r="C38" s="31" t="s">
        <v>1608</v>
      </c>
      <c r="D38" s="43">
        <v>2000</v>
      </c>
      <c r="E38" s="13">
        <v>42348</v>
      </c>
      <c r="F38" s="13">
        <v>44621</v>
      </c>
      <c r="G38" s="27">
        <v>23086</v>
      </c>
      <c r="H38" s="22">
        <f t="shared" si="1"/>
        <v>44705.75</v>
      </c>
      <c r="I38" s="23">
        <f t="shared" si="0"/>
        <v>1266</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44729.395833333336</v>
      </c>
      <c r="I39" s="23">
        <f t="shared" si="0"/>
        <v>1833.5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44729.395833333336</v>
      </c>
      <c r="I40" s="23">
        <f t="shared" si="0"/>
        <v>1833.5</v>
      </c>
      <c r="J40" s="17" t="str">
        <f t="shared" si="2"/>
        <v>NOT DUE</v>
      </c>
      <c r="K40" s="31" t="s">
        <v>3871</v>
      </c>
      <c r="L40" s="17"/>
    </row>
    <row r="41" spans="1:13" ht="38.25" customHeight="1">
      <c r="A41" s="17" t="s">
        <v>1673</v>
      </c>
      <c r="B41" s="31" t="s">
        <v>1611</v>
      </c>
      <c r="C41" s="31" t="s">
        <v>1612</v>
      </c>
      <c r="D41" s="43">
        <v>4000</v>
      </c>
      <c r="E41" s="13">
        <v>42348</v>
      </c>
      <c r="F41" s="13">
        <v>44621</v>
      </c>
      <c r="G41" s="27">
        <v>23086</v>
      </c>
      <c r="H41" s="22">
        <f t="shared" si="3"/>
        <v>44789.083333333336</v>
      </c>
      <c r="I41" s="23">
        <f t="shared" si="0"/>
        <v>3266</v>
      </c>
      <c r="J41" s="17" t="str">
        <f t="shared" si="2"/>
        <v>NOT DUE</v>
      </c>
      <c r="K41" s="31"/>
      <c r="L41" s="17"/>
    </row>
    <row r="42" spans="1:13" ht="26.45" customHeight="1">
      <c r="A42" s="17" t="s">
        <v>1674</v>
      </c>
      <c r="B42" s="31" t="s">
        <v>1613</v>
      </c>
      <c r="C42" s="31" t="s">
        <v>1612</v>
      </c>
      <c r="D42" s="43">
        <v>2000</v>
      </c>
      <c r="E42" s="13">
        <v>42348</v>
      </c>
      <c r="F42" s="13">
        <v>44621</v>
      </c>
      <c r="G42" s="27">
        <v>23086</v>
      </c>
      <c r="H42" s="22">
        <f t="shared" ref="H42:H43" si="4">IF(I42&lt;=2000,$F$5+(I42/24),"error")</f>
        <v>44705.75</v>
      </c>
      <c r="I42" s="23">
        <f t="shared" si="0"/>
        <v>1266</v>
      </c>
      <c r="J42" s="17" t="str">
        <f t="shared" si="2"/>
        <v>NOT DUE</v>
      </c>
      <c r="K42" s="31"/>
      <c r="L42" s="17"/>
    </row>
    <row r="43" spans="1:13" ht="26.45" customHeight="1">
      <c r="A43" s="17" t="s">
        <v>1675</v>
      </c>
      <c r="B43" s="31" t="s">
        <v>1618</v>
      </c>
      <c r="C43" s="31" t="s">
        <v>1619</v>
      </c>
      <c r="D43" s="43">
        <v>2000</v>
      </c>
      <c r="E43" s="13">
        <v>42348</v>
      </c>
      <c r="F43" s="13">
        <v>44621</v>
      </c>
      <c r="G43" s="27">
        <v>23086</v>
      </c>
      <c r="H43" s="22">
        <f t="shared" si="4"/>
        <v>44705.75</v>
      </c>
      <c r="I43" s="23">
        <f t="shared" si="0"/>
        <v>1266</v>
      </c>
      <c r="J43" s="17" t="str">
        <f t="shared" ref="J43" si="5">IF(I43="","",IF(I43&lt;0,"OVERDUE","NOT DUE"))</f>
        <v>NOT DUE</v>
      </c>
      <c r="K43" s="31"/>
      <c r="L43" s="17"/>
    </row>
    <row r="44" spans="1:13" ht="15" customHeight="1">
      <c r="A44" s="17" t="s">
        <v>1676</v>
      </c>
      <c r="B44" s="31" t="s">
        <v>1614</v>
      </c>
      <c r="C44" s="31" t="s">
        <v>1615</v>
      </c>
      <c r="D44" s="43">
        <v>4000</v>
      </c>
      <c r="E44" s="13">
        <v>42348</v>
      </c>
      <c r="F44" s="13">
        <v>44621</v>
      </c>
      <c r="G44" s="27">
        <v>23086</v>
      </c>
      <c r="H44" s="22">
        <f t="shared" ref="H44:H45" si="6">IF(I44&lt;=4000,$F$5+(I44/24),"error")</f>
        <v>44789.083333333336</v>
      </c>
      <c r="I44" s="23">
        <f t="shared" si="0"/>
        <v>3266</v>
      </c>
      <c r="J44" s="17" t="str">
        <f t="shared" si="2"/>
        <v>NOT DUE</v>
      </c>
      <c r="K44" s="31"/>
      <c r="L44" s="17"/>
    </row>
    <row r="45" spans="1:13" ht="15" customHeight="1">
      <c r="A45" s="17" t="s">
        <v>1677</v>
      </c>
      <c r="B45" s="31" t="s">
        <v>1616</v>
      </c>
      <c r="C45" s="31" t="s">
        <v>1617</v>
      </c>
      <c r="D45" s="43">
        <v>4000</v>
      </c>
      <c r="E45" s="13">
        <v>42348</v>
      </c>
      <c r="F45" s="13">
        <v>44621</v>
      </c>
      <c r="G45" s="27">
        <v>23086</v>
      </c>
      <c r="H45" s="22">
        <f t="shared" si="6"/>
        <v>44789.083333333336</v>
      </c>
      <c r="I45" s="23">
        <f t="shared" si="0"/>
        <v>3266</v>
      </c>
      <c r="J45" s="17" t="str">
        <f t="shared" si="2"/>
        <v>NOT DUE</v>
      </c>
      <c r="K45" s="31"/>
      <c r="L45" s="17"/>
    </row>
    <row r="46" spans="1:13" ht="15" customHeight="1">
      <c r="A46" s="17" t="s">
        <v>1678</v>
      </c>
      <c r="B46" s="31" t="s">
        <v>1620</v>
      </c>
      <c r="C46" s="31" t="s">
        <v>1621</v>
      </c>
      <c r="D46" s="43">
        <v>2000</v>
      </c>
      <c r="E46" s="13">
        <v>42348</v>
      </c>
      <c r="F46" s="13">
        <v>44621</v>
      </c>
      <c r="G46" s="27">
        <v>23086</v>
      </c>
      <c r="H46" s="22">
        <f t="shared" ref="H46" si="7">IF(I46&lt;=2000,$F$5+(I46/24),"error")</f>
        <v>44705.75</v>
      </c>
      <c r="I46" s="23">
        <f t="shared" si="0"/>
        <v>1266</v>
      </c>
      <c r="J46" s="17" t="str">
        <f t="shared" si="2"/>
        <v>NOT DUE</v>
      </c>
      <c r="K46" s="31"/>
      <c r="L46" s="17"/>
    </row>
    <row r="47" spans="1:13" ht="15" customHeight="1">
      <c r="A47" s="17" t="s">
        <v>1679</v>
      </c>
      <c r="B47" s="31" t="s">
        <v>1622</v>
      </c>
      <c r="C47" s="31" t="s">
        <v>1623</v>
      </c>
      <c r="D47" s="43">
        <v>8000</v>
      </c>
      <c r="E47" s="13">
        <v>42348</v>
      </c>
      <c r="F47" s="13">
        <v>44621</v>
      </c>
      <c r="G47" s="27">
        <v>23086</v>
      </c>
      <c r="H47" s="22">
        <f>IF(I47&lt;=8000,$F$5+(I47/24),"error")</f>
        <v>44955.75</v>
      </c>
      <c r="I47" s="23">
        <f t="shared" si="0"/>
        <v>7266</v>
      </c>
      <c r="J47" s="17" t="str">
        <f t="shared" si="2"/>
        <v>NOT DUE</v>
      </c>
      <c r="K47" s="31"/>
      <c r="L47" s="17"/>
    </row>
    <row r="48" spans="1:13" ht="26.45" customHeight="1">
      <c r="A48" s="17" t="s">
        <v>1680</v>
      </c>
      <c r="B48" s="31" t="s">
        <v>1624</v>
      </c>
      <c r="C48" s="31" t="s">
        <v>1625</v>
      </c>
      <c r="D48" s="43">
        <v>4000</v>
      </c>
      <c r="E48" s="13">
        <v>42348</v>
      </c>
      <c r="F48" s="13">
        <v>44621</v>
      </c>
      <c r="G48" s="27">
        <v>23086</v>
      </c>
      <c r="H48" s="22">
        <f>IF(I48&lt;=4000,$F$5+(I48/24),"error")</f>
        <v>44789.083333333336</v>
      </c>
      <c r="I48" s="23">
        <f t="shared" si="0"/>
        <v>3266</v>
      </c>
      <c r="J48" s="17" t="str">
        <f t="shared" si="2"/>
        <v>NOT DUE</v>
      </c>
      <c r="K48" s="31"/>
      <c r="L48" s="17"/>
    </row>
    <row r="49" spans="1:12" ht="15" customHeight="1">
      <c r="A49" s="17" t="s">
        <v>1681</v>
      </c>
      <c r="B49" s="31" t="s">
        <v>1626</v>
      </c>
      <c r="C49" s="31" t="s">
        <v>1627</v>
      </c>
      <c r="D49" s="43">
        <v>8000</v>
      </c>
      <c r="E49" s="13">
        <v>42348</v>
      </c>
      <c r="F49" s="13">
        <v>44621</v>
      </c>
      <c r="G49" s="27">
        <v>23086</v>
      </c>
      <c r="H49" s="22">
        <f>IF(I49&lt;=8000,$F$5+(I49/24),"error")</f>
        <v>44955.75</v>
      </c>
      <c r="I49" s="23">
        <f t="shared" si="0"/>
        <v>7266</v>
      </c>
      <c r="J49" s="17" t="str">
        <f t="shared" si="2"/>
        <v>NOT DUE</v>
      </c>
      <c r="K49" s="31"/>
      <c r="L49" s="17"/>
    </row>
    <row r="50" spans="1:12" ht="15" customHeight="1">
      <c r="A50" s="17" t="s">
        <v>1682</v>
      </c>
      <c r="B50" s="31" t="s">
        <v>1628</v>
      </c>
      <c r="C50" s="31" t="s">
        <v>1629</v>
      </c>
      <c r="D50" s="43">
        <v>8000</v>
      </c>
      <c r="E50" s="13">
        <v>42348</v>
      </c>
      <c r="F50" s="13">
        <v>44621</v>
      </c>
      <c r="G50" s="27">
        <v>23086</v>
      </c>
      <c r="H50" s="22">
        <f>IF(I50&lt;=8000,$F$5+(I50/24),"error")</f>
        <v>44955.75</v>
      </c>
      <c r="I50" s="23">
        <f t="shared" si="0"/>
        <v>7266</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44896.0625</v>
      </c>
      <c r="I51" s="23">
        <f t="shared" si="0"/>
        <v>5833.5</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44896.0625</v>
      </c>
      <c r="I52" s="23">
        <f t="shared" si="0"/>
        <v>5833.5</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45229.395833333336</v>
      </c>
      <c r="I53" s="23">
        <f t="shared" si="0"/>
        <v>13833.5</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45229.395833333336</v>
      </c>
      <c r="I54" s="23">
        <f t="shared" si="0"/>
        <v>13833.5</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44955.666666666664</v>
      </c>
      <c r="I55" s="23">
        <f t="shared" si="0"/>
        <v>7264</v>
      </c>
      <c r="J55" s="17" t="str">
        <f t="shared" si="9"/>
        <v>NOT DUE</v>
      </c>
      <c r="K55" s="31"/>
      <c r="L55" s="17"/>
    </row>
    <row r="56" spans="1:12" ht="25.5">
      <c r="A56" s="17" t="s">
        <v>1704</v>
      </c>
      <c r="B56" s="31" t="s">
        <v>1689</v>
      </c>
      <c r="C56" s="31" t="s">
        <v>1690</v>
      </c>
      <c r="D56" s="43">
        <v>8000</v>
      </c>
      <c r="E56" s="13">
        <v>42348</v>
      </c>
      <c r="F56" s="13">
        <v>44571</v>
      </c>
      <c r="G56" s="27">
        <v>23084</v>
      </c>
      <c r="H56" s="22">
        <f t="shared" si="10"/>
        <v>44955.666666666664</v>
      </c>
      <c r="I56" s="23">
        <f t="shared" si="0"/>
        <v>7264</v>
      </c>
      <c r="J56" s="17" t="str">
        <f t="shared" si="9"/>
        <v>NOT DUE</v>
      </c>
      <c r="K56" s="31"/>
      <c r="L56" s="17"/>
    </row>
    <row r="57" spans="1:12">
      <c r="A57" s="17" t="s">
        <v>1705</v>
      </c>
      <c r="B57" s="31" t="s">
        <v>1691</v>
      </c>
      <c r="C57" s="31" t="s">
        <v>1692</v>
      </c>
      <c r="D57" s="43">
        <v>8000</v>
      </c>
      <c r="E57" s="13">
        <v>42348</v>
      </c>
      <c r="F57" s="13">
        <v>44571</v>
      </c>
      <c r="G57" s="27">
        <v>23084</v>
      </c>
      <c r="H57" s="22">
        <f t="shared" si="10"/>
        <v>44955.666666666664</v>
      </c>
      <c r="I57" s="23">
        <f t="shared" si="0"/>
        <v>7264</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44955.666666666664</v>
      </c>
      <c r="I58" s="23">
        <f t="shared" si="0"/>
        <v>7264</v>
      </c>
      <c r="J58" s="17" t="str">
        <f t="shared" si="9"/>
        <v>NOT DUE</v>
      </c>
      <c r="K58" s="31"/>
      <c r="L58" s="17"/>
    </row>
    <row r="59" spans="1:12" ht="25.5">
      <c r="A59" s="17" t="s">
        <v>1707</v>
      </c>
      <c r="B59" s="31" t="s">
        <v>1695</v>
      </c>
      <c r="C59" s="31" t="s">
        <v>1696</v>
      </c>
      <c r="D59" s="43">
        <v>8000</v>
      </c>
      <c r="E59" s="13">
        <v>42348</v>
      </c>
      <c r="F59" s="13">
        <v>44571</v>
      </c>
      <c r="G59" s="27">
        <v>23084</v>
      </c>
      <c r="H59" s="22">
        <f t="shared" si="10"/>
        <v>44955.666666666664</v>
      </c>
      <c r="I59" s="23">
        <f t="shared" si="0"/>
        <v>7264</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44955.666666666664</v>
      </c>
      <c r="I60" s="23">
        <f t="shared" si="0"/>
        <v>7264</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44955.666666666664</v>
      </c>
      <c r="I61" s="23">
        <f t="shared" si="0"/>
        <v>7264</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44955.666666666664</v>
      </c>
      <c r="I62" s="23">
        <f t="shared" si="0"/>
        <v>7264</v>
      </c>
      <c r="J62" s="17" t="str">
        <f t="shared" si="9"/>
        <v>NOT DUE</v>
      </c>
      <c r="K62" s="31" t="s">
        <v>3872</v>
      </c>
      <c r="L62" s="17"/>
    </row>
    <row r="63" spans="1:12">
      <c r="A63" s="17" t="s">
        <v>1716</v>
      </c>
      <c r="B63" s="31" t="s">
        <v>1711</v>
      </c>
      <c r="C63" s="31" t="s">
        <v>1089</v>
      </c>
      <c r="D63" s="43">
        <v>2000</v>
      </c>
      <c r="E63" s="13">
        <v>42348</v>
      </c>
      <c r="F63" s="13">
        <v>44621</v>
      </c>
      <c r="G63" s="27">
        <v>23086</v>
      </c>
      <c r="H63" s="22">
        <f>IF(I63&lt;=2000,$F$5+(I63/24),"error")</f>
        <v>44705.75</v>
      </c>
      <c r="I63" s="23">
        <f t="shared" si="0"/>
        <v>1266</v>
      </c>
      <c r="J63" s="17" t="str">
        <f t="shared" si="9"/>
        <v>NOT DUE</v>
      </c>
      <c r="K63" s="31" t="s">
        <v>3871</v>
      </c>
      <c r="L63" s="17"/>
    </row>
    <row r="64" spans="1:12" ht="25.5">
      <c r="A64" s="17" t="s">
        <v>1717</v>
      </c>
      <c r="B64" s="31" t="s">
        <v>1712</v>
      </c>
      <c r="C64" s="31" t="s">
        <v>1580</v>
      </c>
      <c r="D64" s="43">
        <v>2000</v>
      </c>
      <c r="E64" s="13">
        <v>42348</v>
      </c>
      <c r="F64" s="13">
        <v>44621</v>
      </c>
      <c r="G64" s="27">
        <v>23086</v>
      </c>
      <c r="H64" s="22">
        <f>IF(I64&lt;=2000,$F$5+(I64/24),"error")</f>
        <v>44705.75</v>
      </c>
      <c r="I64" s="23">
        <f t="shared" si="0"/>
        <v>1266</v>
      </c>
      <c r="J64" s="17" t="str">
        <f t="shared" si="9"/>
        <v>NOT DUE</v>
      </c>
      <c r="K64" s="31" t="s">
        <v>3871</v>
      </c>
      <c r="L64" s="17"/>
    </row>
    <row r="65" spans="1:12">
      <c r="A65" s="17" t="s">
        <v>1718</v>
      </c>
      <c r="B65" s="31" t="s">
        <v>1713</v>
      </c>
      <c r="C65" s="31" t="s">
        <v>1089</v>
      </c>
      <c r="D65" s="43">
        <v>2000</v>
      </c>
      <c r="E65" s="13">
        <v>42348</v>
      </c>
      <c r="F65" s="13">
        <v>44621</v>
      </c>
      <c r="G65" s="27">
        <v>23086</v>
      </c>
      <c r="H65" s="22">
        <f>IF(I65&lt;=2000,$F$5+(I65/24),"error")</f>
        <v>44705.75</v>
      </c>
      <c r="I65" s="23">
        <f t="shared" si="0"/>
        <v>1266</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44789</v>
      </c>
      <c r="I66" s="23">
        <f t="shared" si="0"/>
        <v>3264</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44955.666666666664</v>
      </c>
      <c r="I67" s="23">
        <f t="shared" si="0"/>
        <v>7264</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44955.666666666664</v>
      </c>
      <c r="I68" s="23">
        <f t="shared" si="0"/>
        <v>7264</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44955.666666666664</v>
      </c>
      <c r="I69" s="23">
        <f t="shared" si="0"/>
        <v>7264</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45289</v>
      </c>
      <c r="I70" s="23">
        <f t="shared" si="0"/>
        <v>15264</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45289</v>
      </c>
      <c r="I71" s="23">
        <f t="shared" si="0"/>
        <v>15264</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44789</v>
      </c>
      <c r="I72" s="23">
        <f t="shared" ref="I72:I120" si="12">D72-($F$4-G72)</f>
        <v>3264</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44789</v>
      </c>
      <c r="I73" s="23">
        <f t="shared" si="12"/>
        <v>3264</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44955.666666666664</v>
      </c>
      <c r="I74" s="23">
        <f t="shared" si="12"/>
        <v>7264</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44955.666666666664</v>
      </c>
      <c r="I75" s="23">
        <f t="shared" si="12"/>
        <v>7264</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44955.666666666664</v>
      </c>
      <c r="I76" s="23">
        <f t="shared" si="12"/>
        <v>7264</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45289</v>
      </c>
      <c r="I77" s="23">
        <f t="shared" si="12"/>
        <v>15264</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45289</v>
      </c>
      <c r="I78" s="23">
        <f t="shared" si="12"/>
        <v>15264</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45289</v>
      </c>
      <c r="I79" s="23">
        <f t="shared" si="12"/>
        <v>15264</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45289</v>
      </c>
      <c r="I80" s="23">
        <f t="shared" si="12"/>
        <v>15264</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45289</v>
      </c>
      <c r="I81" s="23">
        <f t="shared" si="12"/>
        <v>15264</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45289</v>
      </c>
      <c r="I82" s="23">
        <f t="shared" si="12"/>
        <v>15264</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44955.666666666664</v>
      </c>
      <c r="I83" s="23">
        <f t="shared" si="12"/>
        <v>7264</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44955.666666666664</v>
      </c>
      <c r="I84" s="23">
        <f t="shared" si="12"/>
        <v>7264</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44955.666666666664</v>
      </c>
      <c r="I85" s="23">
        <f t="shared" si="12"/>
        <v>7264</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44955.666666666664</v>
      </c>
      <c r="I86" s="23">
        <f t="shared" si="12"/>
        <v>7264</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44955.666666666664</v>
      </c>
      <c r="I87" s="23">
        <f t="shared" si="12"/>
        <v>7264</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44955.666666666664</v>
      </c>
      <c r="I88" s="23">
        <f t="shared" si="12"/>
        <v>7264</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44955.666666666664</v>
      </c>
      <c r="I89" s="23">
        <f t="shared" si="12"/>
        <v>7264</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44955.666666666664</v>
      </c>
      <c r="I90" s="23">
        <f t="shared" si="12"/>
        <v>7264</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44955.666666666664</v>
      </c>
      <c r="I91" s="23">
        <f t="shared" si="12"/>
        <v>7264</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44955.666666666664</v>
      </c>
      <c r="I92" s="23">
        <f t="shared" si="12"/>
        <v>7264</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44955.666666666664</v>
      </c>
      <c r="I93" s="23">
        <f t="shared" si="12"/>
        <v>7264</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44955.666666666664</v>
      </c>
      <c r="I94" s="23">
        <f t="shared" si="12"/>
        <v>7264</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44955.666666666664</v>
      </c>
      <c r="I95" s="23">
        <f t="shared" si="12"/>
        <v>7264</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44955.666666666664</v>
      </c>
      <c r="I96" s="23">
        <f t="shared" si="12"/>
        <v>7264</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45289</v>
      </c>
      <c r="I97" s="23">
        <f t="shared" si="12"/>
        <v>15264</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45289</v>
      </c>
      <c r="I98" s="23">
        <f t="shared" si="12"/>
        <v>15264</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44955.666666666664</v>
      </c>
      <c r="I99" s="23">
        <f t="shared" si="12"/>
        <v>7264</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45289</v>
      </c>
      <c r="I100" s="23">
        <f t="shared" si="12"/>
        <v>15264</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44955.666666666664</v>
      </c>
      <c r="I101" s="23">
        <f t="shared" si="12"/>
        <v>7264</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44789</v>
      </c>
      <c r="I102" s="23">
        <f t="shared" si="12"/>
        <v>3264</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44820.333333333336</v>
      </c>
      <c r="I103" s="23">
        <f t="shared" si="12"/>
        <v>4016</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44955.666666666664</v>
      </c>
      <c r="I104" s="23">
        <f t="shared" si="12"/>
        <v>7264</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44955.666666666664</v>
      </c>
      <c r="I105" s="23">
        <f t="shared" si="12"/>
        <v>7264</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44955.666666666664</v>
      </c>
      <c r="I106" s="23">
        <f t="shared" si="12"/>
        <v>7264</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44955.666666666664</v>
      </c>
      <c r="I107" s="23">
        <f t="shared" si="12"/>
        <v>7264</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45289</v>
      </c>
      <c r="I108" s="23">
        <f t="shared" si="12"/>
        <v>15264</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44955.666666666664</v>
      </c>
      <c r="I109" s="23">
        <f t="shared" si="12"/>
        <v>7264</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44955.666666666664</v>
      </c>
      <c r="I110" s="23">
        <f t="shared" si="12"/>
        <v>7264</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44955.666666666664</v>
      </c>
      <c r="I111" s="23">
        <f t="shared" si="12"/>
        <v>7264</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44955.666666666664</v>
      </c>
      <c r="I112" s="23">
        <f t="shared" si="12"/>
        <v>7264</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44955.666666666664</v>
      </c>
      <c r="I113" s="23">
        <f t="shared" si="12"/>
        <v>7264</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44955.666666666664</v>
      </c>
      <c r="I114" s="23">
        <f t="shared" si="12"/>
        <v>7264</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44955.666666666664</v>
      </c>
      <c r="I115" s="23">
        <f t="shared" si="12"/>
        <v>7264</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44955.666666666664</v>
      </c>
      <c r="I116" s="23">
        <f t="shared" si="12"/>
        <v>7264</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44955.75</v>
      </c>
      <c r="I117" s="23">
        <f t="shared" si="12"/>
        <v>7266</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44789</v>
      </c>
      <c r="I118" s="23">
        <f t="shared" si="12"/>
        <v>3264</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45622.333333333336</v>
      </c>
      <c r="I119" s="23">
        <f t="shared" si="12"/>
        <v>23264</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44789</v>
      </c>
      <c r="I120" s="23">
        <f t="shared" si="12"/>
        <v>3264</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1">
    <mergeCell ref="E126:F126"/>
    <mergeCell ref="A4:B4"/>
    <mergeCell ref="D4:E4"/>
    <mergeCell ref="A5:B5"/>
    <mergeCell ref="L37:M37"/>
    <mergeCell ref="A1:B1"/>
    <mergeCell ref="D1:E1"/>
    <mergeCell ref="A2:B2"/>
    <mergeCell ref="D2:E2"/>
    <mergeCell ref="A3:B3"/>
    <mergeCell ref="D3:E3"/>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15"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1841</v>
      </c>
      <c r="D3" s="306" t="s">
        <v>12</v>
      </c>
      <c r="E3" s="306"/>
      <c r="F3" s="5" t="s">
        <v>1842</v>
      </c>
    </row>
    <row r="4" spans="1:13" ht="18" customHeight="1">
      <c r="A4" s="305" t="s">
        <v>75</v>
      </c>
      <c r="B4" s="305"/>
      <c r="C4" s="37" t="s">
        <v>3831</v>
      </c>
      <c r="D4" s="306" t="s">
        <v>14</v>
      </c>
      <c r="E4" s="306"/>
      <c r="F4" s="6">
        <f>'Running Hours'!B24</f>
        <v>27250.1</v>
      </c>
    </row>
    <row r="5" spans="1:13" ht="18" customHeight="1">
      <c r="A5" s="305" t="s">
        <v>76</v>
      </c>
      <c r="B5" s="305"/>
      <c r="C5" s="38" t="s">
        <v>3832</v>
      </c>
      <c r="D5" s="46"/>
      <c r="E5" s="238" t="str">
        <f>'Running Hours'!$C5</f>
        <v>Date updated:</v>
      </c>
      <c r="F5" s="196">
        <f>'Running Hours'!$D5</f>
        <v>44653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44731.904166666667</v>
      </c>
      <c r="I8" s="23">
        <f t="shared" ref="I8:I71" si="0">D8-($F$4-G8)</f>
        <v>1893.7000000000007</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44731.904166666667</v>
      </c>
      <c r="I9" s="23">
        <f t="shared" si="0"/>
        <v>1893.7000000000007</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44731.904166666667</v>
      </c>
      <c r="I10" s="23">
        <f t="shared" si="0"/>
        <v>1893.7000000000007</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44731.904166666667</v>
      </c>
      <c r="I11" s="23">
        <f t="shared" si="0"/>
        <v>1893.7000000000007</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44731.904166666667</v>
      </c>
      <c r="I12" s="23">
        <f t="shared" si="0"/>
        <v>1893.7000000000007</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44731.904166666667</v>
      </c>
      <c r="I13" s="23">
        <f t="shared" si="0"/>
        <v>1893.7000000000007</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44731.904166666667</v>
      </c>
      <c r="I14" s="23">
        <f t="shared" si="0"/>
        <v>1893.7000000000007</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44731.904166666667</v>
      </c>
      <c r="I15" s="23">
        <f t="shared" si="0"/>
        <v>1893.7000000000007</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44731.904166666667</v>
      </c>
      <c r="I16" s="23">
        <f t="shared" si="0"/>
        <v>1893.7000000000007</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44731.904166666667</v>
      </c>
      <c r="I17" s="23">
        <f t="shared" si="0"/>
        <v>1893.7000000000007</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44731.904166666667</v>
      </c>
      <c r="I18" s="23">
        <f t="shared" si="0"/>
        <v>1893.7000000000007</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44731.904166666667</v>
      </c>
      <c r="I19" s="23">
        <f t="shared" si="0"/>
        <v>1893.7000000000007</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44731.904166666667</v>
      </c>
      <c r="I20" s="23">
        <f t="shared" si="0"/>
        <v>1893.7000000000007</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44731.904166666667</v>
      </c>
      <c r="I21" s="23">
        <f t="shared" si="0"/>
        <v>1893.7000000000007</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44731.904166666667</v>
      </c>
      <c r="I22" s="23">
        <f t="shared" si="0"/>
        <v>1893.7000000000007</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44731.904166666667</v>
      </c>
      <c r="I23" s="23">
        <f t="shared" si="0"/>
        <v>1893.7000000000007</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44731.904166666667</v>
      </c>
      <c r="I24" s="23">
        <f t="shared" si="0"/>
        <v>1893.7000000000007</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44731.904166666667</v>
      </c>
      <c r="I25" s="23">
        <f t="shared" si="0"/>
        <v>1893.7000000000007</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44731.904166666667</v>
      </c>
      <c r="I26" s="23">
        <f t="shared" si="0"/>
        <v>1893.7000000000007</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44731.904166666667</v>
      </c>
      <c r="I27" s="23">
        <f t="shared" si="0"/>
        <v>1893.7000000000007</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44731.904166666667</v>
      </c>
      <c r="I28" s="23">
        <f t="shared" si="0"/>
        <v>1893.7000000000007</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44731.904166666667</v>
      </c>
      <c r="I29" s="23">
        <f t="shared" si="0"/>
        <v>1893.7000000000007</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44731.904166666667</v>
      </c>
      <c r="I30" s="23">
        <f t="shared" si="0"/>
        <v>1893.7000000000007</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44731.904166666667</v>
      </c>
      <c r="I31" s="23">
        <f t="shared" si="0"/>
        <v>1893.7000000000007</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44731.904166666667</v>
      </c>
      <c r="I32" s="23">
        <f t="shared" si="0"/>
        <v>1893.7000000000007</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44731.904166666667</v>
      </c>
      <c r="I33" s="23">
        <f t="shared" si="0"/>
        <v>1893.7000000000007</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44731.904166666667</v>
      </c>
      <c r="I34" s="23">
        <f t="shared" si="0"/>
        <v>1893.7000000000007</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44731.904166666667</v>
      </c>
      <c r="I35" s="23">
        <f t="shared" si="0"/>
        <v>1893.7000000000007</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44731.904166666667</v>
      </c>
      <c r="I36" s="23">
        <f t="shared" si="0"/>
        <v>1893.7000000000007</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44815.237500000003</v>
      </c>
      <c r="I37" s="23">
        <f t="shared" si="0"/>
        <v>3893.7000000000007</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44731.904166666667</v>
      </c>
      <c r="I38" s="23">
        <f t="shared" si="0"/>
        <v>1893.7000000000007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44737.120833333334</v>
      </c>
      <c r="I39" s="23">
        <f t="shared" si="0"/>
        <v>2018.9000000000015</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44815.237500000003</v>
      </c>
      <c r="I40" s="23">
        <f t="shared" si="0"/>
        <v>3893.7000000000007</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44815.237500000003</v>
      </c>
      <c r="I41" s="23">
        <f t="shared" si="0"/>
        <v>3893.7000000000007</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44731.904166666667</v>
      </c>
      <c r="I42" s="23">
        <f t="shared" si="0"/>
        <v>1893.7000000000007</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44731.904166666667</v>
      </c>
      <c r="I43" s="23">
        <f t="shared" si="0"/>
        <v>1893.7000000000007</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44815.237500000003</v>
      </c>
      <c r="I44" s="23">
        <f t="shared" si="0"/>
        <v>3893.7000000000007</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44815.237500000003</v>
      </c>
      <c r="I45" s="23">
        <f t="shared" si="0"/>
        <v>3893.7000000000007</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44731.904166666667</v>
      </c>
      <c r="I46" s="23">
        <f t="shared" si="0"/>
        <v>1893.7000000000007</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44981.904166666667</v>
      </c>
      <c r="I47" s="23">
        <f t="shared" si="0"/>
        <v>7893.7000000000007</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44815.237500000003</v>
      </c>
      <c r="I48" s="23">
        <f t="shared" si="0"/>
        <v>3893.7000000000007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44903.787499999999</v>
      </c>
      <c r="I49" s="23">
        <f t="shared" si="0"/>
        <v>6018.9000000000015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44903.787499999999</v>
      </c>
      <c r="I50" s="23">
        <f t="shared" si="0"/>
        <v>6018.9000000000015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44843.70416666667</v>
      </c>
      <c r="I51" s="23">
        <f t="shared" si="0"/>
        <v>4576.9000000000015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44843.70416666667</v>
      </c>
      <c r="I52" s="23">
        <f t="shared" si="0"/>
        <v>4576.9000000000015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45177.037499999999</v>
      </c>
      <c r="I53" s="23">
        <f t="shared" si="0"/>
        <v>12576.900000000001</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44896.412499999999</v>
      </c>
      <c r="I54" s="23">
        <f t="shared" si="0"/>
        <v>5841.9000000000015</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44981.904166666667</v>
      </c>
      <c r="I55" s="23">
        <f t="shared" si="0"/>
        <v>7893.7000000000007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44903.787499999999</v>
      </c>
      <c r="I56" s="23">
        <f t="shared" si="0"/>
        <v>6018.9000000000015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44903.787499999999</v>
      </c>
      <c r="I57" s="23">
        <f t="shared" si="0"/>
        <v>6018.9000000000015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44903.787499999999</v>
      </c>
      <c r="I58" s="23">
        <f t="shared" si="0"/>
        <v>6018.9000000000015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44903.787499999999</v>
      </c>
      <c r="I59" s="23">
        <f t="shared" si="0"/>
        <v>6018.9000000000015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44903.787499999999</v>
      </c>
      <c r="I60" s="23">
        <f t="shared" si="0"/>
        <v>6018.9000000000015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44903.787499999999</v>
      </c>
      <c r="I61" s="23">
        <f t="shared" si="0"/>
        <v>6018.9000000000015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44903.787499999999</v>
      </c>
      <c r="I62" s="23">
        <f t="shared" si="0"/>
        <v>6018.9000000000015</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44731.904166666667</v>
      </c>
      <c r="I63" s="23">
        <f t="shared" si="0"/>
        <v>1893.7000000000007</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44731.904166666667</v>
      </c>
      <c r="I64" s="23">
        <f t="shared" si="0"/>
        <v>1893.7000000000007</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44731.904166666667</v>
      </c>
      <c r="I65" s="23">
        <f t="shared" si="0"/>
        <v>1893.7000000000007</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44815.237500000003</v>
      </c>
      <c r="I66" s="23">
        <f t="shared" si="0"/>
        <v>3893.7000000000007</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44981.904166666667</v>
      </c>
      <c r="I67" s="23">
        <f t="shared" si="0"/>
        <v>7893.7000000000007</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44903.787499999999</v>
      </c>
      <c r="I68" s="23">
        <f t="shared" si="0"/>
        <v>6018.9000000000015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44903.787499999999</v>
      </c>
      <c r="I69" s="23">
        <f t="shared" si="0"/>
        <v>6018.9000000000015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44896.412499999999</v>
      </c>
      <c r="I70" s="23">
        <f t="shared" si="0"/>
        <v>5841.9000000000015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44896.412499999999</v>
      </c>
      <c r="I71" s="23">
        <f t="shared" si="0"/>
        <v>5841.9000000000015</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44815.237500000003</v>
      </c>
      <c r="I72" s="23">
        <f t="shared" ref="I72:I120" si="9">D72-($F$4-G72)</f>
        <v>3893.7000000000007</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44815.237500000003</v>
      </c>
      <c r="I73" s="23">
        <f t="shared" si="9"/>
        <v>3893.7000000000007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44903.787499999999</v>
      </c>
      <c r="I74" s="23">
        <f t="shared" si="9"/>
        <v>6018.9000000000015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44903.787499999999</v>
      </c>
      <c r="I75" s="23">
        <f t="shared" si="9"/>
        <v>6018.9000000000015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44903.787499999999</v>
      </c>
      <c r="I76" s="23">
        <f t="shared" si="9"/>
        <v>6018.9000000000015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44896.412499999999</v>
      </c>
      <c r="I77" s="23">
        <f t="shared" si="9"/>
        <v>5841.9000000000015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44896.412499999999</v>
      </c>
      <c r="I78" s="23">
        <f t="shared" si="9"/>
        <v>5841.9000000000015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44896.408333333333</v>
      </c>
      <c r="I79" s="23">
        <f t="shared" si="9"/>
        <v>5841.8000000000029</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44896.408333333333</v>
      </c>
      <c r="I80" s="23">
        <f t="shared" si="9"/>
        <v>5841.8000000000029</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44896.412499999999</v>
      </c>
      <c r="I81" s="23">
        <f t="shared" si="9"/>
        <v>5841.9000000000015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44896.412499999999</v>
      </c>
      <c r="I82" s="23">
        <f t="shared" si="9"/>
        <v>5841.9000000000015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44903.787499999999</v>
      </c>
      <c r="I83" s="23">
        <f t="shared" si="9"/>
        <v>6018.9000000000015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44903.787499999999</v>
      </c>
      <c r="I84" s="23">
        <f t="shared" si="9"/>
        <v>6018.9000000000015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44903.787499999999</v>
      </c>
      <c r="I85" s="23">
        <f t="shared" si="9"/>
        <v>6018.9000000000015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44903.787499999999</v>
      </c>
      <c r="I86" s="23">
        <f t="shared" si="9"/>
        <v>6018.9000000000015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44903.787499999999</v>
      </c>
      <c r="I87" s="23">
        <f t="shared" si="9"/>
        <v>6018.9000000000015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44903.787499999999</v>
      </c>
      <c r="I88" s="23">
        <f t="shared" si="9"/>
        <v>6018.9000000000015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44903.787499999999</v>
      </c>
      <c r="I89" s="23">
        <f t="shared" si="9"/>
        <v>6018.9000000000015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44903.787499999999</v>
      </c>
      <c r="I90" s="23">
        <f t="shared" si="9"/>
        <v>6018.9000000000015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44903.787499999999</v>
      </c>
      <c r="I91" s="23">
        <f t="shared" si="9"/>
        <v>6018.9000000000015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44903.787499999999</v>
      </c>
      <c r="I92" s="23">
        <f t="shared" si="9"/>
        <v>6018.9000000000015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44903.787499999999</v>
      </c>
      <c r="I93" s="23">
        <f t="shared" si="9"/>
        <v>6018.9000000000015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44903.787499999999</v>
      </c>
      <c r="I94" s="23">
        <f t="shared" si="9"/>
        <v>6018.9000000000015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44903.787499999999</v>
      </c>
      <c r="I95" s="23">
        <f t="shared" si="9"/>
        <v>6018.9000000000015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44903.787499999999</v>
      </c>
      <c r="I96" s="23">
        <f t="shared" si="9"/>
        <v>6018.9000000000015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44896.408333333333</v>
      </c>
      <c r="I97" s="23">
        <f t="shared" si="9"/>
        <v>5841.8000000000029</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44896.408333333333</v>
      </c>
      <c r="I98" s="23">
        <f t="shared" si="9"/>
        <v>5841.8000000000029</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44903.787499999999</v>
      </c>
      <c r="I99" s="23">
        <f t="shared" si="9"/>
        <v>6018.9000000000015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44896.408333333333</v>
      </c>
      <c r="I100" s="23">
        <f t="shared" si="9"/>
        <v>5841.8000000000029</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44705.287499999999</v>
      </c>
      <c r="I101" s="23">
        <f t="shared" si="9"/>
        <v>1254.9000000000015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44721.620833333334</v>
      </c>
      <c r="I102" s="23">
        <f t="shared" si="9"/>
        <v>1646.9000000000015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44705.287499999999</v>
      </c>
      <c r="I103" s="23">
        <f t="shared" si="9"/>
        <v>1254.9000000000015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44705.287499999999</v>
      </c>
      <c r="I104" s="23">
        <f t="shared" si="9"/>
        <v>1254.9000000000015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44705.287499999999</v>
      </c>
      <c r="I105" s="23">
        <f t="shared" si="9"/>
        <v>1254.9000000000015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44705.287499999999</v>
      </c>
      <c r="I106" s="23">
        <f t="shared" si="9"/>
        <v>1254.9000000000015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44705.287499999999</v>
      </c>
      <c r="I107" s="23">
        <f t="shared" si="9"/>
        <v>1254.9000000000015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45038.620833333334</v>
      </c>
      <c r="I108" s="23">
        <f t="shared" si="9"/>
        <v>9254.9000000000015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44903.787499999999</v>
      </c>
      <c r="I109" s="23">
        <f t="shared" si="9"/>
        <v>6018.9000000000015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44903.787499999999</v>
      </c>
      <c r="I110" s="23">
        <f t="shared" si="9"/>
        <v>6018.9000000000015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44903.787499999999</v>
      </c>
      <c r="I111" s="23">
        <f t="shared" si="9"/>
        <v>6018.9000000000015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44903.787499999999</v>
      </c>
      <c r="I112" s="23">
        <f t="shared" si="9"/>
        <v>6018.9000000000015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44903.787499999999</v>
      </c>
      <c r="I113" s="23">
        <f t="shared" si="9"/>
        <v>6018.9000000000015</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44981.904166666667</v>
      </c>
      <c r="I114" s="23">
        <f t="shared" si="9"/>
        <v>7893.7000000000007</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44981.904166666667</v>
      </c>
      <c r="I115" s="23">
        <f t="shared" si="9"/>
        <v>7893.7000000000007</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44981.904166666667</v>
      </c>
      <c r="I116" s="23">
        <f t="shared" si="9"/>
        <v>7893.7000000000007</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44981.904166666667</v>
      </c>
      <c r="I117" s="23">
        <f t="shared" si="9"/>
        <v>7893.7000000000007</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44815.237500000003</v>
      </c>
      <c r="I118" s="23">
        <f t="shared" si="9"/>
        <v>3893.7000000000007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45560.45416666667</v>
      </c>
      <c r="I119" s="23">
        <f t="shared" si="9"/>
        <v>21778.9</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44815.237500000003</v>
      </c>
      <c r="I120" s="23">
        <f t="shared" si="9"/>
        <v>3893.7000000000007</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C109" zoomScaleNormal="100" workbookViewId="0">
      <selection activeCell="M130" sqref="M13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1956</v>
      </c>
      <c r="D3" s="306" t="s">
        <v>12</v>
      </c>
      <c r="E3" s="306"/>
      <c r="F3" s="5" t="s">
        <v>3611</v>
      </c>
    </row>
    <row r="4" spans="1:12" ht="18" customHeight="1">
      <c r="A4" s="305" t="s">
        <v>75</v>
      </c>
      <c r="B4" s="305"/>
      <c r="C4" s="37" t="s">
        <v>3833</v>
      </c>
      <c r="D4" s="306" t="s">
        <v>14</v>
      </c>
      <c r="E4" s="306"/>
      <c r="F4" s="6">
        <f>'Running Hours'!B21</f>
        <v>54293.7</v>
      </c>
    </row>
    <row r="5" spans="1:12" ht="18" customHeight="1">
      <c r="A5" s="305" t="s">
        <v>76</v>
      </c>
      <c r="B5" s="305"/>
      <c r="C5" s="38" t="s">
        <v>3832</v>
      </c>
      <c r="D5" s="46"/>
      <c r="E5" s="238"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44694.708333333336</v>
      </c>
      <c r="I8" s="23">
        <f t="shared" ref="I8:I71" si="0">D8-($F$4-G8)</f>
        <v>1001</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44694.708333333336</v>
      </c>
      <c r="I9" s="23">
        <f t="shared" si="0"/>
        <v>1001</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44694.708333333336</v>
      </c>
      <c r="I10" s="23">
        <f t="shared" si="0"/>
        <v>1001</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44694.708333333336</v>
      </c>
      <c r="I11" s="23">
        <f t="shared" si="0"/>
        <v>1001</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44694.708333333336</v>
      </c>
      <c r="I12" s="23">
        <f t="shared" si="0"/>
        <v>1001</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44694.708333333336</v>
      </c>
      <c r="I13" s="23">
        <f t="shared" si="0"/>
        <v>1001</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44694.708333333336</v>
      </c>
      <c r="I14" s="23">
        <f t="shared" si="0"/>
        <v>1001</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44694.708333333336</v>
      </c>
      <c r="I15" s="23">
        <f t="shared" si="0"/>
        <v>1001</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44694.708333333336</v>
      </c>
      <c r="I16" s="23">
        <f t="shared" si="0"/>
        <v>1001</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44694.708333333336</v>
      </c>
      <c r="I17" s="23">
        <f t="shared" si="0"/>
        <v>1001</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44694.708333333336</v>
      </c>
      <c r="I18" s="23">
        <f t="shared" si="0"/>
        <v>1001</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44694.708333333336</v>
      </c>
      <c r="I19" s="23">
        <f t="shared" si="0"/>
        <v>1001</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44694.708333333336</v>
      </c>
      <c r="I20" s="23">
        <f t="shared" si="0"/>
        <v>1001</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44694.708333333336</v>
      </c>
      <c r="I21" s="23">
        <f t="shared" si="0"/>
        <v>1001</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44694.708333333336</v>
      </c>
      <c r="I22" s="23">
        <f t="shared" si="0"/>
        <v>1001</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44694.708333333336</v>
      </c>
      <c r="I23" s="23">
        <f t="shared" si="0"/>
        <v>1001</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44694.708333333336</v>
      </c>
      <c r="I24" s="23">
        <f t="shared" si="0"/>
        <v>1001</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44694.708333333336</v>
      </c>
      <c r="I25" s="23">
        <f t="shared" si="0"/>
        <v>1001</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44694.708333333336</v>
      </c>
      <c r="I26" s="23">
        <f t="shared" si="0"/>
        <v>1001</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44694.708333333336</v>
      </c>
      <c r="I27" s="23">
        <f t="shared" si="0"/>
        <v>1001</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44694.708333333336</v>
      </c>
      <c r="I28" s="23">
        <f t="shared" si="0"/>
        <v>1001</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44694.708333333336</v>
      </c>
      <c r="I29" s="23">
        <f t="shared" si="0"/>
        <v>1001</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44694.708333333336</v>
      </c>
      <c r="I30" s="23">
        <f t="shared" si="0"/>
        <v>1001</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44694.708333333336</v>
      </c>
      <c r="I31" s="23">
        <f t="shared" si="0"/>
        <v>1001</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44694.708333333336</v>
      </c>
      <c r="I32" s="23">
        <f t="shared" si="0"/>
        <v>1001</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44694.708333333336</v>
      </c>
      <c r="I33" s="23">
        <f t="shared" si="0"/>
        <v>1001</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44694.708333333336</v>
      </c>
      <c r="I34" s="23">
        <f t="shared" si="0"/>
        <v>1001</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44694.708333333336</v>
      </c>
      <c r="I35" s="23">
        <f t="shared" si="0"/>
        <v>1001</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44694.708333333336</v>
      </c>
      <c r="I36" s="23">
        <f t="shared" si="0"/>
        <v>1001</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44778.041666666664</v>
      </c>
      <c r="I37" s="23">
        <f t="shared" si="0"/>
        <v>3001</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44694.708333333336</v>
      </c>
      <c r="I38" s="23">
        <f t="shared" si="0"/>
        <v>1001</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44693.416666666664</v>
      </c>
      <c r="I39" s="23">
        <f t="shared" si="0"/>
        <v>970</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44693.416666666664</v>
      </c>
      <c r="I40" s="23">
        <f t="shared" si="0"/>
        <v>970</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44693.416666666664</v>
      </c>
      <c r="I41" s="23">
        <f t="shared" si="0"/>
        <v>970</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44694.708333333336</v>
      </c>
      <c r="I42" s="23">
        <f t="shared" si="0"/>
        <v>1001</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44694.708333333336</v>
      </c>
      <c r="I43" s="23">
        <f t="shared" si="0"/>
        <v>1001</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44693.416666666664</v>
      </c>
      <c r="I44" s="23">
        <f t="shared" si="0"/>
        <v>970</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44778.041666666664</v>
      </c>
      <c r="I45" s="23">
        <f t="shared" si="0"/>
        <v>3001</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44694.708333333336</v>
      </c>
      <c r="I46" s="23">
        <f t="shared" si="0"/>
        <v>1001</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44944.708333333336</v>
      </c>
      <c r="I47" s="23">
        <f t="shared" si="0"/>
        <v>7001</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44693.416666666664</v>
      </c>
      <c r="I48" s="23">
        <f t="shared" si="0"/>
        <v>970</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44860.083333333336</v>
      </c>
      <c r="I49" s="23">
        <f t="shared" si="0"/>
        <v>4970</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44860.083333333336</v>
      </c>
      <c r="I50" s="23">
        <f t="shared" si="0"/>
        <v>4970</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44860.083333333336</v>
      </c>
      <c r="I51" s="23">
        <f t="shared" si="0"/>
        <v>4970</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44860.083333333336</v>
      </c>
      <c r="I52" s="23">
        <f t="shared" si="0"/>
        <v>4970</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45193.416666666664</v>
      </c>
      <c r="I53" s="23">
        <f t="shared" si="0"/>
        <v>12970</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45193.416666666664</v>
      </c>
      <c r="I54" s="23">
        <f t="shared" si="0"/>
        <v>12970</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44642.762499999997</v>
      </c>
      <c r="I55" s="23">
        <f t="shared" si="0"/>
        <v>-245.69999999999709</v>
      </c>
      <c r="J55" s="17" t="str">
        <f t="shared" si="2"/>
        <v>OVERDUE</v>
      </c>
      <c r="K55" s="31"/>
      <c r="L55" s="20" t="s">
        <v>5540</v>
      </c>
    </row>
    <row r="56" spans="1:12" ht="25.5">
      <c r="A56" s="17" t="s">
        <v>3660</v>
      </c>
      <c r="B56" s="31" t="s">
        <v>1689</v>
      </c>
      <c r="C56" s="31" t="s">
        <v>1690</v>
      </c>
      <c r="D56" s="43">
        <v>8000</v>
      </c>
      <c r="E56" s="13">
        <v>42348</v>
      </c>
      <c r="F56" s="13">
        <v>44306</v>
      </c>
      <c r="G56" s="27">
        <v>46048</v>
      </c>
      <c r="H56" s="22">
        <f t="shared" ref="H56:H62" si="5">IF(I56&lt;=8000,$F$5+(I56/24),"error")</f>
        <v>44642.762499999997</v>
      </c>
      <c r="I56" s="23">
        <f t="shared" si="0"/>
        <v>-245.69999999999709</v>
      </c>
      <c r="J56" s="17" t="str">
        <f t="shared" si="2"/>
        <v>OVERDUE</v>
      </c>
      <c r="K56" s="31"/>
      <c r="L56" s="20" t="s">
        <v>5540</v>
      </c>
    </row>
    <row r="57" spans="1:12">
      <c r="A57" s="17" t="s">
        <v>3661</v>
      </c>
      <c r="B57" s="31" t="s">
        <v>1691</v>
      </c>
      <c r="C57" s="31" t="s">
        <v>1692</v>
      </c>
      <c r="D57" s="43">
        <v>8000</v>
      </c>
      <c r="E57" s="13">
        <v>42348</v>
      </c>
      <c r="F57" s="13">
        <v>44306</v>
      </c>
      <c r="G57" s="27">
        <v>46048</v>
      </c>
      <c r="H57" s="22">
        <f t="shared" si="5"/>
        <v>44642.762499999997</v>
      </c>
      <c r="I57" s="23">
        <f t="shared" si="0"/>
        <v>-245.69999999999709</v>
      </c>
      <c r="J57" s="17" t="str">
        <f t="shared" si="2"/>
        <v>OVERDUE</v>
      </c>
      <c r="K57" s="31" t="s">
        <v>3872</v>
      </c>
      <c r="L57" s="20" t="s">
        <v>5540</v>
      </c>
    </row>
    <row r="58" spans="1:12">
      <c r="A58" s="17" t="s">
        <v>3662</v>
      </c>
      <c r="B58" s="31" t="s">
        <v>1693</v>
      </c>
      <c r="C58" s="31" t="s">
        <v>1694</v>
      </c>
      <c r="D58" s="43">
        <v>8000</v>
      </c>
      <c r="E58" s="13">
        <v>42348</v>
      </c>
      <c r="F58" s="13">
        <v>44306</v>
      </c>
      <c r="G58" s="27">
        <v>46048</v>
      </c>
      <c r="H58" s="22">
        <f t="shared" si="5"/>
        <v>44642.762499999997</v>
      </c>
      <c r="I58" s="23">
        <f t="shared" si="0"/>
        <v>-245.69999999999709</v>
      </c>
      <c r="J58" s="17" t="str">
        <f t="shared" si="2"/>
        <v>OVERDUE</v>
      </c>
      <c r="K58" s="31"/>
      <c r="L58" s="20" t="s">
        <v>5540</v>
      </c>
    </row>
    <row r="59" spans="1:12" ht="25.5">
      <c r="A59" s="17" t="s">
        <v>3663</v>
      </c>
      <c r="B59" s="31" t="s">
        <v>1695</v>
      </c>
      <c r="C59" s="31" t="s">
        <v>1696</v>
      </c>
      <c r="D59" s="43">
        <v>8000</v>
      </c>
      <c r="E59" s="13">
        <v>42348</v>
      </c>
      <c r="F59" s="13">
        <v>44306</v>
      </c>
      <c r="G59" s="27">
        <v>46048</v>
      </c>
      <c r="H59" s="22">
        <f t="shared" si="5"/>
        <v>44642.762499999997</v>
      </c>
      <c r="I59" s="23">
        <f t="shared" si="0"/>
        <v>-245.69999999999709</v>
      </c>
      <c r="J59" s="17" t="str">
        <f t="shared" si="2"/>
        <v>OVERDUE</v>
      </c>
      <c r="K59" s="31" t="s">
        <v>3872</v>
      </c>
      <c r="L59" s="20" t="s">
        <v>5540</v>
      </c>
    </row>
    <row r="60" spans="1:12">
      <c r="A60" s="17" t="s">
        <v>3664</v>
      </c>
      <c r="B60" s="31" t="s">
        <v>1697</v>
      </c>
      <c r="C60" s="31" t="s">
        <v>1698</v>
      </c>
      <c r="D60" s="43">
        <v>8000</v>
      </c>
      <c r="E60" s="13">
        <v>42348</v>
      </c>
      <c r="F60" s="13">
        <v>44306</v>
      </c>
      <c r="G60" s="27">
        <v>46048</v>
      </c>
      <c r="H60" s="22">
        <f t="shared" si="5"/>
        <v>44642.762499999997</v>
      </c>
      <c r="I60" s="23">
        <f t="shared" si="0"/>
        <v>-245.69999999999709</v>
      </c>
      <c r="J60" s="17" t="str">
        <f t="shared" si="2"/>
        <v>OVERDUE</v>
      </c>
      <c r="K60" s="31" t="s">
        <v>3872</v>
      </c>
      <c r="L60" s="20" t="s">
        <v>5540</v>
      </c>
    </row>
    <row r="61" spans="1:12" ht="25.5">
      <c r="A61" s="17" t="s">
        <v>3665</v>
      </c>
      <c r="B61" s="31" t="s">
        <v>1699</v>
      </c>
      <c r="C61" s="31" t="s">
        <v>1700</v>
      </c>
      <c r="D61" s="43">
        <v>8000</v>
      </c>
      <c r="E61" s="13">
        <v>42348</v>
      </c>
      <c r="F61" s="13">
        <v>44306</v>
      </c>
      <c r="G61" s="27">
        <v>46048</v>
      </c>
      <c r="H61" s="22">
        <f t="shared" si="5"/>
        <v>44642.762499999997</v>
      </c>
      <c r="I61" s="23">
        <f t="shared" si="0"/>
        <v>-245.69999999999709</v>
      </c>
      <c r="J61" s="17" t="str">
        <f t="shared" si="2"/>
        <v>OVERDUE</v>
      </c>
      <c r="K61" s="31" t="s">
        <v>3872</v>
      </c>
      <c r="L61" s="20" t="s">
        <v>5540</v>
      </c>
    </row>
    <row r="62" spans="1:12">
      <c r="A62" s="17" t="s">
        <v>3666</v>
      </c>
      <c r="B62" s="31" t="s">
        <v>1701</v>
      </c>
      <c r="C62" s="31" t="s">
        <v>1702</v>
      </c>
      <c r="D62" s="43">
        <v>8000</v>
      </c>
      <c r="E62" s="13">
        <v>42348</v>
      </c>
      <c r="F62" s="13">
        <v>44306</v>
      </c>
      <c r="G62" s="27">
        <v>46048</v>
      </c>
      <c r="H62" s="22">
        <f t="shared" si="5"/>
        <v>44642.762499999997</v>
      </c>
      <c r="I62" s="23">
        <f t="shared" si="0"/>
        <v>-245.69999999999709</v>
      </c>
      <c r="J62" s="17" t="str">
        <f t="shared" si="2"/>
        <v>OVERDUE</v>
      </c>
      <c r="K62" s="31" t="s">
        <v>3872</v>
      </c>
      <c r="L62" s="20" t="s">
        <v>5540</v>
      </c>
    </row>
    <row r="63" spans="1:12">
      <c r="A63" s="17" t="s">
        <v>3667</v>
      </c>
      <c r="B63" s="31" t="s">
        <v>1711</v>
      </c>
      <c r="C63" s="31" t="s">
        <v>1089</v>
      </c>
      <c r="D63" s="43">
        <v>2000</v>
      </c>
      <c r="E63" s="13">
        <v>42348</v>
      </c>
      <c r="F63" s="13">
        <v>44611</v>
      </c>
      <c r="G63" s="27">
        <v>53294.7</v>
      </c>
      <c r="H63" s="22">
        <f>IF(I63&lt;=2000,$F$5+(I63/24),"error")</f>
        <v>44694.708333333336</v>
      </c>
      <c r="I63" s="23">
        <f t="shared" si="0"/>
        <v>1001</v>
      </c>
      <c r="J63" s="17" t="str">
        <f t="shared" si="2"/>
        <v>NOT DUE</v>
      </c>
      <c r="K63" s="31" t="s">
        <v>3871</v>
      </c>
      <c r="L63" s="18" t="s">
        <v>5472</v>
      </c>
    </row>
    <row r="64" spans="1:12" ht="25.5">
      <c r="A64" s="17" t="s">
        <v>3668</v>
      </c>
      <c r="B64" s="31" t="s">
        <v>1712</v>
      </c>
      <c r="C64" s="31" t="s">
        <v>1580</v>
      </c>
      <c r="D64" s="43">
        <v>2000</v>
      </c>
      <c r="E64" s="13">
        <v>42348</v>
      </c>
      <c r="F64" s="13">
        <v>44611</v>
      </c>
      <c r="G64" s="27">
        <v>53294.7</v>
      </c>
      <c r="H64" s="22">
        <f t="shared" ref="H64:H65" si="6">IF(I64&lt;=2000,$F$5+(I64/24),"error")</f>
        <v>44694.708333333336</v>
      </c>
      <c r="I64" s="23">
        <f t="shared" si="0"/>
        <v>1001</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44694.708333333336</v>
      </c>
      <c r="I65" s="23">
        <f t="shared" si="0"/>
        <v>1001</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44693.416666666664</v>
      </c>
      <c r="I66" s="23">
        <f t="shared" si="0"/>
        <v>970</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44642.762499999997</v>
      </c>
      <c r="I67" s="23">
        <f t="shared" si="0"/>
        <v>-245.69999999999709</v>
      </c>
      <c r="J67" s="17" t="str">
        <f t="shared" si="2"/>
        <v>OVERDUE</v>
      </c>
      <c r="K67" s="31" t="s">
        <v>3873</v>
      </c>
      <c r="L67" s="20" t="s">
        <v>5540</v>
      </c>
    </row>
    <row r="68" spans="1:12">
      <c r="A68" s="17" t="s">
        <v>3672</v>
      </c>
      <c r="B68" s="31" t="s">
        <v>1721</v>
      </c>
      <c r="C68" s="31" t="s">
        <v>1722</v>
      </c>
      <c r="D68" s="43">
        <v>8000</v>
      </c>
      <c r="E68" s="13">
        <v>42348</v>
      </c>
      <c r="F68" s="13">
        <v>44306</v>
      </c>
      <c r="G68" s="27">
        <v>46048</v>
      </c>
      <c r="H68" s="22">
        <f t="shared" si="7"/>
        <v>44642.762499999997</v>
      </c>
      <c r="I68" s="23">
        <f t="shared" si="0"/>
        <v>-245.69999999999709</v>
      </c>
      <c r="J68" s="17" t="str">
        <f t="shared" si="2"/>
        <v>OVERDUE</v>
      </c>
      <c r="K68" s="31" t="s">
        <v>3872</v>
      </c>
      <c r="L68" s="20" t="s">
        <v>5540</v>
      </c>
    </row>
    <row r="69" spans="1:12">
      <c r="A69" s="17" t="s">
        <v>3673</v>
      </c>
      <c r="B69" s="31" t="s">
        <v>1723</v>
      </c>
      <c r="C69" s="31" t="s">
        <v>1724</v>
      </c>
      <c r="D69" s="43">
        <v>8000</v>
      </c>
      <c r="E69" s="13">
        <v>42348</v>
      </c>
      <c r="F69" s="13">
        <v>44306</v>
      </c>
      <c r="G69" s="27">
        <v>46048</v>
      </c>
      <c r="H69" s="22">
        <f t="shared" si="7"/>
        <v>44642.762499999997</v>
      </c>
      <c r="I69" s="23">
        <f t="shared" si="0"/>
        <v>-245.69999999999709</v>
      </c>
      <c r="J69" s="17" t="str">
        <f t="shared" si="2"/>
        <v>OVERDUE</v>
      </c>
      <c r="K69" s="31" t="s">
        <v>3872</v>
      </c>
      <c r="L69" s="20" t="s">
        <v>5540</v>
      </c>
    </row>
    <row r="70" spans="1:12" ht="25.5">
      <c r="A70" s="17" t="s">
        <v>3674</v>
      </c>
      <c r="B70" s="31" t="s">
        <v>3883</v>
      </c>
      <c r="C70" s="31" t="s">
        <v>36</v>
      </c>
      <c r="D70" s="43">
        <v>16000</v>
      </c>
      <c r="E70" s="13">
        <v>42348</v>
      </c>
      <c r="F70" s="13">
        <v>44306</v>
      </c>
      <c r="G70" s="27">
        <v>46048</v>
      </c>
      <c r="H70" s="22">
        <f>IF(I70&lt;=16000,$F$5+(I70/24),"error")</f>
        <v>44976.095833333333</v>
      </c>
      <c r="I70" s="23">
        <f t="shared" si="0"/>
        <v>7754.3000000000029</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44976.095833333333</v>
      </c>
      <c r="I71" s="23">
        <f t="shared" si="0"/>
        <v>7754.3000000000029</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44693.416666666664</v>
      </c>
      <c r="I72" s="23">
        <f t="shared" ref="I72:I120" si="8">D72-($F$4-G72)</f>
        <v>970</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44693.416666666664</v>
      </c>
      <c r="I73" s="23">
        <f t="shared" si="8"/>
        <v>970</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44642.762499999997</v>
      </c>
      <c r="I74" s="23">
        <f t="shared" si="8"/>
        <v>-245.69999999999709</v>
      </c>
      <c r="J74" s="17" t="str">
        <f t="shared" si="9"/>
        <v>OVERDUE</v>
      </c>
      <c r="K74" s="31" t="s">
        <v>3872</v>
      </c>
      <c r="L74" s="20" t="s">
        <v>5540</v>
      </c>
    </row>
    <row r="75" spans="1:12">
      <c r="A75" s="17" t="s">
        <v>3679</v>
      </c>
      <c r="B75" s="31" t="s">
        <v>1736</v>
      </c>
      <c r="C75" s="31" t="s">
        <v>1737</v>
      </c>
      <c r="D75" s="43">
        <v>8000</v>
      </c>
      <c r="E75" s="13">
        <v>42348</v>
      </c>
      <c r="F75" s="13">
        <v>44306</v>
      </c>
      <c r="G75" s="27">
        <v>46048</v>
      </c>
      <c r="H75" s="22">
        <f t="shared" ref="H75" si="10">IF(I75&lt;=8000,$F$5+(I75/24),"error")</f>
        <v>44642.762499999997</v>
      </c>
      <c r="I75" s="23">
        <f t="shared" si="8"/>
        <v>-245.69999999999709</v>
      </c>
      <c r="J75" s="17" t="str">
        <f t="shared" si="9"/>
        <v>OVERDUE</v>
      </c>
      <c r="K75" s="31" t="s">
        <v>3872</v>
      </c>
      <c r="L75" s="20" t="s">
        <v>5540</v>
      </c>
    </row>
    <row r="76" spans="1:12">
      <c r="A76" s="17" t="s">
        <v>3680</v>
      </c>
      <c r="B76" s="31" t="s">
        <v>1738</v>
      </c>
      <c r="C76" s="31" t="s">
        <v>1629</v>
      </c>
      <c r="D76" s="43">
        <v>8000</v>
      </c>
      <c r="E76" s="13">
        <v>42348</v>
      </c>
      <c r="F76" s="13">
        <v>44306</v>
      </c>
      <c r="G76" s="27">
        <v>46048</v>
      </c>
      <c r="H76" s="22">
        <f>IF(I76&lt;=8000,$F$5+(I76/24),"error")</f>
        <v>44642.762499999997</v>
      </c>
      <c r="I76" s="23">
        <f t="shared" si="8"/>
        <v>-245.69999999999709</v>
      </c>
      <c r="J76" s="17" t="str">
        <f t="shared" si="9"/>
        <v>OVERDUE</v>
      </c>
      <c r="K76" s="31" t="s">
        <v>3872</v>
      </c>
      <c r="L76" s="20" t="s">
        <v>5540</v>
      </c>
    </row>
    <row r="77" spans="1:12" ht="25.5">
      <c r="A77" s="17" t="s">
        <v>3681</v>
      </c>
      <c r="B77" s="31" t="s">
        <v>3880</v>
      </c>
      <c r="C77" s="31" t="s">
        <v>36</v>
      </c>
      <c r="D77" s="43">
        <v>16000</v>
      </c>
      <c r="E77" s="13">
        <v>42348</v>
      </c>
      <c r="F77" s="13">
        <v>44306</v>
      </c>
      <c r="G77" s="27">
        <v>46048</v>
      </c>
      <c r="H77" s="22">
        <f>IF(I77&lt;=16000,$F$5+(I77/24),"error")</f>
        <v>44976.095833333333</v>
      </c>
      <c r="I77" s="23">
        <f t="shared" si="8"/>
        <v>7754.3000000000029</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44976.095833333333</v>
      </c>
      <c r="I78" s="23">
        <f t="shared" si="8"/>
        <v>7754.3000000000029</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44976.095833333333</v>
      </c>
      <c r="I79" s="23">
        <f t="shared" si="8"/>
        <v>7754.3000000000029</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44976.095833333333</v>
      </c>
      <c r="I80" s="23">
        <f t="shared" si="8"/>
        <v>7754.3000000000029</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44976.095833333333</v>
      </c>
      <c r="I81" s="23">
        <f t="shared" si="8"/>
        <v>7754.3000000000029</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44857.304166666669</v>
      </c>
      <c r="I82" s="23">
        <f t="shared" si="8"/>
        <v>4903.3000000000029</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44642.762499999997</v>
      </c>
      <c r="I83" s="23">
        <f t="shared" si="8"/>
        <v>-245.69999999999709</v>
      </c>
      <c r="J83" s="17" t="str">
        <f t="shared" si="9"/>
        <v>OVERDUE</v>
      </c>
      <c r="K83" s="31" t="s">
        <v>3872</v>
      </c>
      <c r="L83" s="20" t="s">
        <v>5540</v>
      </c>
    </row>
    <row r="84" spans="1:12" ht="25.5">
      <c r="A84" s="17" t="s">
        <v>3688</v>
      </c>
      <c r="B84" s="31" t="s">
        <v>1753</v>
      </c>
      <c r="C84" s="31" t="s">
        <v>1588</v>
      </c>
      <c r="D84" s="43">
        <v>8000</v>
      </c>
      <c r="E84" s="13">
        <v>42348</v>
      </c>
      <c r="F84" s="13">
        <v>44526</v>
      </c>
      <c r="G84" s="27">
        <v>51263.7</v>
      </c>
      <c r="H84" s="22">
        <f t="shared" ref="H84:H95" si="12">IF(I84&lt;=8000,$F$5+(I84/24),"error")</f>
        <v>44860.083333333336</v>
      </c>
      <c r="I84" s="23">
        <f t="shared" si="8"/>
        <v>4970</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44860.083333333336</v>
      </c>
      <c r="I85" s="23">
        <f t="shared" si="8"/>
        <v>4970</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44860.083333333336</v>
      </c>
      <c r="I86" s="23">
        <f t="shared" si="8"/>
        <v>4970</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44860.083333333336</v>
      </c>
      <c r="I87" s="23">
        <f t="shared" si="8"/>
        <v>4970</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44860.083333333336</v>
      </c>
      <c r="I88" s="23">
        <f t="shared" si="8"/>
        <v>4970</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44860.083333333336</v>
      </c>
      <c r="I89" s="23">
        <f t="shared" si="8"/>
        <v>4970</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44860.083333333336</v>
      </c>
      <c r="I90" s="23">
        <f t="shared" si="8"/>
        <v>4970</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44860.083333333336</v>
      </c>
      <c r="I91" s="23">
        <f t="shared" si="8"/>
        <v>4970</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44860.083333333336</v>
      </c>
      <c r="I92" s="23">
        <f t="shared" si="8"/>
        <v>4970</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44860.083333333336</v>
      </c>
      <c r="I93" s="23">
        <f t="shared" si="8"/>
        <v>4970</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44860.083333333336</v>
      </c>
      <c r="I94" s="23">
        <f t="shared" si="8"/>
        <v>4970</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44860.083333333336</v>
      </c>
      <c r="I95" s="23">
        <f t="shared" si="8"/>
        <v>4970</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44860.083333333336</v>
      </c>
      <c r="I96" s="23">
        <f t="shared" si="8"/>
        <v>4970</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44857.304166666669</v>
      </c>
      <c r="I97" s="23">
        <f t="shared" si="8"/>
        <v>4903.3000000000029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44857.304166666669</v>
      </c>
      <c r="I98" s="23">
        <f t="shared" si="8"/>
        <v>4903.3000000000029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44860.083333333336</v>
      </c>
      <c r="I99" s="23">
        <f t="shared" si="8"/>
        <v>4970</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44857.304166666669</v>
      </c>
      <c r="I100" s="23">
        <f t="shared" si="8"/>
        <v>4903.3000000000029</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44860.083333333336</v>
      </c>
      <c r="I101" s="23">
        <f t="shared" si="8"/>
        <v>4970</v>
      </c>
      <c r="J101" s="17" t="str">
        <f t="shared" si="9"/>
        <v>NOT DUE</v>
      </c>
      <c r="K101" s="31" t="s">
        <v>3875</v>
      </c>
      <c r="L101" s="144" t="s">
        <v>5495</v>
      </c>
    </row>
    <row r="102" spans="1:12" ht="48">
      <c r="A102" s="246" t="s">
        <v>5089</v>
      </c>
      <c r="B102" s="31" t="s">
        <v>1794</v>
      </c>
      <c r="C102" s="31" t="s">
        <v>1795</v>
      </c>
      <c r="D102" s="43">
        <v>4000</v>
      </c>
      <c r="E102" s="13">
        <v>42348</v>
      </c>
      <c r="F102" s="13">
        <v>44555</v>
      </c>
      <c r="G102" s="27">
        <v>51958</v>
      </c>
      <c r="H102" s="22">
        <f>IF(I102&lt;=4000,$F$5+(I102/24),"error")</f>
        <v>44722.345833333333</v>
      </c>
      <c r="I102" s="23">
        <f t="shared" si="8"/>
        <v>1664.3000000000029</v>
      </c>
      <c r="J102" s="17" t="str">
        <f t="shared" si="9"/>
        <v>NOT DUE</v>
      </c>
      <c r="K102" s="31" t="s">
        <v>3875</v>
      </c>
      <c r="L102" s="144" t="s">
        <v>5495</v>
      </c>
    </row>
    <row r="103" spans="1:12" ht="48">
      <c r="A103" s="246" t="s">
        <v>5090</v>
      </c>
      <c r="B103" s="31" t="s">
        <v>1794</v>
      </c>
      <c r="C103" s="31" t="s">
        <v>36</v>
      </c>
      <c r="D103" s="43">
        <v>8000</v>
      </c>
      <c r="E103" s="13">
        <v>42348</v>
      </c>
      <c r="F103" s="13">
        <v>44526</v>
      </c>
      <c r="G103" s="27">
        <v>51263.7</v>
      </c>
      <c r="H103" s="22">
        <f>IF(I103&lt;=8000,$F$5+(I103/24),"error")</f>
        <v>44860.083333333336</v>
      </c>
      <c r="I103" s="23">
        <f t="shared" si="8"/>
        <v>4970</v>
      </c>
      <c r="J103" s="17" t="str">
        <f t="shared" si="9"/>
        <v>NOT DUE</v>
      </c>
      <c r="K103" s="31" t="s">
        <v>3875</v>
      </c>
      <c r="L103" s="144" t="s">
        <v>5495</v>
      </c>
    </row>
    <row r="104" spans="1:12" ht="48">
      <c r="A104" s="246" t="s">
        <v>5091</v>
      </c>
      <c r="B104" s="31" t="s">
        <v>1796</v>
      </c>
      <c r="C104" s="31" t="s">
        <v>1629</v>
      </c>
      <c r="D104" s="43">
        <v>8000</v>
      </c>
      <c r="E104" s="13">
        <v>42348</v>
      </c>
      <c r="F104" s="13">
        <v>44526</v>
      </c>
      <c r="G104" s="27">
        <v>51263.7</v>
      </c>
      <c r="H104" s="22">
        <f t="shared" ref="H104:H106" si="13">IF(I104&lt;=8000,$F$5+(I104/24),"error")</f>
        <v>44860.083333333336</v>
      </c>
      <c r="I104" s="23">
        <f t="shared" si="8"/>
        <v>4970</v>
      </c>
      <c r="J104" s="17" t="str">
        <f t="shared" si="9"/>
        <v>NOT DUE</v>
      </c>
      <c r="K104" s="31" t="s">
        <v>3875</v>
      </c>
      <c r="L104" s="144" t="s">
        <v>5495</v>
      </c>
    </row>
    <row r="105" spans="1:12" ht="48">
      <c r="A105" s="246" t="s">
        <v>5092</v>
      </c>
      <c r="B105" s="31" t="s">
        <v>1797</v>
      </c>
      <c r="C105" s="31" t="s">
        <v>1798</v>
      </c>
      <c r="D105" s="43">
        <v>8000</v>
      </c>
      <c r="E105" s="13">
        <v>42348</v>
      </c>
      <c r="F105" s="13">
        <v>44526</v>
      </c>
      <c r="G105" s="27">
        <v>51263.7</v>
      </c>
      <c r="H105" s="22">
        <f t="shared" si="13"/>
        <v>44860.083333333336</v>
      </c>
      <c r="I105" s="23">
        <f t="shared" si="8"/>
        <v>4970</v>
      </c>
      <c r="J105" s="17" t="str">
        <f t="shared" si="9"/>
        <v>NOT DUE</v>
      </c>
      <c r="K105" s="31" t="s">
        <v>3875</v>
      </c>
      <c r="L105" s="144" t="s">
        <v>5495</v>
      </c>
    </row>
    <row r="106" spans="1:12" ht="48">
      <c r="A106" s="246" t="s">
        <v>5093</v>
      </c>
      <c r="B106" s="31" t="s">
        <v>1799</v>
      </c>
      <c r="C106" s="31" t="s">
        <v>36</v>
      </c>
      <c r="D106" s="43">
        <v>8000</v>
      </c>
      <c r="E106" s="13">
        <v>42348</v>
      </c>
      <c r="F106" s="13">
        <v>44526</v>
      </c>
      <c r="G106" s="27">
        <v>51263.7</v>
      </c>
      <c r="H106" s="22">
        <f t="shared" si="13"/>
        <v>44860.083333333336</v>
      </c>
      <c r="I106" s="23">
        <f t="shared" si="8"/>
        <v>4970</v>
      </c>
      <c r="J106" s="17" t="str">
        <f t="shared" si="9"/>
        <v>NOT DUE</v>
      </c>
      <c r="K106" s="31" t="s">
        <v>3875</v>
      </c>
      <c r="L106" s="144" t="s">
        <v>5495</v>
      </c>
    </row>
    <row r="107" spans="1:12" ht="48">
      <c r="A107" s="246" t="s">
        <v>5094</v>
      </c>
      <c r="B107" s="31" t="s">
        <v>1800</v>
      </c>
      <c r="C107" s="31" t="s">
        <v>1798</v>
      </c>
      <c r="D107" s="43">
        <v>8000</v>
      </c>
      <c r="E107" s="13">
        <v>42348</v>
      </c>
      <c r="F107" s="13">
        <v>44526</v>
      </c>
      <c r="G107" s="27">
        <v>51263.7</v>
      </c>
      <c r="H107" s="22">
        <f>IF(I107&lt;=8000,$F$5+(I107/24),"error")</f>
        <v>44860.083333333336</v>
      </c>
      <c r="I107" s="23">
        <f t="shared" si="8"/>
        <v>4970</v>
      </c>
      <c r="J107" s="17" t="str">
        <f t="shared" si="9"/>
        <v>NOT DUE</v>
      </c>
      <c r="K107" s="31" t="s">
        <v>3875</v>
      </c>
      <c r="L107" s="144" t="s">
        <v>5495</v>
      </c>
    </row>
    <row r="108" spans="1:12" ht="48">
      <c r="A108" s="246" t="s">
        <v>5095</v>
      </c>
      <c r="B108" s="31" t="s">
        <v>1800</v>
      </c>
      <c r="C108" s="31" t="s">
        <v>36</v>
      </c>
      <c r="D108" s="43">
        <v>16000</v>
      </c>
      <c r="E108" s="13">
        <v>42348</v>
      </c>
      <c r="F108" s="13">
        <v>44254</v>
      </c>
      <c r="G108" s="27">
        <v>44778</v>
      </c>
      <c r="H108" s="22">
        <f>IF(I108&lt;=16000,$F$5+(I108/24),"error")</f>
        <v>44923.179166666669</v>
      </c>
      <c r="I108" s="23">
        <f t="shared" si="8"/>
        <v>6484.3000000000029</v>
      </c>
      <c r="J108" s="17" t="str">
        <f t="shared" si="9"/>
        <v>NOT DUE</v>
      </c>
      <c r="K108" s="31" t="s">
        <v>3875</v>
      </c>
      <c r="L108" s="144" t="s">
        <v>5495</v>
      </c>
    </row>
    <row r="109" spans="1:12">
      <c r="A109" s="246" t="s">
        <v>3705</v>
      </c>
      <c r="B109" s="31" t="s">
        <v>1809</v>
      </c>
      <c r="C109" s="31" t="s">
        <v>1810</v>
      </c>
      <c r="D109" s="43">
        <v>8000</v>
      </c>
      <c r="E109" s="13">
        <v>42348</v>
      </c>
      <c r="F109" s="13">
        <v>44526</v>
      </c>
      <c r="G109" s="27">
        <v>51263.7</v>
      </c>
      <c r="H109" s="22">
        <f>IF(I109&lt;=8000,$F$5+(I109/24),"error")</f>
        <v>44860.083333333336</v>
      </c>
      <c r="I109" s="23">
        <f t="shared" si="8"/>
        <v>4970</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44860.083333333336</v>
      </c>
      <c r="I110" s="23">
        <f t="shared" si="8"/>
        <v>4970</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44860.083333333336</v>
      </c>
      <c r="I111" s="23">
        <f t="shared" si="8"/>
        <v>4970</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44860.083333333336</v>
      </c>
      <c r="I112" s="23">
        <f t="shared" si="8"/>
        <v>4970</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44860.083333333336</v>
      </c>
      <c r="I113" s="23">
        <f t="shared" si="8"/>
        <v>4970</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44860.083333333336</v>
      </c>
      <c r="I114" s="23">
        <f t="shared" si="8"/>
        <v>4970</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44860.083333333336</v>
      </c>
      <c r="I115" s="23">
        <f t="shared" si="8"/>
        <v>4970</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44860.083333333336</v>
      </c>
      <c r="I116" s="23">
        <f t="shared" si="8"/>
        <v>4970</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44860.083333333336</v>
      </c>
      <c r="I117" s="23">
        <f t="shared" si="8"/>
        <v>4970</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44693.416666666664</v>
      </c>
      <c r="I118" s="23">
        <f t="shared" si="8"/>
        <v>970</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45526.75</v>
      </c>
      <c r="I119" s="23">
        <f t="shared" si="8"/>
        <v>20970</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44652.137499999997</v>
      </c>
      <c r="I120" s="23">
        <f t="shared" si="8"/>
        <v>-20.69999999999709</v>
      </c>
      <c r="J120" s="17" t="str">
        <f t="shared" si="9"/>
        <v>OVERDUE</v>
      </c>
      <c r="K120" s="31" t="s">
        <v>1840</v>
      </c>
      <c r="L120" s="20" t="s">
        <v>5540</v>
      </c>
    </row>
    <row r="121" spans="1:12">
      <c r="A121" s="202"/>
    </row>
    <row r="122" spans="1:12">
      <c r="A122" s="202"/>
    </row>
    <row r="123" spans="1:12">
      <c r="A123" s="202"/>
    </row>
    <row r="124" spans="1:12">
      <c r="A124" s="260"/>
      <c r="B124" s="197" t="s">
        <v>4761</v>
      </c>
      <c r="D124" s="49" t="s">
        <v>4762</v>
      </c>
      <c r="G124" t="s">
        <v>4763</v>
      </c>
    </row>
    <row r="125" spans="1:12">
      <c r="A125" s="280"/>
      <c r="C125" s="198" t="s">
        <v>5504</v>
      </c>
      <c r="E125" s="366" t="s">
        <v>5518</v>
      </c>
      <c r="F125" s="366"/>
      <c r="H125" s="235" t="s">
        <v>5505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workbookViewId="0">
      <selection activeCell="G44" sqref="G4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2" t="s">
        <v>2534</v>
      </c>
      <c r="B1" s="302"/>
    </row>
    <row r="2" spans="1:8">
      <c r="A2" s="302"/>
      <c r="B2" s="302"/>
    </row>
    <row r="3" spans="1:8">
      <c r="A3" s="303" t="s">
        <v>2539</v>
      </c>
      <c r="B3" s="303"/>
    </row>
    <row r="5" spans="1:8" ht="21.75" customHeight="1">
      <c r="A5" s="304" t="s">
        <v>5084</v>
      </c>
      <c r="B5" s="304"/>
      <c r="C5" s="237" t="s">
        <v>5085</v>
      </c>
      <c r="D5" s="239">
        <v>44653</v>
      </c>
    </row>
    <row r="7" spans="1:8" s="39" customFormat="1" ht="21.75" customHeight="1">
      <c r="A7" s="76" t="s">
        <v>2599</v>
      </c>
      <c r="B7" s="108">
        <v>32650</v>
      </c>
      <c r="C7" s="265"/>
      <c r="D7"/>
    </row>
    <row r="8" spans="1:8" s="39" customFormat="1" ht="21.75" customHeight="1">
      <c r="A8" s="76" t="s">
        <v>2598</v>
      </c>
      <c r="B8" s="108">
        <v>16.399999999999999</v>
      </c>
    </row>
    <row r="9" spans="1:8" s="39" customFormat="1" ht="21.75" customHeight="1">
      <c r="A9" s="76" t="s">
        <v>2591</v>
      </c>
      <c r="B9" s="108">
        <v>21903.8</v>
      </c>
    </row>
    <row r="10" spans="1:8" s="39" customFormat="1" ht="21.75" customHeight="1">
      <c r="A10" s="76" t="s">
        <v>2592</v>
      </c>
      <c r="B10" s="108">
        <v>19976.2</v>
      </c>
    </row>
    <row r="11" spans="1:8" s="39" customFormat="1" ht="21.75" customHeight="1">
      <c r="A11" s="76" t="s">
        <v>2593</v>
      </c>
      <c r="B11" s="108">
        <v>24698.5</v>
      </c>
    </row>
    <row r="12" spans="1:8" s="39" customFormat="1" ht="21.75" customHeight="1">
      <c r="A12" s="76" t="s">
        <v>2595</v>
      </c>
      <c r="B12" s="108">
        <v>11784.2</v>
      </c>
    </row>
    <row r="13" spans="1:8" s="39" customFormat="1" ht="21.75" customHeight="1">
      <c r="A13" s="76" t="s">
        <v>2594</v>
      </c>
      <c r="B13" s="108">
        <v>12390.2</v>
      </c>
    </row>
    <row r="14" spans="1:8" s="39" customFormat="1" ht="21.75" customHeight="1">
      <c r="A14" s="76" t="s">
        <v>2596</v>
      </c>
      <c r="B14" s="108">
        <v>30205.5</v>
      </c>
    </row>
    <row r="15" spans="1:8" s="39" customFormat="1" ht="21.75" customHeight="1">
      <c r="A15" s="76" t="s">
        <v>2597</v>
      </c>
      <c r="B15" s="108">
        <v>1334.9</v>
      </c>
    </row>
    <row r="16" spans="1:8" s="39" customFormat="1" ht="21.75" customHeight="1">
      <c r="A16" s="76" t="s">
        <v>2600</v>
      </c>
      <c r="B16" s="108">
        <v>1386.3</v>
      </c>
      <c r="H16" s="39" t="s">
        <v>5418</v>
      </c>
    </row>
    <row r="17" spans="1:2" s="39" customFormat="1" ht="21.75" customHeight="1">
      <c r="A17" s="76" t="s">
        <v>2601</v>
      </c>
      <c r="B17" s="108">
        <v>4152.7</v>
      </c>
    </row>
    <row r="18" spans="1:2" s="39" customFormat="1" ht="21.75" customHeight="1">
      <c r="A18" s="76" t="s">
        <v>2602</v>
      </c>
      <c r="B18" s="108">
        <v>4439.7</v>
      </c>
    </row>
    <row r="19" spans="1:2" s="39" customFormat="1" ht="21.75" customHeight="1">
      <c r="A19" s="76" t="s">
        <v>2603</v>
      </c>
      <c r="B19" s="108">
        <v>25222.3</v>
      </c>
    </row>
    <row r="20" spans="1:2" s="39" customFormat="1" ht="21.75" customHeight="1">
      <c r="A20" s="76" t="s">
        <v>2604</v>
      </c>
      <c r="B20" s="108">
        <v>24760</v>
      </c>
    </row>
    <row r="21" spans="1:2" s="39" customFormat="1" ht="21.75" customHeight="1">
      <c r="A21" s="76" t="s">
        <v>2605</v>
      </c>
      <c r="B21" s="108">
        <v>54293.7</v>
      </c>
    </row>
    <row r="22" spans="1:2" s="39" customFormat="1" ht="21.75" customHeight="1">
      <c r="A22" s="76" t="s">
        <v>2606</v>
      </c>
      <c r="B22" s="108">
        <v>3335.8</v>
      </c>
    </row>
    <row r="23" spans="1:2" s="39" customFormat="1" ht="21.75" customHeight="1">
      <c r="A23" s="76" t="s">
        <v>2607</v>
      </c>
      <c r="B23" s="108">
        <v>23820</v>
      </c>
    </row>
    <row r="24" spans="1:2" s="39" customFormat="1" ht="21.75" customHeight="1">
      <c r="A24" s="76" t="s">
        <v>2608</v>
      </c>
      <c r="B24" s="108">
        <v>27250.1</v>
      </c>
    </row>
    <row r="25" spans="1:2" s="39" customFormat="1" ht="21.75" customHeight="1">
      <c r="A25" s="76" t="s">
        <v>2624</v>
      </c>
      <c r="B25" s="108">
        <v>25441.599999999999</v>
      </c>
    </row>
    <row r="26" spans="1:2" s="39" customFormat="1" ht="21.75" customHeight="1">
      <c r="A26" s="76" t="s">
        <v>2625</v>
      </c>
      <c r="B26" s="108">
        <v>29819.9</v>
      </c>
    </row>
    <row r="27" spans="1:2" s="39" customFormat="1" ht="21.75" customHeight="1">
      <c r="A27" s="76" t="s">
        <v>2609</v>
      </c>
      <c r="B27" s="108">
        <v>28728.5</v>
      </c>
    </row>
    <row r="28" spans="1:2" s="39" customFormat="1" ht="21.75" customHeight="1">
      <c r="A28" s="76" t="s">
        <v>2610</v>
      </c>
      <c r="B28" s="108">
        <v>26991.9</v>
      </c>
    </row>
    <row r="29" spans="1:2" s="39" customFormat="1" ht="21.75" customHeight="1">
      <c r="A29" s="76" t="s">
        <v>2611</v>
      </c>
      <c r="B29" s="108">
        <v>26438.9</v>
      </c>
    </row>
    <row r="30" spans="1:2" s="39" customFormat="1" ht="21.75" customHeight="1">
      <c r="A30" s="76" t="s">
        <v>2612</v>
      </c>
      <c r="B30" s="108">
        <v>27858</v>
      </c>
    </row>
    <row r="31" spans="1:2" s="39" customFormat="1" ht="21.75" customHeight="1">
      <c r="A31" s="76" t="s">
        <v>2613</v>
      </c>
      <c r="B31" s="108">
        <v>25259.7</v>
      </c>
    </row>
    <row r="32" spans="1:2" s="39" customFormat="1" ht="21.75" customHeight="1">
      <c r="A32" s="76" t="s">
        <v>2614</v>
      </c>
      <c r="B32" s="108">
        <v>27938</v>
      </c>
    </row>
    <row r="33" spans="1:2" s="39" customFormat="1" ht="21.75" customHeight="1">
      <c r="A33" s="76" t="s">
        <v>2615</v>
      </c>
      <c r="B33" s="108">
        <v>24953.4</v>
      </c>
    </row>
    <row r="34" spans="1:2" s="39" customFormat="1" ht="21.75" customHeight="1">
      <c r="A34" s="76" t="s">
        <v>2616</v>
      </c>
      <c r="B34" s="108">
        <v>28154.799999999999</v>
      </c>
    </row>
    <row r="35" spans="1:2" s="39" customFormat="1" ht="21.75" customHeight="1">
      <c r="A35" s="76" t="s">
        <v>2617</v>
      </c>
      <c r="B35" s="108">
        <v>4539.8</v>
      </c>
    </row>
    <row r="36" spans="1:2" ht="21.75" customHeight="1">
      <c r="A36" s="76" t="s">
        <v>2618</v>
      </c>
      <c r="B36" s="109">
        <v>4124.8999999999996</v>
      </c>
    </row>
    <row r="37" spans="1:2" ht="21.75" customHeight="1">
      <c r="A37" s="107" t="s">
        <v>2619</v>
      </c>
      <c r="B37" s="109">
        <v>4059.6</v>
      </c>
    </row>
    <row r="38" spans="1:2" ht="21.75" customHeight="1">
      <c r="A38" s="107" t="s">
        <v>2620</v>
      </c>
      <c r="B38" s="109">
        <v>4629.3999999999996</v>
      </c>
    </row>
    <row r="39" spans="1:2" ht="21.75" customHeight="1">
      <c r="A39" s="107" t="s">
        <v>2621</v>
      </c>
      <c r="B39" s="109">
        <v>54411.1</v>
      </c>
    </row>
    <row r="40" spans="1:2" ht="21.75" customHeight="1">
      <c r="A40" s="107" t="s">
        <v>2622</v>
      </c>
      <c r="B40" s="109">
        <v>1282.5</v>
      </c>
    </row>
    <row r="41" spans="1:2" ht="21.75" customHeight="1">
      <c r="A41" s="107" t="s">
        <v>2623</v>
      </c>
      <c r="B41" s="109">
        <v>1275.7</v>
      </c>
    </row>
    <row r="42" spans="1:2" ht="21.75" customHeight="1">
      <c r="A42" s="107" t="s">
        <v>4067</v>
      </c>
      <c r="B42" s="146" t="s">
        <v>3903</v>
      </c>
    </row>
    <row r="43" spans="1:2" ht="21.75" customHeight="1">
      <c r="A43" s="107" t="s">
        <v>4068</v>
      </c>
      <c r="B43" s="146" t="s">
        <v>3903</v>
      </c>
    </row>
    <row r="44" spans="1:2" ht="21.75" customHeight="1">
      <c r="A44" s="107" t="s">
        <v>3774</v>
      </c>
      <c r="B44" s="109">
        <v>23451.599999999999</v>
      </c>
    </row>
    <row r="45" spans="1:2" ht="21.75" customHeight="1">
      <c r="A45" s="107" t="s">
        <v>4028</v>
      </c>
      <c r="B45" s="109">
        <v>5006</v>
      </c>
    </row>
    <row r="49" spans="1:7">
      <c r="A49" t="s">
        <v>4761</v>
      </c>
      <c r="B49" t="s">
        <v>4762</v>
      </c>
      <c r="D49" s="39"/>
      <c r="E49" s="49" t="s">
        <v>4763</v>
      </c>
    </row>
    <row r="50" spans="1:7">
      <c r="A50"/>
      <c r="B50"/>
    </row>
    <row r="51" spans="1:7">
      <c r="A51" s="234" t="s">
        <v>5511</v>
      </c>
      <c r="B51" s="303" t="s">
        <v>5519</v>
      </c>
      <c r="C51" s="303"/>
      <c r="D51" s="303"/>
      <c r="E51" s="303" t="s">
        <v>5502</v>
      </c>
      <c r="F51" s="303"/>
      <c r="G51" s="303"/>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67"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2576</v>
      </c>
      <c r="D3" s="306" t="s">
        <v>12</v>
      </c>
      <c r="E3" s="306"/>
      <c r="F3" s="5" t="s">
        <v>3497</v>
      </c>
    </row>
    <row r="4" spans="1:12" ht="18" customHeight="1">
      <c r="A4" s="305" t="s">
        <v>75</v>
      </c>
      <c r="B4" s="305"/>
      <c r="C4" s="37" t="s">
        <v>3834</v>
      </c>
      <c r="D4" s="306" t="s">
        <v>14</v>
      </c>
      <c r="E4" s="306"/>
      <c r="F4" s="6">
        <f>'Running Hours'!B22</f>
        <v>3335.8</v>
      </c>
    </row>
    <row r="5" spans="1:12" ht="18" customHeight="1">
      <c r="A5" s="305" t="s">
        <v>76</v>
      </c>
      <c r="B5" s="305"/>
      <c r="C5" s="38" t="s">
        <v>3832</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44736.258333333331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44736.258333333331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44736.258333333331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44736.258333333331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44736.258333333331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44736.258333333331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44736.258333333331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44736.258333333331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44736.258333333331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44736.258333333331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44736.258333333331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44736.258333333331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44736.258333333331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44736.258333333331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44736.258333333331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44736.258333333331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44736.258333333331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44736.258333333331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44736.258333333331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44736.258333333331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44736.258333333331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44736.258333333331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44736.258333333331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44736.258333333331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44736.258333333331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44736.258333333331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44736.258333333331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44736.258333333331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44736.258333333331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44680.675000000003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44736.258333333331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44680.675000000003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44680.675000000003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44819.591666666667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44736.258333333331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44736.258333333331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44819.591666666667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44819.591666666667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44736.258333333331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44986.258333333331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44819.591666666667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44986.258333333331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44986.258333333331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44847.341666666667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44847.341666666667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45180.675000000003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45180.675000000003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44986.258333333331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44986.258333333331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44986.258333333331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44986.258333333331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44986.258333333331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44986.258333333331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44986.258333333331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44986.258333333331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44736.258333333331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44736.258333333331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44736.258333333331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44819.591666666667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44847.341666666667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44986.258333333331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44986.258333333331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45180.675000000003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45180.675000000003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44819.591666666667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44819.591666666667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44986.258333333331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44986.258333333331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44986.258333333331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45180.675000000003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45180.675000000003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45180.675000000003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45180.675000000003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45180.675000000003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45180.675000000003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44847.341666666667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44847.341666666667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44847.341666666667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44847.341666666667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44847.341666666667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44847.341666666667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44847.341666666667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44847.341666666667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44847.341666666667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44847.341666666667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44847.341666666667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44847.341666666667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44847.341666666667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44847.341666666667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45180.675000000003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45180.675000000003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44847.341666666667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45180.675000000003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44847.341666666667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44680.675000000003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44847.341666666667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44847.341666666667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44847.341666666667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44847.341666666667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44847.341666666667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45180.675000000003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44847.341666666667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44847.341666666667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44847.341666666667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44847.341666666667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44847.341666666667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44847.341666666667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44847.341666666667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44847.341666666667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44847.341666666667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44819.591666666667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45514.008333333331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44819.591666666667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3"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1957</v>
      </c>
      <c r="D3" s="306" t="s">
        <v>12</v>
      </c>
      <c r="E3" s="306"/>
      <c r="F3" s="5" t="s">
        <v>3468</v>
      </c>
    </row>
    <row r="4" spans="1:12" ht="18" customHeight="1">
      <c r="A4" s="305" t="s">
        <v>75</v>
      </c>
      <c r="B4" s="305"/>
      <c r="C4" s="37" t="s">
        <v>3835</v>
      </c>
      <c r="D4" s="306" t="s">
        <v>14</v>
      </c>
      <c r="E4" s="306"/>
      <c r="F4" s="6">
        <f>'Running Hours'!B25</f>
        <v>25441.599999999999</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44697.14166666667</v>
      </c>
      <c r="I8" s="23">
        <f t="shared" ref="I8" si="0">D8-($F$4-G8)</f>
        <v>1059.4000000000015</v>
      </c>
      <c r="J8" s="17" t="str">
        <f t="shared" ref="J8" si="1">IF(I8="","",IF(I8&lt;0,"OVERDUE","NOT DUE"))</f>
        <v>NOT DUE</v>
      </c>
      <c r="K8" s="31" t="s">
        <v>1979</v>
      </c>
      <c r="L8" s="144" t="s">
        <v>5495</v>
      </c>
    </row>
    <row r="9" spans="1:12" ht="48">
      <c r="A9" s="17" t="s">
        <v>3470</v>
      </c>
      <c r="B9" s="31" t="s">
        <v>1964</v>
      </c>
      <c r="C9" s="31" t="s">
        <v>1965</v>
      </c>
      <c r="D9" s="43">
        <v>8000</v>
      </c>
      <c r="E9" s="13">
        <v>42348</v>
      </c>
      <c r="F9" s="13">
        <v>44240</v>
      </c>
      <c r="G9" s="27">
        <v>18501</v>
      </c>
      <c r="H9" s="22">
        <f>IF(I9&lt;=8000,$F$5+(I9/24),"error")</f>
        <v>44697.14166666667</v>
      </c>
      <c r="I9" s="23">
        <f t="shared" ref="I9" si="2">D9-($F$4-G9)</f>
        <v>1059.4000000000015</v>
      </c>
      <c r="J9" s="17" t="str">
        <f t="shared" ref="J9:J36" si="3">IF(I9="","",IF(I9&lt;0,"OVERDUE","NOT DUE"))</f>
        <v>NOT DUE</v>
      </c>
      <c r="K9" s="31"/>
      <c r="L9" s="144" t="s">
        <v>5495</v>
      </c>
    </row>
    <row r="10" spans="1:12" ht="48">
      <c r="A10" s="17" t="s">
        <v>3908</v>
      </c>
      <c r="B10" s="31" t="s">
        <v>1964</v>
      </c>
      <c r="C10" s="31" t="s">
        <v>1966</v>
      </c>
      <c r="D10" s="43">
        <v>20000</v>
      </c>
      <c r="E10" s="13">
        <v>42348</v>
      </c>
      <c r="F10" s="13">
        <v>44240</v>
      </c>
      <c r="G10" s="27">
        <v>18501</v>
      </c>
      <c r="H10" s="22">
        <f>IF(I10&lt;=20000,$F$5+(I10/24),"error")</f>
        <v>45197.14166666667</v>
      </c>
      <c r="I10" s="23">
        <f t="shared" ref="I10" si="4">D10-($F$4-G10)</f>
        <v>13059.400000000001</v>
      </c>
      <c r="J10" s="17" t="str">
        <f t="shared" si="3"/>
        <v>NOT DUE</v>
      </c>
      <c r="K10" s="31"/>
      <c r="L10" s="144" t="s">
        <v>5495</v>
      </c>
    </row>
    <row r="11" spans="1:12" ht="26.45" customHeight="1">
      <c r="A11" s="17" t="s">
        <v>3471</v>
      </c>
      <c r="B11" s="31" t="s">
        <v>1967</v>
      </c>
      <c r="C11" s="31" t="s">
        <v>1968</v>
      </c>
      <c r="D11" s="43">
        <v>8000</v>
      </c>
      <c r="E11" s="13">
        <v>42348</v>
      </c>
      <c r="F11" s="13">
        <v>44240</v>
      </c>
      <c r="G11" s="27">
        <v>18501</v>
      </c>
      <c r="H11" s="22">
        <f>IF(I11&lt;=8000,$F$5+(I11/24),"error")</f>
        <v>44697.14166666667</v>
      </c>
      <c r="I11" s="23">
        <f t="shared" ref="I11:I12" si="5">D11-($F$4-G11)</f>
        <v>1059.4000000000015</v>
      </c>
      <c r="J11" s="17" t="str">
        <f t="shared" si="3"/>
        <v>NOT DUE</v>
      </c>
      <c r="K11" s="31" t="s">
        <v>1980</v>
      </c>
      <c r="L11" s="144" t="s">
        <v>5495</v>
      </c>
    </row>
    <row r="12" spans="1:12" ht="48">
      <c r="A12" s="17" t="s">
        <v>3472</v>
      </c>
      <c r="B12" s="31" t="s">
        <v>1967</v>
      </c>
      <c r="C12" s="31" t="s">
        <v>1969</v>
      </c>
      <c r="D12" s="43">
        <v>20000</v>
      </c>
      <c r="E12" s="13">
        <v>42348</v>
      </c>
      <c r="F12" s="13">
        <v>44240</v>
      </c>
      <c r="G12" s="27">
        <v>18501</v>
      </c>
      <c r="H12" s="22">
        <f>IF(I12&lt;=20000,$F$5+(I12/24),"error")</f>
        <v>45197.14166666667</v>
      </c>
      <c r="I12" s="23">
        <f t="shared" si="5"/>
        <v>13059.400000000001</v>
      </c>
      <c r="J12" s="17" t="str">
        <f t="shared" si="3"/>
        <v>NOT DUE</v>
      </c>
      <c r="K12" s="31"/>
      <c r="L12" s="144" t="s">
        <v>5495</v>
      </c>
    </row>
    <row r="13" spans="1:12" ht="48">
      <c r="A13" s="17" t="s">
        <v>3473</v>
      </c>
      <c r="B13" s="31" t="s">
        <v>1970</v>
      </c>
      <c r="C13" s="31" t="s">
        <v>1971</v>
      </c>
      <c r="D13" s="43">
        <v>8000</v>
      </c>
      <c r="E13" s="13">
        <v>42348</v>
      </c>
      <c r="F13" s="13">
        <v>44240</v>
      </c>
      <c r="G13" s="27">
        <v>18501</v>
      </c>
      <c r="H13" s="22">
        <f>IF(I13&lt;=8000,$F$5+(I13/24),"error")</f>
        <v>44697.14166666667</v>
      </c>
      <c r="I13" s="23">
        <f t="shared" ref="I13:I16" si="6">D13-($F$4-G13)</f>
        <v>1059.4000000000015</v>
      </c>
      <c r="J13" s="17" t="str">
        <f t="shared" si="3"/>
        <v>NOT DUE</v>
      </c>
      <c r="K13" s="31"/>
      <c r="L13" s="144" t="s">
        <v>5495</v>
      </c>
    </row>
    <row r="14" spans="1:12" ht="48">
      <c r="A14" s="17" t="s">
        <v>3474</v>
      </c>
      <c r="B14" s="31" t="s">
        <v>1970</v>
      </c>
      <c r="C14" s="31" t="s">
        <v>1966</v>
      </c>
      <c r="D14" s="43">
        <v>20000</v>
      </c>
      <c r="E14" s="13">
        <v>42348</v>
      </c>
      <c r="F14" s="13">
        <v>44240</v>
      </c>
      <c r="G14" s="27">
        <v>18501</v>
      </c>
      <c r="H14" s="22">
        <f>IF(I14&lt;=20000,$F$5+(I14/24),"error")</f>
        <v>45197.14166666667</v>
      </c>
      <c r="I14" s="23">
        <f t="shared" si="6"/>
        <v>13059.400000000001</v>
      </c>
      <c r="J14" s="17" t="str">
        <f t="shared" si="3"/>
        <v>NOT DUE</v>
      </c>
      <c r="K14" s="31"/>
      <c r="L14" s="144" t="s">
        <v>5495</v>
      </c>
    </row>
    <row r="15" spans="1:12" ht="38.450000000000003" customHeight="1">
      <c r="A15" s="17" t="s">
        <v>3475</v>
      </c>
      <c r="B15" s="31" t="s">
        <v>1618</v>
      </c>
      <c r="C15" s="31" t="s">
        <v>1972</v>
      </c>
      <c r="D15" s="43">
        <v>20000</v>
      </c>
      <c r="E15" s="13">
        <v>42348</v>
      </c>
      <c r="F15" s="13">
        <v>44240</v>
      </c>
      <c r="G15" s="27">
        <v>18501</v>
      </c>
      <c r="H15" s="22">
        <f>IF(I15&lt;=20000,$F$5+(I15/24),"error")</f>
        <v>45197.14166666667</v>
      </c>
      <c r="I15" s="23">
        <f t="shared" si="6"/>
        <v>13059.400000000001</v>
      </c>
      <c r="J15" s="17" t="str">
        <f t="shared" si="3"/>
        <v>NOT DUE</v>
      </c>
      <c r="K15" s="31" t="s">
        <v>1981</v>
      </c>
      <c r="L15" s="144" t="s">
        <v>5495</v>
      </c>
    </row>
    <row r="16" spans="1:12" ht="26.45" customHeight="1">
      <c r="A16" s="17" t="s">
        <v>3476</v>
      </c>
      <c r="B16" s="31" t="s">
        <v>3909</v>
      </c>
      <c r="C16" s="31" t="s">
        <v>1974</v>
      </c>
      <c r="D16" s="43">
        <v>20000</v>
      </c>
      <c r="E16" s="13">
        <v>42348</v>
      </c>
      <c r="F16" s="13">
        <v>44240</v>
      </c>
      <c r="G16" s="27">
        <v>18501</v>
      </c>
      <c r="H16" s="22">
        <f t="shared" ref="H16" si="7">IF(I16&lt;=20000,$F$5+(I16/24),"error")</f>
        <v>45197.14166666667</v>
      </c>
      <c r="I16" s="23">
        <f t="shared" si="6"/>
        <v>13059.400000000001</v>
      </c>
      <c r="J16" s="17" t="str">
        <f t="shared" si="3"/>
        <v>NOT DUE</v>
      </c>
      <c r="K16" s="31" t="s">
        <v>1982</v>
      </c>
      <c r="L16" s="144" t="s">
        <v>5495</v>
      </c>
    </row>
    <row r="17" spans="1:12" ht="48">
      <c r="A17" s="17" t="s">
        <v>3477</v>
      </c>
      <c r="B17" s="31" t="s">
        <v>3904</v>
      </c>
      <c r="C17" s="31" t="s">
        <v>1976</v>
      </c>
      <c r="D17" s="43">
        <v>8000</v>
      </c>
      <c r="E17" s="13">
        <v>42348</v>
      </c>
      <c r="F17" s="13">
        <v>44240</v>
      </c>
      <c r="G17" s="27">
        <v>18501</v>
      </c>
      <c r="H17" s="22">
        <f>IF(I17&lt;=8000,$F$5+(I17/24),"error")</f>
        <v>44697.14166666667</v>
      </c>
      <c r="I17" s="23">
        <f t="shared" ref="I17:I18" si="8">D17-($F$4-G17)</f>
        <v>1059.4000000000015</v>
      </c>
      <c r="J17" s="17" t="str">
        <f t="shared" si="3"/>
        <v>NOT DUE</v>
      </c>
      <c r="K17" s="31"/>
      <c r="L17" s="144" t="s">
        <v>5495</v>
      </c>
    </row>
    <row r="18" spans="1:12" ht="24.75" customHeight="1">
      <c r="A18" s="17" t="s">
        <v>3478</v>
      </c>
      <c r="B18" s="31" t="s">
        <v>3906</v>
      </c>
      <c r="C18" s="31" t="s">
        <v>3907</v>
      </c>
      <c r="D18" s="43">
        <v>8000</v>
      </c>
      <c r="E18" s="13">
        <v>42348</v>
      </c>
      <c r="F18" s="13">
        <v>44240</v>
      </c>
      <c r="G18" s="27">
        <v>18501</v>
      </c>
      <c r="H18" s="22">
        <f>IF(I18&lt;=8000,$F$5+(I18/24),"error")</f>
        <v>44697.14166666667</v>
      </c>
      <c r="I18" s="23">
        <f t="shared" si="8"/>
        <v>1059.4000000000015</v>
      </c>
      <c r="J18" s="17" t="str">
        <f t="shared" si="3"/>
        <v>NOT DUE</v>
      </c>
      <c r="K18" s="31"/>
      <c r="L18" s="144" t="s">
        <v>5495</v>
      </c>
    </row>
    <row r="19" spans="1:12" ht="38.25">
      <c r="A19" s="17" t="s">
        <v>3479</v>
      </c>
      <c r="B19" s="31" t="s">
        <v>1473</v>
      </c>
      <c r="C19" s="31" t="s">
        <v>1474</v>
      </c>
      <c r="D19" s="43" t="s">
        <v>1</v>
      </c>
      <c r="E19" s="13">
        <v>42348</v>
      </c>
      <c r="F19" s="13">
        <f t="shared" ref="F19:F21" si="9">F$5</f>
        <v>44653</v>
      </c>
      <c r="G19" s="74"/>
      <c r="H19" s="15">
        <f>DATE(YEAR(F19),MONTH(F19),DAY(F19)+1)</f>
        <v>44654</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44653</v>
      </c>
      <c r="G20" s="74"/>
      <c r="H20" s="15">
        <f t="shared" ref="H20" si="11">DATE(YEAR(F20),MONTH(F20),DAY(F20)+1)</f>
        <v>44654</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44653</v>
      </c>
      <c r="G21" s="74"/>
      <c r="H21" s="15">
        <f>DATE(YEAR(F21),MONTH(F21),DAY(F21)+1)</f>
        <v>44654</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44625</v>
      </c>
      <c r="G22" s="74"/>
      <c r="H22" s="15">
        <f>EDATE(F22-1,1)</f>
        <v>44655</v>
      </c>
      <c r="I22" s="16">
        <f t="shared" ca="1" si="10"/>
        <v>1</v>
      </c>
      <c r="J22" s="17" t="str">
        <f t="shared" ca="1" si="3"/>
        <v>NOT DUE</v>
      </c>
      <c r="K22" s="31" t="s">
        <v>1506</v>
      </c>
      <c r="L22" s="20"/>
    </row>
    <row r="23" spans="1:12" ht="25.5">
      <c r="A23" s="17" t="s">
        <v>3483</v>
      </c>
      <c r="B23" s="31" t="s">
        <v>1481</v>
      </c>
      <c r="C23" s="31" t="s">
        <v>1482</v>
      </c>
      <c r="D23" s="43" t="s">
        <v>1</v>
      </c>
      <c r="E23" s="13">
        <v>42348</v>
      </c>
      <c r="F23" s="13">
        <f t="shared" ref="F23:F26" si="13">F$5</f>
        <v>44653</v>
      </c>
      <c r="G23" s="74"/>
      <c r="H23" s="15">
        <f>DATE(YEAR(F23),MONTH(F23),DAY(F23)+1)</f>
        <v>44654</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44653</v>
      </c>
      <c r="G24" s="74"/>
      <c r="H24" s="15">
        <f t="shared" ref="H24:H26" si="14">DATE(YEAR(F24),MONTH(F24),DAY(F24)+1)</f>
        <v>44654</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44653</v>
      </c>
      <c r="G25" s="74"/>
      <c r="H25" s="15">
        <f t="shared" si="14"/>
        <v>44654</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44653</v>
      </c>
      <c r="G26" s="74"/>
      <c r="H26" s="15">
        <f t="shared" si="14"/>
        <v>44654</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45197.14166666667</v>
      </c>
      <c r="I27" s="23">
        <f t="shared" ref="I27:I28" si="15">D27-($F$4-G27)</f>
        <v>13059.400000000001</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45197.14166666667</v>
      </c>
      <c r="I28" s="23">
        <f t="shared" si="15"/>
        <v>13059.400000000001</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75</v>
      </c>
      <c r="J29" s="17" t="str">
        <f t="shared" ca="1" si="3"/>
        <v>NOT DUE</v>
      </c>
      <c r="K29" s="31" t="s">
        <v>1509</v>
      </c>
      <c r="L29" s="20"/>
    </row>
    <row r="30" spans="1:12" ht="15" customHeight="1">
      <c r="A30" s="17" t="s">
        <v>3490</v>
      </c>
      <c r="B30" s="31" t="s">
        <v>1977</v>
      </c>
      <c r="C30" s="31"/>
      <c r="D30" s="43" t="s">
        <v>1</v>
      </c>
      <c r="E30" s="13">
        <v>42348</v>
      </c>
      <c r="F30" s="13">
        <f t="shared" ref="F30" si="17">F$5</f>
        <v>44653</v>
      </c>
      <c r="G30" s="74"/>
      <c r="H30" s="15">
        <f>DATE(YEAR(F30),MONTH(F30),DAY(F30)+1)</f>
        <v>44654</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325</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325</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325</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325</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325</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325</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3" zoomScaleNormal="100"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1983</v>
      </c>
      <c r="D3" s="306" t="s">
        <v>12</v>
      </c>
      <c r="E3" s="306"/>
      <c r="F3" s="5" t="s">
        <v>3438</v>
      </c>
    </row>
    <row r="4" spans="1:12" ht="18" customHeight="1">
      <c r="A4" s="305" t="s">
        <v>75</v>
      </c>
      <c r="B4" s="305"/>
      <c r="C4" s="37" t="s">
        <v>3835</v>
      </c>
      <c r="D4" s="306" t="s">
        <v>14</v>
      </c>
      <c r="E4" s="306"/>
      <c r="F4" s="6">
        <f>'Running Hours'!B26</f>
        <v>29819.9</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44869.42083333333</v>
      </c>
      <c r="I8" s="23">
        <f>D8-($F$4-G8)</f>
        <v>5194.0999999999985</v>
      </c>
      <c r="J8" s="17" t="str">
        <f t="shared" ref="J8:J36" si="0">IF(I8="","",IF(I8&lt;0,"OVERDUE","NOT DUE"))</f>
        <v>NOT DUE</v>
      </c>
      <c r="K8" s="31" t="s">
        <v>1979</v>
      </c>
      <c r="L8" s="144" t="s">
        <v>5495</v>
      </c>
    </row>
    <row r="9" spans="1:12" ht="48">
      <c r="A9" s="17" t="s">
        <v>3440</v>
      </c>
      <c r="B9" s="31" t="s">
        <v>1964</v>
      </c>
      <c r="C9" s="31" t="s">
        <v>1965</v>
      </c>
      <c r="D9" s="43">
        <v>8000</v>
      </c>
      <c r="E9" s="13">
        <v>42348</v>
      </c>
      <c r="F9" s="13">
        <v>44240</v>
      </c>
      <c r="G9" s="27">
        <v>27014</v>
      </c>
      <c r="H9" s="22">
        <f>IF(I9&lt;=8000,$F$5+(I9/24),"error")</f>
        <v>44869.42083333333</v>
      </c>
      <c r="I9" s="23">
        <f t="shared" ref="I9:I18" si="1">D9-($F$4-G9)</f>
        <v>5194.0999999999985</v>
      </c>
      <c r="J9" s="17" t="str">
        <f t="shared" si="0"/>
        <v>NOT DUE</v>
      </c>
      <c r="K9" s="31"/>
      <c r="L9" s="144" t="s">
        <v>5495</v>
      </c>
    </row>
    <row r="10" spans="1:12">
      <c r="A10" s="17" t="s">
        <v>3441</v>
      </c>
      <c r="B10" s="31" t="s">
        <v>1964</v>
      </c>
      <c r="C10" s="31" t="s">
        <v>1966</v>
      </c>
      <c r="D10" s="43">
        <v>20000</v>
      </c>
      <c r="E10" s="13">
        <v>42348</v>
      </c>
      <c r="F10" s="13">
        <v>44240</v>
      </c>
      <c r="G10" s="27">
        <v>27014</v>
      </c>
      <c r="H10" s="22">
        <f>IF(I10&lt;=20000,$F$5+(I10/24),"error")</f>
        <v>45369.42083333333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44869.42083333333</v>
      </c>
      <c r="I11" s="23">
        <f t="shared" si="1"/>
        <v>5194.0999999999985</v>
      </c>
      <c r="J11" s="17" t="str">
        <f t="shared" si="0"/>
        <v>NOT DUE</v>
      </c>
      <c r="K11" s="31" t="s">
        <v>1980</v>
      </c>
      <c r="L11" s="144" t="s">
        <v>5495</v>
      </c>
    </row>
    <row r="12" spans="1:12" ht="48">
      <c r="A12" s="17" t="s">
        <v>3443</v>
      </c>
      <c r="B12" s="31" t="s">
        <v>1967</v>
      </c>
      <c r="C12" s="31" t="s">
        <v>1969</v>
      </c>
      <c r="D12" s="43">
        <v>20000</v>
      </c>
      <c r="E12" s="13">
        <v>42348</v>
      </c>
      <c r="F12" s="13">
        <v>44240</v>
      </c>
      <c r="G12" s="27">
        <v>27014</v>
      </c>
      <c r="H12" s="22">
        <f>IF(I12&lt;=20000,$F$5+(I12/24),"error")</f>
        <v>45369.42083333333</v>
      </c>
      <c r="I12" s="23">
        <f t="shared" si="1"/>
        <v>17194.099999999999</v>
      </c>
      <c r="J12" s="17" t="str">
        <f t="shared" si="0"/>
        <v>NOT DUE</v>
      </c>
      <c r="K12" s="31"/>
      <c r="L12" s="144" t="s">
        <v>5495</v>
      </c>
    </row>
    <row r="13" spans="1:12" ht="48">
      <c r="A13" s="17" t="s">
        <v>3444</v>
      </c>
      <c r="B13" s="31" t="s">
        <v>1970</v>
      </c>
      <c r="C13" s="31" t="s">
        <v>1971</v>
      </c>
      <c r="D13" s="43">
        <v>8000</v>
      </c>
      <c r="E13" s="13">
        <v>42348</v>
      </c>
      <c r="F13" s="13">
        <v>44240</v>
      </c>
      <c r="G13" s="27">
        <v>27014</v>
      </c>
      <c r="H13" s="22">
        <f>IF(I13&lt;=8000,$F$5+(I13/24),"error")</f>
        <v>44869.42083333333</v>
      </c>
      <c r="I13" s="23">
        <f t="shared" si="1"/>
        <v>5194.0999999999985</v>
      </c>
      <c r="J13" s="17" t="str">
        <f t="shared" si="0"/>
        <v>NOT DUE</v>
      </c>
      <c r="K13" s="31"/>
      <c r="L13" s="144" t="s">
        <v>5495</v>
      </c>
    </row>
    <row r="14" spans="1:12" ht="48">
      <c r="A14" s="17" t="s">
        <v>3445</v>
      </c>
      <c r="B14" s="31" t="s">
        <v>1970</v>
      </c>
      <c r="C14" s="31" t="s">
        <v>1966</v>
      </c>
      <c r="D14" s="43">
        <v>20000</v>
      </c>
      <c r="E14" s="13">
        <v>42348</v>
      </c>
      <c r="F14" s="13">
        <v>44240</v>
      </c>
      <c r="G14" s="27">
        <v>27014</v>
      </c>
      <c r="H14" s="22">
        <f>IF(I14&lt;=20000,$F$5+(I14/24),"error")</f>
        <v>45369.42083333333</v>
      </c>
      <c r="I14" s="23">
        <f t="shared" si="1"/>
        <v>17194.099999999999</v>
      </c>
      <c r="J14" s="17" t="str">
        <f t="shared" si="0"/>
        <v>NOT DUE</v>
      </c>
      <c r="K14" s="31"/>
      <c r="L14" s="144" t="s">
        <v>5495</v>
      </c>
    </row>
    <row r="15" spans="1:12" ht="38.450000000000003" customHeight="1">
      <c r="A15" s="17" t="s">
        <v>3446</v>
      </c>
      <c r="B15" s="31" t="s">
        <v>1618</v>
      </c>
      <c r="C15" s="31" t="s">
        <v>1972</v>
      </c>
      <c r="D15" s="43">
        <v>20000</v>
      </c>
      <c r="E15" s="13">
        <v>42348</v>
      </c>
      <c r="F15" s="13">
        <v>44240</v>
      </c>
      <c r="G15" s="27">
        <v>27014</v>
      </c>
      <c r="H15" s="22">
        <f>IF(I15&lt;=20000,$F$5+(I15/24),"error")</f>
        <v>45369.42083333333</v>
      </c>
      <c r="I15" s="23">
        <f t="shared" si="1"/>
        <v>17194.099999999999</v>
      </c>
      <c r="J15" s="17" t="str">
        <f t="shared" si="0"/>
        <v>NOT DUE</v>
      </c>
      <c r="K15" s="31" t="s">
        <v>1981</v>
      </c>
      <c r="L15" s="144" t="s">
        <v>5495</v>
      </c>
    </row>
    <row r="16" spans="1:12" ht="26.45" customHeight="1">
      <c r="A16" s="17" t="s">
        <v>3447</v>
      </c>
      <c r="B16" s="31" t="s">
        <v>3909</v>
      </c>
      <c r="C16" s="31" t="s">
        <v>1974</v>
      </c>
      <c r="D16" s="43">
        <v>20000</v>
      </c>
      <c r="E16" s="13">
        <v>42348</v>
      </c>
      <c r="F16" s="13">
        <v>44240</v>
      </c>
      <c r="G16" s="27">
        <v>27014</v>
      </c>
      <c r="H16" s="22">
        <f t="shared" ref="H16" si="2">IF(I16&lt;=20000,$F$5+(I16/24),"error")</f>
        <v>45369.42083333333</v>
      </c>
      <c r="I16" s="23">
        <f t="shared" si="1"/>
        <v>17194.099999999999</v>
      </c>
      <c r="J16" s="17" t="str">
        <f t="shared" si="0"/>
        <v>NOT DUE</v>
      </c>
      <c r="K16" s="31" t="s">
        <v>1982</v>
      </c>
      <c r="L16" s="144" t="s">
        <v>5495</v>
      </c>
    </row>
    <row r="17" spans="1:12" ht="48">
      <c r="A17" s="17" t="s">
        <v>3448</v>
      </c>
      <c r="B17" s="31" t="s">
        <v>3905</v>
      </c>
      <c r="C17" s="31" t="s">
        <v>1976</v>
      </c>
      <c r="D17" s="43">
        <v>8000</v>
      </c>
      <c r="E17" s="13">
        <v>42348</v>
      </c>
      <c r="F17" s="13">
        <v>44541</v>
      </c>
      <c r="G17" s="27">
        <v>29819</v>
      </c>
      <c r="H17" s="22">
        <f>IF(I17&lt;=8000,$F$5+(I17/24),"error")</f>
        <v>44986.29583333333</v>
      </c>
      <c r="I17" s="23">
        <f t="shared" si="1"/>
        <v>7999.0999999999985</v>
      </c>
      <c r="J17" s="17" t="str">
        <f t="shared" si="0"/>
        <v>NOT DUE</v>
      </c>
      <c r="K17" s="31"/>
      <c r="L17" s="144" t="s">
        <v>5495</v>
      </c>
    </row>
    <row r="18" spans="1:12" ht="15" customHeight="1">
      <c r="A18" s="17" t="s">
        <v>3449</v>
      </c>
      <c r="B18" s="31" t="s">
        <v>3906</v>
      </c>
      <c r="C18" s="31" t="s">
        <v>3907</v>
      </c>
      <c r="D18" s="43">
        <v>8000</v>
      </c>
      <c r="E18" s="13">
        <v>42348</v>
      </c>
      <c r="F18" s="13">
        <v>44240</v>
      </c>
      <c r="G18" s="27">
        <v>27014</v>
      </c>
      <c r="H18" s="22">
        <f>IF(I18&lt;=8000,$F$5+(I18/24),"error")</f>
        <v>44869.42083333333</v>
      </c>
      <c r="I18" s="23">
        <f t="shared" si="1"/>
        <v>5194.0999999999985</v>
      </c>
      <c r="J18" s="17" t="str">
        <f t="shared" si="0"/>
        <v>NOT DUE</v>
      </c>
      <c r="K18" s="31"/>
      <c r="L18" s="144" t="s">
        <v>5495</v>
      </c>
    </row>
    <row r="19" spans="1:12" ht="38.25">
      <c r="A19" s="17" t="s">
        <v>3450</v>
      </c>
      <c r="B19" s="31" t="s">
        <v>1473</v>
      </c>
      <c r="C19" s="31" t="s">
        <v>1474</v>
      </c>
      <c r="D19" s="43" t="s">
        <v>1</v>
      </c>
      <c r="E19" s="13">
        <v>42348</v>
      </c>
      <c r="F19" s="13">
        <f t="shared" ref="F19:F21" si="3">F$5</f>
        <v>44653</v>
      </c>
      <c r="G19" s="74"/>
      <c r="H19" s="15">
        <f>DATE(YEAR(F19),MONTH(F19),DAY(F19)+1)</f>
        <v>44654</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44653</v>
      </c>
      <c r="G20" s="74"/>
      <c r="H20" s="15">
        <f t="shared" ref="H20:H21" si="5">DATE(YEAR(F20),MONTH(F20),DAY(F20)+1)</f>
        <v>44654</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44653</v>
      </c>
      <c r="G21" s="74"/>
      <c r="H21" s="15">
        <f t="shared" si="5"/>
        <v>44654</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44624</v>
      </c>
      <c r="G22" s="74"/>
      <c r="H22" s="15">
        <f>EDATE(F22-1,1)</f>
        <v>44654</v>
      </c>
      <c r="I22" s="16">
        <f t="shared" ca="1" si="4"/>
        <v>0</v>
      </c>
      <c r="J22" s="17" t="str">
        <f t="shared" ca="1" si="0"/>
        <v>NOT DUE</v>
      </c>
      <c r="K22" s="31" t="s">
        <v>1506</v>
      </c>
      <c r="L22" s="20"/>
    </row>
    <row r="23" spans="1:12" ht="25.5">
      <c r="A23" s="17" t="s">
        <v>3454</v>
      </c>
      <c r="B23" s="31" t="s">
        <v>1481</v>
      </c>
      <c r="C23" s="31" t="s">
        <v>1482</v>
      </c>
      <c r="D23" s="43" t="s">
        <v>1</v>
      </c>
      <c r="E23" s="13">
        <v>42348</v>
      </c>
      <c r="F23" s="13">
        <f t="shared" ref="F23:F26" si="6">F$5</f>
        <v>44653</v>
      </c>
      <c r="G23" s="74"/>
      <c r="H23" s="15">
        <f>DATE(YEAR(F23),MONTH(F23),DAY(F23)+1)</f>
        <v>44654</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44653</v>
      </c>
      <c r="G24" s="74"/>
      <c r="H24" s="15">
        <f t="shared" ref="H24:H26" si="7">DATE(YEAR(F24),MONTH(F24),DAY(F24)+1)</f>
        <v>44654</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44653</v>
      </c>
      <c r="G25" s="74"/>
      <c r="H25" s="15">
        <f t="shared" si="7"/>
        <v>44654</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44653</v>
      </c>
      <c r="G26" s="74"/>
      <c r="H26" s="15">
        <f t="shared" si="7"/>
        <v>44654</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45370.29583333333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45370.29583333333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75</v>
      </c>
      <c r="J29" s="17" t="str">
        <f t="shared" ca="1" si="0"/>
        <v>NOT DUE</v>
      </c>
      <c r="K29" s="31" t="s">
        <v>1509</v>
      </c>
      <c r="L29" s="20"/>
    </row>
    <row r="30" spans="1:12" ht="15" customHeight="1">
      <c r="A30" s="17" t="s">
        <v>3461</v>
      </c>
      <c r="B30" s="31" t="s">
        <v>1977</v>
      </c>
      <c r="C30" s="31"/>
      <c r="D30" s="43" t="s">
        <v>1</v>
      </c>
      <c r="E30" s="13">
        <v>42348</v>
      </c>
      <c r="F30" s="13">
        <f t="shared" ref="F30" si="10">F$5</f>
        <v>44653</v>
      </c>
      <c r="G30" s="74"/>
      <c r="H30" s="15">
        <f>DATE(YEAR(F30),MONTH(F30),DAY(F30)+1)</f>
        <v>44654</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325</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325</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325</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325</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325</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325</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L40" sqref="L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1984</v>
      </c>
      <c r="D3" s="306" t="s">
        <v>12</v>
      </c>
      <c r="E3" s="306"/>
      <c r="F3" s="5" t="s">
        <v>3374</v>
      </c>
    </row>
    <row r="4" spans="1:12" ht="18" customHeight="1">
      <c r="A4" s="305" t="s">
        <v>75</v>
      </c>
      <c r="B4" s="305"/>
      <c r="C4" s="37" t="s">
        <v>3837</v>
      </c>
      <c r="D4" s="306" t="s">
        <v>14</v>
      </c>
      <c r="E4" s="306"/>
      <c r="F4" s="6">
        <f>'Running Hours'!B27</f>
        <v>28728.5</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132</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44810.3125</v>
      </c>
      <c r="I9" s="23">
        <f>D9-($F$4-G9)</f>
        <v>3775.5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44810.3125</v>
      </c>
      <c r="I10" s="23">
        <f t="shared" ref="I10:I19" si="3">D10-($F$4-G10)</f>
        <v>3775.5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45310.3125</v>
      </c>
      <c r="I11" s="23">
        <f t="shared" si="3"/>
        <v>15775.5</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44810.3125</v>
      </c>
      <c r="I12" s="23">
        <f t="shared" si="3"/>
        <v>3775.5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45310.3125</v>
      </c>
      <c r="I13" s="23">
        <f t="shared" si="3"/>
        <v>15775.5</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44810.3125</v>
      </c>
      <c r="I14" s="23">
        <f t="shared" si="3"/>
        <v>3775.5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45310.3125</v>
      </c>
      <c r="I15" s="23">
        <f t="shared" si="3"/>
        <v>15775.5</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44810.3125</v>
      </c>
      <c r="I16" s="23">
        <f t="shared" si="3"/>
        <v>3775.5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44810.3125</v>
      </c>
      <c r="I17" s="23">
        <f t="shared" si="3"/>
        <v>3775.5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44810.3125</v>
      </c>
      <c r="I18" s="23">
        <f t="shared" si="3"/>
        <v>3775.5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44810.3125</v>
      </c>
      <c r="I19" s="23">
        <f t="shared" si="3"/>
        <v>3775.5</v>
      </c>
      <c r="J19" s="17" t="str">
        <f t="shared" si="2"/>
        <v>NOT DUE</v>
      </c>
      <c r="K19" s="31"/>
      <c r="L19" s="144"/>
    </row>
    <row r="20" spans="1:12" ht="38.25">
      <c r="A20" s="17" t="s">
        <v>3387</v>
      </c>
      <c r="B20" s="31" t="s">
        <v>1473</v>
      </c>
      <c r="C20" s="31" t="s">
        <v>1474</v>
      </c>
      <c r="D20" s="43" t="s">
        <v>1</v>
      </c>
      <c r="E20" s="13">
        <v>42348</v>
      </c>
      <c r="F20" s="13">
        <f t="shared" ref="F20:F22" si="5">F$5</f>
        <v>44653</v>
      </c>
      <c r="G20" s="74"/>
      <c r="H20" s="15">
        <f>DATE(YEAR(F20),MONTH(F20),DAY(F20)+1)</f>
        <v>44654</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44653</v>
      </c>
      <c r="G21" s="74"/>
      <c r="H21" s="15">
        <f t="shared" ref="H21:H22" si="7">DATE(YEAR(F21),MONTH(F21),DAY(F21)+1)</f>
        <v>44654</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44653</v>
      </c>
      <c r="G22" s="74"/>
      <c r="H22" s="15">
        <f t="shared" si="7"/>
        <v>44654</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44624</v>
      </c>
      <c r="G23" s="74"/>
      <c r="H23" s="15">
        <f>EDATE(F23-1,1)</f>
        <v>44654</v>
      </c>
      <c r="I23" s="16">
        <f t="shared" ca="1" si="6"/>
        <v>0</v>
      </c>
      <c r="J23" s="17" t="str">
        <f t="shared" ca="1" si="2"/>
        <v>NOT DUE</v>
      </c>
      <c r="K23" s="31" t="s">
        <v>1506</v>
      </c>
      <c r="L23" s="20"/>
    </row>
    <row r="24" spans="1:12" ht="25.5">
      <c r="A24" s="17" t="s">
        <v>3391</v>
      </c>
      <c r="B24" s="31" t="s">
        <v>1481</v>
      </c>
      <c r="C24" s="31" t="s">
        <v>1482</v>
      </c>
      <c r="D24" s="43" t="s">
        <v>1</v>
      </c>
      <c r="E24" s="13">
        <v>42348</v>
      </c>
      <c r="F24" s="13">
        <f t="shared" ref="F24:F27" si="8">F$5</f>
        <v>44653</v>
      </c>
      <c r="G24" s="74"/>
      <c r="H24" s="15">
        <f>DATE(YEAR(F24),MONTH(F24),DAY(F24)+1)</f>
        <v>44654</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44653</v>
      </c>
      <c r="G25" s="74"/>
      <c r="H25" s="15">
        <f t="shared" ref="H25:H27" si="9">DATE(YEAR(F25),MONTH(F25),DAY(F25)+1)</f>
        <v>44654</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44653</v>
      </c>
      <c r="G26" s="74"/>
      <c r="H26" s="15">
        <f t="shared" si="9"/>
        <v>44654</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44653</v>
      </c>
      <c r="G27" s="74"/>
      <c r="H27" s="15">
        <f t="shared" si="9"/>
        <v>44654</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75</v>
      </c>
      <c r="J28" s="17" t="str">
        <f t="shared" ca="1" si="2"/>
        <v>NOT DUE</v>
      </c>
      <c r="K28" s="31" t="s">
        <v>1508</v>
      </c>
      <c r="L28" s="20"/>
    </row>
    <row r="29" spans="1:12" ht="25.5">
      <c r="A29" s="17" t="s">
        <v>3396</v>
      </c>
      <c r="B29" s="31" t="s">
        <v>1490</v>
      </c>
      <c r="C29" s="31"/>
      <c r="D29" s="43" t="s">
        <v>4</v>
      </c>
      <c r="E29" s="13">
        <v>42348</v>
      </c>
      <c r="F29" s="13">
        <f t="shared" ref="F29" si="10">F$5</f>
        <v>44653</v>
      </c>
      <c r="G29" s="74"/>
      <c r="H29" s="15">
        <f>EDATE(F29-1,1)</f>
        <v>44682</v>
      </c>
      <c r="I29" s="16">
        <f t="shared" ca="1" si="6"/>
        <v>28</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45310.3125</v>
      </c>
      <c r="I30" s="23">
        <f t="shared" ref="I30:I31" si="11">D30-($F$4-G30)</f>
        <v>15775.5</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45310.3125</v>
      </c>
      <c r="I31" s="23">
        <f t="shared" si="11"/>
        <v>15775.5</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75</v>
      </c>
      <c r="J32" s="17" t="str">
        <f t="shared" ca="1" si="2"/>
        <v>NOT DUE</v>
      </c>
      <c r="K32" s="31" t="s">
        <v>1509</v>
      </c>
      <c r="L32" s="20"/>
    </row>
    <row r="33" spans="1:12" ht="15" customHeight="1">
      <c r="A33" s="17" t="s">
        <v>3400</v>
      </c>
      <c r="B33" s="31" t="s">
        <v>1977</v>
      </c>
      <c r="C33" s="31"/>
      <c r="D33" s="43" t="s">
        <v>1</v>
      </c>
      <c r="E33" s="13">
        <v>42348</v>
      </c>
      <c r="F33" s="13">
        <f t="shared" ref="F33" si="12">F$5</f>
        <v>44653</v>
      </c>
      <c r="G33" s="74"/>
      <c r="H33" s="15">
        <f>DATE(YEAR(F33),MONTH(F33),DAY(F33)+1)</f>
        <v>44654</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325</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325</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325</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325</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325</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325</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-12</v>
      </c>
      <c r="J40" s="17" t="str">
        <f t="shared" ca="1" si="2"/>
        <v>OVERDUE</v>
      </c>
      <c r="K40" s="31" t="s">
        <v>1511</v>
      </c>
      <c r="L40" s="20" t="s">
        <v>5534</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J48" sqref="J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1985</v>
      </c>
      <c r="D3" s="306" t="s">
        <v>12</v>
      </c>
      <c r="E3" s="306"/>
      <c r="F3" s="5" t="s">
        <v>3406</v>
      </c>
    </row>
    <row r="4" spans="1:12" ht="18" customHeight="1">
      <c r="A4" s="305" t="s">
        <v>75</v>
      </c>
      <c r="B4" s="305"/>
      <c r="C4" s="37" t="s">
        <v>3838</v>
      </c>
      <c r="D4" s="306" t="s">
        <v>14</v>
      </c>
      <c r="E4" s="306"/>
      <c r="F4" s="6">
        <f>'Running Hours'!B28</f>
        <v>26991.9</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132</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44643.92083333333</v>
      </c>
      <c r="I9" s="23">
        <f>D9-($F$4-G9)</f>
        <v>-217.90000000000146</v>
      </c>
      <c r="J9" s="17" t="str">
        <f t="shared" si="2"/>
        <v>OVERDUE</v>
      </c>
      <c r="K9" s="31" t="s">
        <v>1979</v>
      </c>
      <c r="L9" s="144" t="s">
        <v>5388</v>
      </c>
    </row>
    <row r="10" spans="1:12">
      <c r="A10" s="17" t="s">
        <v>3409</v>
      </c>
      <c r="B10" s="31" t="s">
        <v>1964</v>
      </c>
      <c r="C10" s="31" t="s">
        <v>1965</v>
      </c>
      <c r="D10" s="43">
        <v>8000</v>
      </c>
      <c r="E10" s="13">
        <v>42348</v>
      </c>
      <c r="F10" s="13">
        <v>43911</v>
      </c>
      <c r="G10" s="27">
        <v>18774</v>
      </c>
      <c r="H10" s="22">
        <f>IF(I10&lt;=8000,$F$5+(I10/24),"error")</f>
        <v>44643.92083333333</v>
      </c>
      <c r="I10" s="23">
        <f t="shared" ref="I10:I19" si="3">D10-($F$4-G10)</f>
        <v>-217.90000000000146</v>
      </c>
      <c r="J10" s="17" t="str">
        <f t="shared" si="2"/>
        <v>OVERDUE</v>
      </c>
      <c r="K10" s="31"/>
      <c r="L10" s="20" t="s">
        <v>5390</v>
      </c>
    </row>
    <row r="11" spans="1:12">
      <c r="A11" s="17" t="s">
        <v>3410</v>
      </c>
      <c r="B11" s="31" t="s">
        <v>1964</v>
      </c>
      <c r="C11" s="31" t="s">
        <v>1966</v>
      </c>
      <c r="D11" s="43">
        <v>20000</v>
      </c>
      <c r="E11" s="13">
        <v>42348</v>
      </c>
      <c r="F11" s="13">
        <v>43911</v>
      </c>
      <c r="G11" s="27">
        <v>18774</v>
      </c>
      <c r="H11" s="22">
        <f>IF(I11&lt;=20000,$F$5+(I11/24),"error")</f>
        <v>45143.92083333333</v>
      </c>
      <c r="I11" s="23">
        <f t="shared" si="3"/>
        <v>11782.099999999999</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44643.92083333333</v>
      </c>
      <c r="I12" s="23">
        <f t="shared" si="3"/>
        <v>-217.90000000000146</v>
      </c>
      <c r="J12" s="17" t="str">
        <f t="shared" si="2"/>
        <v>OVERDUE</v>
      </c>
      <c r="K12" s="31" t="s">
        <v>1980</v>
      </c>
      <c r="L12" s="144" t="s">
        <v>5388</v>
      </c>
    </row>
    <row r="13" spans="1:12" ht="25.5">
      <c r="A13" s="17" t="s">
        <v>3412</v>
      </c>
      <c r="B13" s="31" t="s">
        <v>1967</v>
      </c>
      <c r="C13" s="31" t="s">
        <v>1969</v>
      </c>
      <c r="D13" s="43">
        <v>20000</v>
      </c>
      <c r="E13" s="13">
        <v>42348</v>
      </c>
      <c r="F13" s="13">
        <v>43911</v>
      </c>
      <c r="G13" s="27">
        <v>18774</v>
      </c>
      <c r="H13" s="22">
        <f>IF(I13&lt;=20000,$F$5+(I13/24),"error")</f>
        <v>45143.92083333333</v>
      </c>
      <c r="I13" s="23">
        <f t="shared" si="3"/>
        <v>11782.099999999999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44643.92083333333</v>
      </c>
      <c r="I14" s="23">
        <f t="shared" si="3"/>
        <v>-217.90000000000146</v>
      </c>
      <c r="J14" s="17" t="str">
        <f t="shared" si="2"/>
        <v>OVERDUE</v>
      </c>
      <c r="K14" s="31"/>
      <c r="L14" s="144" t="s">
        <v>5388</v>
      </c>
    </row>
    <row r="15" spans="1:12">
      <c r="A15" s="17" t="s">
        <v>3414</v>
      </c>
      <c r="B15" s="31" t="s">
        <v>1970</v>
      </c>
      <c r="C15" s="31" t="s">
        <v>1966</v>
      </c>
      <c r="D15" s="43">
        <v>20000</v>
      </c>
      <c r="E15" s="13">
        <v>42348</v>
      </c>
      <c r="F15" s="13">
        <v>43911</v>
      </c>
      <c r="G15" s="27">
        <v>18774</v>
      </c>
      <c r="H15" s="22">
        <f>IF(I15&lt;=20000,$F$5+(I15/24),"error")</f>
        <v>45143.92083333333</v>
      </c>
      <c r="I15" s="23">
        <f t="shared" si="3"/>
        <v>11782.099999999999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44643.92083333333</v>
      </c>
      <c r="I16" s="23">
        <f t="shared" si="3"/>
        <v>-217.90000000000146</v>
      </c>
      <c r="J16" s="17" t="str">
        <f t="shared" si="2"/>
        <v>OVERDUE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44643.92083333333</v>
      </c>
      <c r="I17" s="23">
        <f t="shared" si="3"/>
        <v>-217.90000000000146</v>
      </c>
      <c r="J17" s="17" t="str">
        <f t="shared" si="2"/>
        <v>OVERDUE</v>
      </c>
      <c r="K17" s="31" t="s">
        <v>1982</v>
      </c>
      <c r="L17" s="144" t="s">
        <v>5388</v>
      </c>
    </row>
    <row r="18" spans="1:12" ht="25.5">
      <c r="A18" s="17" t="s">
        <v>3417</v>
      </c>
      <c r="B18" s="31" t="s">
        <v>3904</v>
      </c>
      <c r="C18" s="31" t="s">
        <v>1976</v>
      </c>
      <c r="D18" s="43">
        <v>8000</v>
      </c>
      <c r="E18" s="13">
        <v>42348</v>
      </c>
      <c r="F18" s="13">
        <v>43911</v>
      </c>
      <c r="G18" s="27">
        <v>18774</v>
      </c>
      <c r="H18" s="22">
        <f>IF(I18&lt;=8000,$F$5+(I18/24),"error")</f>
        <v>44643.92083333333</v>
      </c>
      <c r="I18" s="23">
        <f t="shared" si="3"/>
        <v>-217.90000000000146</v>
      </c>
      <c r="J18" s="17" t="str">
        <f t="shared" si="2"/>
        <v>OVERDUE</v>
      </c>
      <c r="K18" s="31"/>
      <c r="L18" s="20" t="s">
        <v>5388</v>
      </c>
    </row>
    <row r="19" spans="1:12" ht="15" customHeight="1">
      <c r="A19" s="17" t="s">
        <v>3418</v>
      </c>
      <c r="B19" s="31" t="s">
        <v>3906</v>
      </c>
      <c r="C19" s="31" t="s">
        <v>3907</v>
      </c>
      <c r="D19" s="43">
        <v>8000</v>
      </c>
      <c r="E19" s="13">
        <v>42348</v>
      </c>
      <c r="F19" s="13">
        <v>43911</v>
      </c>
      <c r="G19" s="27">
        <v>18774</v>
      </c>
      <c r="H19" s="22">
        <f>IF(I19&lt;=8000,$F$5+(I19/24),"error")</f>
        <v>44643.92083333333</v>
      </c>
      <c r="I19" s="23">
        <f t="shared" si="3"/>
        <v>-217.90000000000146</v>
      </c>
      <c r="J19" s="17" t="str">
        <f t="shared" si="2"/>
        <v>OVERDUE</v>
      </c>
      <c r="K19" s="31"/>
      <c r="L19" s="144" t="s">
        <v>5388</v>
      </c>
    </row>
    <row r="20" spans="1:12" ht="38.25">
      <c r="A20" s="17" t="s">
        <v>3419</v>
      </c>
      <c r="B20" s="31" t="s">
        <v>1473</v>
      </c>
      <c r="C20" s="31" t="s">
        <v>1474</v>
      </c>
      <c r="D20" s="43" t="s">
        <v>1</v>
      </c>
      <c r="E20" s="13">
        <v>42348</v>
      </c>
      <c r="F20" s="13">
        <f t="shared" ref="F20:F22" si="5">F$5</f>
        <v>44653</v>
      </c>
      <c r="G20" s="74"/>
      <c r="H20" s="15">
        <f>DATE(YEAR(F20),MONTH(F20),DAY(F20)+1)</f>
        <v>44654</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44653</v>
      </c>
      <c r="G21" s="74"/>
      <c r="H21" s="15">
        <f t="shared" ref="H21:H22" si="7">DATE(YEAR(F21),MONTH(F21),DAY(F21)+1)</f>
        <v>44654</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44653</v>
      </c>
      <c r="G22" s="74"/>
      <c r="H22" s="15">
        <f t="shared" si="7"/>
        <v>44654</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44630</v>
      </c>
      <c r="G23" s="74"/>
      <c r="H23" s="15">
        <f>EDATE(F23-1,1)</f>
        <v>44660</v>
      </c>
      <c r="I23" s="16">
        <f t="shared" ca="1" si="6"/>
        <v>6</v>
      </c>
      <c r="J23" s="17" t="str">
        <f t="shared" ca="1" si="2"/>
        <v>NOT DUE</v>
      </c>
      <c r="K23" s="31" t="s">
        <v>1506</v>
      </c>
      <c r="L23" s="20"/>
    </row>
    <row r="24" spans="1:12" ht="25.5">
      <c r="A24" s="17" t="s">
        <v>3423</v>
      </c>
      <c r="B24" s="31" t="s">
        <v>1481</v>
      </c>
      <c r="C24" s="31" t="s">
        <v>1482</v>
      </c>
      <c r="D24" s="43" t="s">
        <v>1</v>
      </c>
      <c r="E24" s="13">
        <v>42348</v>
      </c>
      <c r="F24" s="13">
        <f t="shared" ref="F24:F29" si="8">F$5</f>
        <v>44653</v>
      </c>
      <c r="G24" s="74"/>
      <c r="H24" s="15">
        <f>DATE(YEAR(F24),MONTH(F24),DAY(F24)+1)</f>
        <v>44654</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44653</v>
      </c>
      <c r="G25" s="74"/>
      <c r="H25" s="15">
        <f t="shared" ref="H25:H27" si="9">DATE(YEAR(F25),MONTH(F25),DAY(F25)+1)</f>
        <v>44654</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44653</v>
      </c>
      <c r="G26" s="74"/>
      <c r="H26" s="15">
        <f t="shared" si="9"/>
        <v>44654</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44653</v>
      </c>
      <c r="G27" s="74"/>
      <c r="H27" s="15">
        <f t="shared" si="9"/>
        <v>44654</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-6</v>
      </c>
      <c r="J28" s="17" t="str">
        <f t="shared" ca="1" si="2"/>
        <v>OVERDUE</v>
      </c>
      <c r="K28" s="31" t="s">
        <v>1508</v>
      </c>
      <c r="L28" s="20"/>
    </row>
    <row r="29" spans="1:12" ht="25.5">
      <c r="A29" s="17" t="s">
        <v>3428</v>
      </c>
      <c r="B29" s="31" t="s">
        <v>1490</v>
      </c>
      <c r="C29" s="31"/>
      <c r="D29" s="43" t="s">
        <v>4</v>
      </c>
      <c r="E29" s="13">
        <v>42348</v>
      </c>
      <c r="F29" s="13">
        <f t="shared" si="8"/>
        <v>44653</v>
      </c>
      <c r="G29" s="74"/>
      <c r="H29" s="15">
        <f>EDATE(F29-1,1)</f>
        <v>44682</v>
      </c>
      <c r="I29" s="16">
        <f t="shared" ca="1" si="6"/>
        <v>28</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45256.712500000001</v>
      </c>
      <c r="I30" s="23">
        <f t="shared" ref="I30:I31" si="10">D30-($F$4-G30)</f>
        <v>14489.099999999999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45256.712500000001</v>
      </c>
      <c r="I31" s="23">
        <f t="shared" si="10"/>
        <v>14489.099999999999</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75</v>
      </c>
      <c r="J32" s="17" t="str">
        <f t="shared" ca="1" si="2"/>
        <v>NOT DUE</v>
      </c>
      <c r="K32" s="31" t="s">
        <v>1509</v>
      </c>
      <c r="L32" s="20"/>
    </row>
    <row r="33" spans="1:12" ht="15" customHeight="1">
      <c r="A33" s="17" t="s">
        <v>3432</v>
      </c>
      <c r="B33" s="31" t="s">
        <v>1977</v>
      </c>
      <c r="C33" s="31"/>
      <c r="D33" s="43" t="s">
        <v>1</v>
      </c>
      <c r="E33" s="13">
        <v>42348</v>
      </c>
      <c r="F33" s="13">
        <f t="shared" ref="F33" si="11">F$5</f>
        <v>44653</v>
      </c>
      <c r="G33" s="74"/>
      <c r="H33" s="15">
        <f>DATE(YEAR(F33),MONTH(F33),DAY(F33)+1)</f>
        <v>44654</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325</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325</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325</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325</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325</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325</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-11</v>
      </c>
      <c r="J40" s="17" t="str">
        <f t="shared" ca="1" si="2"/>
        <v>OVERDUE</v>
      </c>
      <c r="K40" s="31" t="s">
        <v>1511</v>
      </c>
      <c r="L40" s="20" t="s">
        <v>5533</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1986</v>
      </c>
      <c r="D3" s="306" t="s">
        <v>12</v>
      </c>
      <c r="E3" s="306"/>
      <c r="F3" s="5" t="s">
        <v>3312</v>
      </c>
    </row>
    <row r="4" spans="1:12" ht="18" customHeight="1">
      <c r="A4" s="305" t="s">
        <v>75</v>
      </c>
      <c r="B4" s="305"/>
      <c r="C4" s="37" t="s">
        <v>3839</v>
      </c>
      <c r="D4" s="306" t="s">
        <v>14</v>
      </c>
      <c r="E4" s="306"/>
      <c r="F4" s="6">
        <f>'Running Hours'!B35</f>
        <v>4539.8</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44925.216666666667</v>
      </c>
      <c r="I8" s="23">
        <f>D8-($F$4-G8)</f>
        <v>6533.2</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10</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44925.216666666667</v>
      </c>
      <c r="I10" s="23">
        <f t="shared" ref="I10:I19" si="2">D10-($F$4-G10)</f>
        <v>6533.2</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45425.216666666667</v>
      </c>
      <c r="I11" s="23">
        <f t="shared" si="2"/>
        <v>18533.2</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44925.216666666667</v>
      </c>
      <c r="I12" s="23">
        <f t="shared" si="2"/>
        <v>6533.2</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45425.216666666667</v>
      </c>
      <c r="I13" s="23">
        <f t="shared" si="2"/>
        <v>18533.2</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45425.216666666667</v>
      </c>
      <c r="I14" s="23">
        <f t="shared" si="2"/>
        <v>18533.2</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45425.216666666667</v>
      </c>
      <c r="I15" s="23">
        <f t="shared" ref="I15:I16" si="3">D15-($F$4-G15)</f>
        <v>18533.2</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45425.216666666667</v>
      </c>
      <c r="I16" s="23">
        <f t="shared" si="3"/>
        <v>18533.2</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45425.216666666667</v>
      </c>
      <c r="I17" s="23">
        <f t="shared" si="2"/>
        <v>18533.2</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44925.216666666667</v>
      </c>
      <c r="I18" s="23">
        <f t="shared" si="2"/>
        <v>6533.2</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44925.216666666667</v>
      </c>
      <c r="I19" s="23">
        <f t="shared" si="2"/>
        <v>6533.2</v>
      </c>
      <c r="J19" s="17" t="str">
        <f t="shared" si="0"/>
        <v>NOT DUE</v>
      </c>
      <c r="K19" s="31"/>
      <c r="L19" s="20" t="s">
        <v>5388</v>
      </c>
    </row>
    <row r="20" spans="1:12" ht="38.25">
      <c r="A20" s="17" t="s">
        <v>3326</v>
      </c>
      <c r="B20" s="31" t="s">
        <v>1473</v>
      </c>
      <c r="C20" s="31" t="s">
        <v>1474</v>
      </c>
      <c r="D20" s="43" t="s">
        <v>1</v>
      </c>
      <c r="E20" s="13">
        <v>42348</v>
      </c>
      <c r="F20" s="13">
        <f t="shared" ref="F20:F22" si="5">F$5</f>
        <v>44653</v>
      </c>
      <c r="G20" s="74"/>
      <c r="H20" s="15">
        <f>DATE(YEAR(F20),MONTH(F20),DAY(F20)+1)</f>
        <v>44654</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44653</v>
      </c>
      <c r="G21" s="74"/>
      <c r="H21" s="15">
        <f t="shared" ref="H21:H22" si="7">DATE(YEAR(F21),MONTH(F21),DAY(F21)+1)</f>
        <v>44654</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44653</v>
      </c>
      <c r="G22" s="74"/>
      <c r="H22" s="15">
        <f t="shared" si="7"/>
        <v>44654</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44638</v>
      </c>
      <c r="G23" s="74"/>
      <c r="H23" s="15">
        <f>EDATE(F23-1,1)</f>
        <v>44668</v>
      </c>
      <c r="I23" s="16">
        <f t="shared" ca="1" si="6"/>
        <v>14</v>
      </c>
      <c r="J23" s="17" t="str">
        <f t="shared" ca="1" si="0"/>
        <v>NOT DUE</v>
      </c>
      <c r="K23" s="31" t="s">
        <v>1506</v>
      </c>
      <c r="L23" s="20"/>
    </row>
    <row r="24" spans="1:12" ht="25.5">
      <c r="A24" s="17" t="s">
        <v>3330</v>
      </c>
      <c r="B24" s="31" t="s">
        <v>1481</v>
      </c>
      <c r="C24" s="31" t="s">
        <v>1482</v>
      </c>
      <c r="D24" s="43" t="s">
        <v>1</v>
      </c>
      <c r="E24" s="13">
        <v>42348</v>
      </c>
      <c r="F24" s="13">
        <f t="shared" ref="F24:F27" si="8">F$5</f>
        <v>44653</v>
      </c>
      <c r="G24" s="74"/>
      <c r="H24" s="15">
        <f>DATE(YEAR(F24),MONTH(F24),DAY(F24)+1)</f>
        <v>44654</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44653</v>
      </c>
      <c r="G25" s="74"/>
      <c r="H25" s="15">
        <f t="shared" ref="H25:H27" si="9">DATE(YEAR(F25),MONTH(F25),DAY(F25)+1)</f>
        <v>44654</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44653</v>
      </c>
      <c r="G26" s="74"/>
      <c r="H26" s="15">
        <f t="shared" si="9"/>
        <v>44654</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44653</v>
      </c>
      <c r="G27" s="74"/>
      <c r="H27" s="15">
        <f t="shared" si="9"/>
        <v>44654</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45297.175000000003</v>
      </c>
      <c r="I28" s="23">
        <f t="shared" ref="I28:I29" si="10">D28-($F$4-G28)</f>
        <v>15460.2</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45297.175000000003</v>
      </c>
      <c r="I29" s="23">
        <f t="shared" si="10"/>
        <v>15460.2</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75</v>
      </c>
      <c r="J30" s="17" t="str">
        <f t="shared" ca="1" si="0"/>
        <v>NOT DUE</v>
      </c>
      <c r="K30" s="31" t="s">
        <v>1509</v>
      </c>
      <c r="L30" s="20"/>
    </row>
    <row r="31" spans="1:12" ht="15" customHeight="1">
      <c r="A31" s="17" t="s">
        <v>3337</v>
      </c>
      <c r="B31" s="31" t="s">
        <v>1977</v>
      </c>
      <c r="C31" s="31"/>
      <c r="D31" s="43" t="s">
        <v>1</v>
      </c>
      <c r="E31" s="13">
        <v>42348</v>
      </c>
      <c r="F31" s="13">
        <f t="shared" ref="F31" si="12">F$5</f>
        <v>44653</v>
      </c>
      <c r="G31" s="74"/>
      <c r="H31" s="15">
        <f>DATE(YEAR(F31),MONTH(F31),DAY(F31)+1)</f>
        <v>44654</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177</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237</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237</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237</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237</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237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1987</v>
      </c>
      <c r="D3" s="306" t="s">
        <v>12</v>
      </c>
      <c r="E3" s="306"/>
      <c r="F3" s="5" t="s">
        <v>3313</v>
      </c>
    </row>
    <row r="4" spans="1:12" ht="18" customHeight="1">
      <c r="A4" s="305" t="s">
        <v>75</v>
      </c>
      <c r="B4" s="305"/>
      <c r="C4" s="37" t="s">
        <v>3839</v>
      </c>
      <c r="D4" s="306" t="s">
        <v>14</v>
      </c>
      <c r="E4" s="306"/>
      <c r="F4" s="6">
        <f>'Running Hours'!B36</f>
        <v>4124.8999999999996</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44887.462500000001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10</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44887.462500000001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45387.462500000001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44887.462500000001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45387.462500000001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45387.462500000001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45387.462500000001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45387.462500000001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45387.462500000001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44887.462500000001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44887.462500000001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44653</v>
      </c>
      <c r="G20" s="74"/>
      <c r="H20" s="15">
        <f>DATE(YEAR(F20),MONTH(F20),DAY(F20)+1)</f>
        <v>44654</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44653</v>
      </c>
      <c r="G21" s="74"/>
      <c r="H21" s="15">
        <f t="shared" ref="H21:H22" si="5">DATE(YEAR(F21),MONTH(F21),DAY(F21)+1)</f>
        <v>44654</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44653</v>
      </c>
      <c r="G22" s="74"/>
      <c r="H22" s="15">
        <f t="shared" si="5"/>
        <v>44654</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44638</v>
      </c>
      <c r="G23" s="74"/>
      <c r="H23" s="15">
        <f>EDATE(F23-1,1)</f>
        <v>44668</v>
      </c>
      <c r="I23" s="16">
        <f t="shared" ca="1" si="4"/>
        <v>14</v>
      </c>
      <c r="J23" s="17" t="str">
        <f t="shared" ca="1" si="0"/>
        <v>NOT DUE</v>
      </c>
      <c r="K23" s="31" t="s">
        <v>1506</v>
      </c>
      <c r="L23" s="20"/>
    </row>
    <row r="24" spans="1:12" ht="25.5">
      <c r="A24" s="17" t="s">
        <v>3360</v>
      </c>
      <c r="B24" s="31" t="s">
        <v>1481</v>
      </c>
      <c r="C24" s="31" t="s">
        <v>1482</v>
      </c>
      <c r="D24" s="43" t="s">
        <v>1</v>
      </c>
      <c r="E24" s="13">
        <v>42348</v>
      </c>
      <c r="F24" s="13">
        <f t="shared" ref="F24:F27" si="6">F$5</f>
        <v>44653</v>
      </c>
      <c r="G24" s="74"/>
      <c r="H24" s="15">
        <f>DATE(YEAR(F24),MONTH(F24),DAY(F24)+1)</f>
        <v>44654</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44653</v>
      </c>
      <c r="G25" s="74"/>
      <c r="H25" s="15">
        <f t="shared" ref="H25:H27" si="7">DATE(YEAR(F25),MONTH(F25),DAY(F25)+1)</f>
        <v>44654</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44653</v>
      </c>
      <c r="G26" s="74"/>
      <c r="H26" s="15">
        <f t="shared" si="7"/>
        <v>44654</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44653</v>
      </c>
      <c r="G27" s="74"/>
      <c r="H27" s="15">
        <f t="shared" si="7"/>
        <v>44654</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45314.462500000001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45314.462500000001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75</v>
      </c>
      <c r="J30" s="17" t="str">
        <f t="shared" ca="1" si="0"/>
        <v>NOT DUE</v>
      </c>
      <c r="K30" s="31" t="s">
        <v>1509</v>
      </c>
      <c r="L30" s="20"/>
    </row>
    <row r="31" spans="1:12" ht="15" customHeight="1">
      <c r="A31" s="17" t="s">
        <v>3367</v>
      </c>
      <c r="B31" s="31" t="s">
        <v>1977</v>
      </c>
      <c r="C31" s="31"/>
      <c r="D31" s="43" t="s">
        <v>1</v>
      </c>
      <c r="E31" s="13">
        <v>42348</v>
      </c>
      <c r="F31" s="13">
        <f t="shared" ref="F31" si="10">F$5</f>
        <v>44653</v>
      </c>
      <c r="G31" s="74"/>
      <c r="H31" s="15">
        <f>DATE(YEAR(F31),MONTH(F31),DAY(F31)+1)</f>
        <v>44654</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177</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237</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237</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237</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237</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237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L39" sqref="L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1989</v>
      </c>
      <c r="D3" s="306" t="s">
        <v>12</v>
      </c>
      <c r="E3" s="306"/>
      <c r="F3" s="5" t="s">
        <v>3248</v>
      </c>
    </row>
    <row r="4" spans="1:12" ht="18" customHeight="1">
      <c r="A4" s="305" t="s">
        <v>75</v>
      </c>
      <c r="B4" s="305"/>
      <c r="C4" s="37" t="s">
        <v>3840</v>
      </c>
      <c r="D4" s="306" t="s">
        <v>14</v>
      </c>
      <c r="E4" s="306"/>
      <c r="F4" s="6">
        <f>'Running Hours'!B15</f>
        <v>1334.9</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129</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44930.712500000001</v>
      </c>
      <c r="I9" s="23">
        <f>D9-($F$4-G9)</f>
        <v>6665.1</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18</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44930.712500000001</v>
      </c>
      <c r="I11" s="23">
        <f t="shared" ref="I11:I18" si="3">D11-($F$4-G11)</f>
        <v>6665.1</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45430.712500000001</v>
      </c>
      <c r="I12" s="23">
        <f t="shared" si="3"/>
        <v>18665.099999999999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44930.712500000001</v>
      </c>
      <c r="I13" s="23">
        <f t="shared" si="3"/>
        <v>6665.1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45430.712500000001</v>
      </c>
      <c r="I14" s="23">
        <f t="shared" si="3"/>
        <v>18665.099999999999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44930.712500000001</v>
      </c>
      <c r="I15" s="23">
        <f t="shared" si="3"/>
        <v>6665.1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44930.712500000001</v>
      </c>
      <c r="I16" s="23">
        <f t="shared" si="3"/>
        <v>6665.1</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44930.712500000001</v>
      </c>
      <c r="I17" s="23">
        <f t="shared" si="3"/>
        <v>6665.1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44930.712500000001</v>
      </c>
      <c r="I18" s="23">
        <f t="shared" si="3"/>
        <v>6665.1</v>
      </c>
      <c r="J18" s="17" t="str">
        <f t="shared" si="1"/>
        <v>NOT DUE</v>
      </c>
      <c r="K18" s="31"/>
      <c r="L18" s="20"/>
    </row>
    <row r="19" spans="1:12" ht="38.25">
      <c r="A19" s="17" t="s">
        <v>3260</v>
      </c>
      <c r="B19" s="31" t="s">
        <v>1473</v>
      </c>
      <c r="C19" s="31" t="s">
        <v>1474</v>
      </c>
      <c r="D19" s="43" t="s">
        <v>1</v>
      </c>
      <c r="E19" s="13">
        <v>42348</v>
      </c>
      <c r="F19" s="13">
        <f t="shared" ref="F19:F21" si="5">F$5</f>
        <v>44653</v>
      </c>
      <c r="G19" s="74"/>
      <c r="H19" s="15">
        <f>DATE(YEAR(F19),MONTH(F19),DAY(F19)+1)</f>
        <v>44654</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44653</v>
      </c>
      <c r="G20" s="74"/>
      <c r="H20" s="15">
        <f t="shared" ref="H20:H21" si="7">DATE(YEAR(F20),MONTH(F20),DAY(F20)+1)</f>
        <v>44654</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44653</v>
      </c>
      <c r="G21" s="74"/>
      <c r="H21" s="15">
        <f t="shared" si="7"/>
        <v>44654</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44625</v>
      </c>
      <c r="G22" s="74"/>
      <c r="H22" s="15">
        <f>EDATE(F22-1,1)</f>
        <v>44655</v>
      </c>
      <c r="I22" s="16">
        <f t="shared" ca="1" si="6"/>
        <v>1</v>
      </c>
      <c r="J22" s="17" t="str">
        <f t="shared" ca="1" si="1"/>
        <v>NOT DUE</v>
      </c>
      <c r="K22" s="31" t="s">
        <v>1506</v>
      </c>
      <c r="L22" s="20"/>
    </row>
    <row r="23" spans="1:12" ht="25.5">
      <c r="A23" s="17" t="s">
        <v>3264</v>
      </c>
      <c r="B23" s="31" t="s">
        <v>1481</v>
      </c>
      <c r="C23" s="31" t="s">
        <v>1482</v>
      </c>
      <c r="D23" s="43" t="s">
        <v>1</v>
      </c>
      <c r="E23" s="13">
        <v>42348</v>
      </c>
      <c r="F23" s="13">
        <f t="shared" ref="F23:F26" si="8">F$5</f>
        <v>44653</v>
      </c>
      <c r="G23" s="74"/>
      <c r="H23" s="15">
        <f>DATE(YEAR(F23),MONTH(F23),DAY(F23)+1)</f>
        <v>44654</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44653</v>
      </c>
      <c r="G24" s="74"/>
      <c r="H24" s="15">
        <f t="shared" ref="H24:H26" si="9">DATE(YEAR(F24),MONTH(F24),DAY(F24)+1)</f>
        <v>44654</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44653</v>
      </c>
      <c r="G25" s="74"/>
      <c r="H25" s="15">
        <f t="shared" si="9"/>
        <v>44654</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44653</v>
      </c>
      <c r="G26" s="74"/>
      <c r="H26" s="15">
        <f t="shared" si="9"/>
        <v>44654</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75</v>
      </c>
      <c r="J27" s="17" t="str">
        <f t="shared" ca="1" si="1"/>
        <v>NOT DUE</v>
      </c>
      <c r="K27" s="31" t="s">
        <v>1508</v>
      </c>
      <c r="L27" s="20"/>
    </row>
    <row r="28" spans="1:12" ht="25.5">
      <c r="A28" s="17" t="s">
        <v>3269</v>
      </c>
      <c r="B28" s="31" t="s">
        <v>1490</v>
      </c>
      <c r="C28" s="31"/>
      <c r="D28" s="43" t="s">
        <v>4</v>
      </c>
      <c r="E28" s="13">
        <v>42348</v>
      </c>
      <c r="F28" s="13">
        <v>44625</v>
      </c>
      <c r="G28" s="74"/>
      <c r="H28" s="15">
        <f>EDATE(F28-1,1)</f>
        <v>44655</v>
      </c>
      <c r="I28" s="16">
        <f t="shared" ca="1" si="6"/>
        <v>1</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45476.837500000001</v>
      </c>
      <c r="I29" s="23">
        <f t="shared" ref="I29:I30" si="10">D29-($F$4-G29)</f>
        <v>19772.099999999999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45476.837500000001</v>
      </c>
      <c r="I30" s="23">
        <f t="shared" si="10"/>
        <v>19772.099999999999</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75</v>
      </c>
      <c r="J31" s="17" t="str">
        <f t="shared" ca="1" si="1"/>
        <v>NOT DUE</v>
      </c>
      <c r="K31" s="31" t="s">
        <v>1509</v>
      </c>
      <c r="L31" s="20"/>
    </row>
    <row r="32" spans="1:12" ht="15" customHeight="1">
      <c r="A32" s="17" t="s">
        <v>3273</v>
      </c>
      <c r="B32" s="31" t="s">
        <v>1977</v>
      </c>
      <c r="C32" s="31"/>
      <c r="D32" s="43" t="s">
        <v>1</v>
      </c>
      <c r="E32" s="13">
        <v>42348</v>
      </c>
      <c r="F32" s="13">
        <f t="shared" ref="F32" si="11">F$5</f>
        <v>44653</v>
      </c>
      <c r="G32" s="74"/>
      <c r="H32" s="15">
        <f>DATE(YEAR(F32),MONTH(F32),DAY(F32)+1)</f>
        <v>44654</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325</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325</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325</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325</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325</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325</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-11</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1990</v>
      </c>
      <c r="D3" s="306" t="s">
        <v>12</v>
      </c>
      <c r="E3" s="306"/>
      <c r="F3" s="5" t="s">
        <v>3280</v>
      </c>
    </row>
    <row r="4" spans="1:12" ht="18" customHeight="1">
      <c r="A4" s="305" t="s">
        <v>75</v>
      </c>
      <c r="B4" s="305"/>
      <c r="C4" s="37" t="s">
        <v>3840</v>
      </c>
      <c r="D4" s="306" t="s">
        <v>14</v>
      </c>
      <c r="E4" s="306"/>
      <c r="F4" s="6">
        <f>'Running Hours'!B16</f>
        <v>1386.3</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140</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44928.570833333331</v>
      </c>
      <c r="I9" s="23">
        <f>D9-($F$4-G9)</f>
        <v>6613.7</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48</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44928.570833333331</v>
      </c>
      <c r="I11" s="23">
        <f t="shared" ref="I11:I18" si="3">D11-($F$4-G11)</f>
        <v>6613.7</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45428.570833333331</v>
      </c>
      <c r="I12" s="23">
        <f t="shared" si="3"/>
        <v>18613.7</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44928.570833333331</v>
      </c>
      <c r="I13" s="23">
        <f t="shared" si="3"/>
        <v>6613.7</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45428.570833333331</v>
      </c>
      <c r="I14" s="23">
        <f t="shared" si="3"/>
        <v>18613.7</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44928.570833333331</v>
      </c>
      <c r="I15" s="23">
        <f t="shared" si="3"/>
        <v>6613.7</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44928.570833333331</v>
      </c>
      <c r="I16" s="23">
        <f t="shared" si="3"/>
        <v>6613.7</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44928.570833333331</v>
      </c>
      <c r="I17" s="23">
        <f t="shared" si="3"/>
        <v>6613.7</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44928.570833333331</v>
      </c>
      <c r="I18" s="23">
        <f t="shared" si="3"/>
        <v>6613.7</v>
      </c>
      <c r="J18" s="17" t="str">
        <f t="shared" si="1"/>
        <v>NOT DUE</v>
      </c>
      <c r="K18" s="31"/>
      <c r="L18" s="20"/>
    </row>
    <row r="19" spans="1:12" ht="38.25">
      <c r="A19" s="17" t="s">
        <v>3292</v>
      </c>
      <c r="B19" s="31" t="s">
        <v>1473</v>
      </c>
      <c r="C19" s="31" t="s">
        <v>1474</v>
      </c>
      <c r="D19" s="43" t="s">
        <v>1</v>
      </c>
      <c r="E19" s="13">
        <v>42348</v>
      </c>
      <c r="F19" s="13">
        <f t="shared" ref="F19:F21" si="5">F$5</f>
        <v>44653</v>
      </c>
      <c r="G19" s="74"/>
      <c r="H19" s="15">
        <f>DATE(YEAR(F19),MONTH(F19),DAY(F19)+1)</f>
        <v>44654</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44653</v>
      </c>
      <c r="G20" s="74"/>
      <c r="H20" s="15">
        <f t="shared" ref="H20:H21" si="7">DATE(YEAR(F20),MONTH(F20),DAY(F20)+1)</f>
        <v>44654</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44653</v>
      </c>
      <c r="G21" s="74"/>
      <c r="H21" s="15">
        <f t="shared" si="7"/>
        <v>44654</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44625</v>
      </c>
      <c r="G22" s="74"/>
      <c r="H22" s="15">
        <f>EDATE(F22-1,1)</f>
        <v>44655</v>
      </c>
      <c r="I22" s="16">
        <f t="shared" ca="1" si="6"/>
        <v>1</v>
      </c>
      <c r="J22" s="17" t="str">
        <f t="shared" ca="1" si="1"/>
        <v>NOT DUE</v>
      </c>
      <c r="K22" s="31" t="s">
        <v>1506</v>
      </c>
      <c r="L22" s="20"/>
    </row>
    <row r="23" spans="1:12" ht="25.5">
      <c r="A23" s="17" t="s">
        <v>3296</v>
      </c>
      <c r="B23" s="31" t="s">
        <v>1481</v>
      </c>
      <c r="C23" s="31" t="s">
        <v>1482</v>
      </c>
      <c r="D23" s="43" t="s">
        <v>1</v>
      </c>
      <c r="E23" s="13">
        <v>42348</v>
      </c>
      <c r="F23" s="13">
        <f t="shared" ref="F23:F26" si="8">F$5</f>
        <v>44653</v>
      </c>
      <c r="G23" s="74"/>
      <c r="H23" s="15">
        <f>DATE(YEAR(F23),MONTH(F23),DAY(F23)+1)</f>
        <v>44654</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44653</v>
      </c>
      <c r="G24" s="74"/>
      <c r="H24" s="15">
        <f t="shared" ref="H24:H26" si="9">DATE(YEAR(F24),MONTH(F24),DAY(F24)+1)</f>
        <v>44654</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44653</v>
      </c>
      <c r="G25" s="74"/>
      <c r="H25" s="15">
        <f t="shared" si="9"/>
        <v>44654</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44653</v>
      </c>
      <c r="G26" s="74"/>
      <c r="H26" s="15">
        <f t="shared" si="9"/>
        <v>44654</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75</v>
      </c>
      <c r="J27" s="17" t="str">
        <f t="shared" ca="1" si="1"/>
        <v>NOT DUE</v>
      </c>
      <c r="K27" s="31" t="s">
        <v>1508</v>
      </c>
      <c r="L27" s="20"/>
    </row>
    <row r="28" spans="1:12" ht="25.5">
      <c r="A28" s="17" t="s">
        <v>3301</v>
      </c>
      <c r="B28" s="31" t="s">
        <v>1490</v>
      </c>
      <c r="C28" s="31"/>
      <c r="D28" s="43" t="s">
        <v>4</v>
      </c>
      <c r="E28" s="13">
        <v>42348</v>
      </c>
      <c r="F28" s="13">
        <v>44624</v>
      </c>
      <c r="G28" s="74"/>
      <c r="H28" s="15">
        <f>EDATE(F28-1,1)</f>
        <v>44654</v>
      </c>
      <c r="I28" s="16">
        <f t="shared" ca="1" si="6"/>
        <v>0</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45477.320833333331</v>
      </c>
      <c r="I29" s="23">
        <f t="shared" ref="I29:I30" si="10">D29-($F$4-G29)</f>
        <v>19783.7</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45477.320833333331</v>
      </c>
      <c r="I30" s="23">
        <f t="shared" si="10"/>
        <v>19783.7</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75</v>
      </c>
      <c r="J31" s="17" t="str">
        <f t="shared" ca="1" si="1"/>
        <v>NOT DUE</v>
      </c>
      <c r="K31" s="31" t="s">
        <v>1509</v>
      </c>
      <c r="L31" s="20"/>
    </row>
    <row r="32" spans="1:12" ht="15" customHeight="1">
      <c r="A32" s="17" t="s">
        <v>3305</v>
      </c>
      <c r="B32" s="31" t="s">
        <v>1977</v>
      </c>
      <c r="C32" s="31"/>
      <c r="D32" s="43" t="s">
        <v>1</v>
      </c>
      <c r="E32" s="13">
        <v>42348</v>
      </c>
      <c r="F32" s="13">
        <f t="shared" ref="F32" si="11">F$5</f>
        <v>44653</v>
      </c>
      <c r="G32" s="74"/>
      <c r="H32" s="15">
        <f>DATE(YEAR(F32),MONTH(F32),DAY(F32)+1)</f>
        <v>44654</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325</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325</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325</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325</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325</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325</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44616</v>
      </c>
      <c r="G39" s="74"/>
      <c r="H39" s="15">
        <f>EDATE(F39-1,1)</f>
        <v>44643</v>
      </c>
      <c r="I39" s="16">
        <f t="shared" ca="1" si="6"/>
        <v>-11</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38" sqref="F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1988</v>
      </c>
      <c r="D3" s="306" t="s">
        <v>12</v>
      </c>
      <c r="E3" s="306"/>
      <c r="F3" s="5" t="s">
        <v>2626</v>
      </c>
    </row>
    <row r="4" spans="1:12" ht="18" customHeight="1">
      <c r="A4" s="305" t="s">
        <v>75</v>
      </c>
      <c r="B4" s="305"/>
      <c r="C4" s="37" t="s">
        <v>3841</v>
      </c>
      <c r="D4" s="306" t="s">
        <v>14</v>
      </c>
      <c r="E4" s="306"/>
      <c r="F4" s="6">
        <f>'Running Hours'!B38</f>
        <v>4629.3999999999996</v>
      </c>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44921.10833333333</v>
      </c>
      <c r="I8" s="23">
        <f>D8-($F$4-G8)</f>
        <v>6434.6</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48</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44921.10833333333</v>
      </c>
      <c r="I10" s="23">
        <f t="shared" ref="I10:I19" si="2">D10-($F$4-G10)</f>
        <v>6434.6</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45421.10833333333</v>
      </c>
      <c r="I11" s="23">
        <f t="shared" si="2"/>
        <v>18434.599999999999</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44921.10833333333</v>
      </c>
      <c r="I12" s="23">
        <f t="shared" si="2"/>
        <v>6434.6</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45421.10833333333</v>
      </c>
      <c r="I13" s="23">
        <f t="shared" si="2"/>
        <v>18434.599999999999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44921.10833333333</v>
      </c>
      <c r="I14" s="23">
        <f t="shared" si="2"/>
        <v>6434.6</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44921.10833333333</v>
      </c>
      <c r="I15" s="23">
        <f t="shared" ref="I15:I16" si="4">D15-($F$4-G15)</f>
        <v>6434.6</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44921.10833333333</v>
      </c>
      <c r="I16" s="23">
        <f t="shared" si="4"/>
        <v>6434.6</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44921.10833333333</v>
      </c>
      <c r="I17" s="23">
        <f t="shared" si="2"/>
        <v>6434.6</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44921.10833333333</v>
      </c>
      <c r="I18" s="23">
        <f t="shared" si="2"/>
        <v>6434.6</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44921.10833333333</v>
      </c>
      <c r="I19" s="23">
        <f t="shared" si="2"/>
        <v>6434.6</v>
      </c>
      <c r="J19" s="17" t="str">
        <f t="shared" si="0"/>
        <v>NOT DUE</v>
      </c>
      <c r="K19" s="31"/>
      <c r="L19" s="20"/>
    </row>
    <row r="20" spans="1:12" ht="38.25">
      <c r="A20" s="17" t="s">
        <v>3229</v>
      </c>
      <c r="B20" s="31" t="s">
        <v>1473</v>
      </c>
      <c r="C20" s="31" t="s">
        <v>1474</v>
      </c>
      <c r="D20" s="43" t="s">
        <v>1</v>
      </c>
      <c r="E20" s="13">
        <v>42348</v>
      </c>
      <c r="F20" s="13">
        <f t="shared" ref="F20:F22" si="6">F$5</f>
        <v>44653</v>
      </c>
      <c r="G20" s="74"/>
      <c r="H20" s="15">
        <f>DATE(YEAR(F20),MONTH(F20),DAY(F20)+1)</f>
        <v>44654</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44653</v>
      </c>
      <c r="G21" s="74"/>
      <c r="H21" s="15">
        <f t="shared" ref="H21:H22" si="8">DATE(YEAR(F21),MONTH(F21),DAY(F21)+1)</f>
        <v>44654</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44653</v>
      </c>
      <c r="G22" s="74"/>
      <c r="H22" s="15">
        <f t="shared" si="8"/>
        <v>44654</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44625</v>
      </c>
      <c r="G23" s="74"/>
      <c r="H23" s="15">
        <f>EDATE(F23-1,1)</f>
        <v>44655</v>
      </c>
      <c r="I23" s="16">
        <f t="shared" ca="1" si="7"/>
        <v>1</v>
      </c>
      <c r="J23" s="17" t="str">
        <f t="shared" ca="1" si="0"/>
        <v>NOT DUE</v>
      </c>
      <c r="K23" s="31" t="s">
        <v>1506</v>
      </c>
      <c r="L23" s="20"/>
    </row>
    <row r="24" spans="1:12" ht="25.5">
      <c r="A24" s="17" t="s">
        <v>3233</v>
      </c>
      <c r="B24" s="31" t="s">
        <v>1481</v>
      </c>
      <c r="C24" s="31" t="s">
        <v>1482</v>
      </c>
      <c r="D24" s="43" t="s">
        <v>1</v>
      </c>
      <c r="E24" s="13">
        <v>42348</v>
      </c>
      <c r="F24" s="13">
        <f t="shared" ref="F24:F27" si="9">F$5</f>
        <v>44653</v>
      </c>
      <c r="G24" s="74"/>
      <c r="H24" s="15">
        <f>DATE(YEAR(F24),MONTH(F24),DAY(F24)+1)</f>
        <v>44654</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44653</v>
      </c>
      <c r="G25" s="74"/>
      <c r="H25" s="15">
        <f t="shared" ref="H25:H27" si="10">DATE(YEAR(F25),MONTH(F25),DAY(F25)+1)</f>
        <v>44654</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44653</v>
      </c>
      <c r="G26" s="74"/>
      <c r="H26" s="15">
        <f t="shared" si="10"/>
        <v>44654</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44653</v>
      </c>
      <c r="G27" s="74"/>
      <c r="H27" s="15">
        <f t="shared" si="10"/>
        <v>44654</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45421.10833333333</v>
      </c>
      <c r="I28" s="23">
        <f t="shared" ref="I28:I29" si="11">D28-($F$4-G28)</f>
        <v>18434.599999999999</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45421.10833333333</v>
      </c>
      <c r="I29" s="23">
        <f t="shared" si="11"/>
        <v>18434.599999999999</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75</v>
      </c>
      <c r="J30" s="17" t="str">
        <f t="shared" ca="1" si="0"/>
        <v>NOT DUE</v>
      </c>
      <c r="K30" s="31" t="s">
        <v>1509</v>
      </c>
      <c r="L30" s="20"/>
    </row>
    <row r="31" spans="1:12" ht="15" customHeight="1">
      <c r="A31" s="17" t="s">
        <v>3240</v>
      </c>
      <c r="B31" s="31" t="s">
        <v>1977</v>
      </c>
      <c r="C31" s="31"/>
      <c r="D31" s="43" t="s">
        <v>1</v>
      </c>
      <c r="E31" s="13">
        <v>42348</v>
      </c>
      <c r="F31" s="13">
        <f t="shared" ref="F31" si="12">F$5</f>
        <v>44653</v>
      </c>
      <c r="G31" s="74"/>
      <c r="H31" s="15">
        <f>DATE(YEAR(F31),MONTH(F31),DAY(F31)+1)</f>
        <v>44654</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325</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325</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325</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325</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325</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325</v>
      </c>
      <c r="J37" s="17" t="str">
        <f t="shared" ca="1" si="0"/>
        <v>NOT DUE</v>
      </c>
      <c r="K37" s="31" t="s">
        <v>1511</v>
      </c>
      <c r="L37" s="20"/>
    </row>
    <row r="38" spans="1:12" ht="21.75" customHeight="1">
      <c r="A38" s="17" t="s">
        <v>3247</v>
      </c>
      <c r="B38" s="31" t="s">
        <v>4063</v>
      </c>
      <c r="C38" s="31" t="s">
        <v>4064</v>
      </c>
      <c r="D38" s="43" t="s">
        <v>4</v>
      </c>
      <c r="E38" s="13">
        <v>42348</v>
      </c>
      <c r="F38" s="13">
        <v>44643</v>
      </c>
      <c r="G38" s="74"/>
      <c r="H38" s="15">
        <f>EDATE(F38-1,1)</f>
        <v>44673</v>
      </c>
      <c r="I38" s="16">
        <f t="shared" ref="I38" ca="1" si="14">IF(ISBLANK(H38),"",H38-DATE(YEAR(NOW()),MONTH(NOW()),DAY(NOW())))</f>
        <v>19</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opLeftCell="A61"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5" t="s">
        <v>10</v>
      </c>
      <c r="B3" s="305"/>
      <c r="C3" s="37" t="s">
        <v>58</v>
      </c>
      <c r="D3" s="306" t="s">
        <v>12</v>
      </c>
      <c r="E3" s="306"/>
      <c r="F3" s="5" t="s">
        <v>59</v>
      </c>
      <c r="N3" s="45" t="s">
        <v>3765</v>
      </c>
      <c r="O3" s="45" t="s">
        <v>3768</v>
      </c>
      <c r="P3" s="45">
        <v>9599200</v>
      </c>
    </row>
    <row r="4" spans="1:16" ht="18" customHeight="1">
      <c r="A4" s="305" t="s">
        <v>75</v>
      </c>
      <c r="B4" s="305"/>
      <c r="C4" s="37" t="s">
        <v>77</v>
      </c>
      <c r="D4" s="306" t="s">
        <v>2511</v>
      </c>
      <c r="E4" s="306"/>
      <c r="F4" s="73">
        <f>'Running Hours'!B7</f>
        <v>32650</v>
      </c>
      <c r="N4" s="45" t="s">
        <v>3771</v>
      </c>
      <c r="O4" s="45" t="s">
        <v>3869</v>
      </c>
      <c r="P4" s="45">
        <v>9731183</v>
      </c>
    </row>
    <row r="5" spans="1:16" ht="18" customHeight="1">
      <c r="A5" s="305" t="s">
        <v>76</v>
      </c>
      <c r="B5" s="305"/>
      <c r="C5" s="38" t="s">
        <v>3868</v>
      </c>
      <c r="D5" s="24"/>
      <c r="E5" s="24" t="str">
        <f>'Running Hours'!$C5</f>
        <v>Date updated:</v>
      </c>
      <c r="F5" s="196">
        <f>'Running Hours'!$D5</f>
        <v>44653</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44883.333333333336</v>
      </c>
      <c r="I8" s="23">
        <f t="shared" ref="I8:I19" si="0">D8-($F$4-G8)</f>
        <v>5528</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44755.791666666664</v>
      </c>
      <c r="I9" s="23">
        <f t="shared" si="0"/>
        <v>2467</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44679.541666666664</v>
      </c>
      <c r="I10" s="23">
        <f t="shared" si="0"/>
        <v>637</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44725.333333333336</v>
      </c>
      <c r="I11" s="23">
        <f t="shared" si="0"/>
        <v>1736</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44708.416666666664</v>
      </c>
      <c r="I12" s="23">
        <f t="shared" si="0"/>
        <v>1330</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44892.458333333336</v>
      </c>
      <c r="I13" s="23">
        <f t="shared" si="0"/>
        <v>5747</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44953.5</v>
      </c>
      <c r="I14" s="23">
        <f t="shared" si="0"/>
        <v>7212</v>
      </c>
      <c r="J14" s="17" t="str">
        <f t="shared" si="1"/>
        <v>NOT DUE</v>
      </c>
      <c r="K14" s="18"/>
      <c r="L14" s="18"/>
    </row>
    <row r="15" spans="1:16">
      <c r="A15" s="17" t="s">
        <v>79</v>
      </c>
      <c r="B15" s="30" t="s">
        <v>86</v>
      </c>
      <c r="C15" s="30" t="s">
        <v>109</v>
      </c>
      <c r="D15" s="21">
        <v>8000</v>
      </c>
      <c r="E15" s="13">
        <v>42348</v>
      </c>
      <c r="F15" s="13">
        <v>44606</v>
      </c>
      <c r="G15" s="27">
        <v>31867</v>
      </c>
      <c r="H15" s="22">
        <f t="shared" ref="H15:H19" si="3">IF(I15&lt;=8000,F15+(D15/24),"error")</f>
        <v>44939.333333333336</v>
      </c>
      <c r="I15" s="23">
        <f t="shared" si="0"/>
        <v>7217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1747</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7196</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5394</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7217</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-16</v>
      </c>
      <c r="J20" s="17" t="str">
        <f t="shared" ca="1" si="1"/>
        <v>OVERDUE</v>
      </c>
      <c r="K20" s="33" t="s">
        <v>148</v>
      </c>
      <c r="L20" s="20" t="s">
        <v>5530</v>
      </c>
    </row>
    <row r="21" spans="1:12" ht="26.45" customHeight="1">
      <c r="A21" s="17" t="s">
        <v>92</v>
      </c>
      <c r="B21" s="30" t="s">
        <v>98</v>
      </c>
      <c r="C21" s="31" t="s">
        <v>110</v>
      </c>
      <c r="D21" s="12" t="s">
        <v>4</v>
      </c>
      <c r="E21" s="13">
        <v>42348</v>
      </c>
      <c r="F21" s="13">
        <v>44611</v>
      </c>
      <c r="G21" s="74"/>
      <c r="H21" s="15">
        <f>EDATE(F21-1,1)</f>
        <v>44638</v>
      </c>
      <c r="I21" s="16">
        <f t="shared" ca="1" si="4"/>
        <v>-16</v>
      </c>
      <c r="J21" s="17" t="str">
        <f t="shared" ca="1" si="1"/>
        <v>OVERDUE</v>
      </c>
      <c r="K21" s="33" t="s">
        <v>148</v>
      </c>
      <c r="L21" s="20" t="s">
        <v>5530</v>
      </c>
    </row>
    <row r="22" spans="1:12" ht="26.45" customHeight="1">
      <c r="A22" s="17" t="s">
        <v>93</v>
      </c>
      <c r="B22" s="30" t="s">
        <v>99</v>
      </c>
      <c r="C22" s="31" t="s">
        <v>110</v>
      </c>
      <c r="D22" s="12" t="s">
        <v>4</v>
      </c>
      <c r="E22" s="13">
        <v>42348</v>
      </c>
      <c r="F22" s="13">
        <v>44611</v>
      </c>
      <c r="G22" s="74"/>
      <c r="H22" s="15">
        <f t="shared" ref="H22:H24" si="5">EDATE(F22-1,1)</f>
        <v>44638</v>
      </c>
      <c r="I22" s="16">
        <f t="shared" ca="1" si="4"/>
        <v>-16</v>
      </c>
      <c r="J22" s="17" t="str">
        <f t="shared" ca="1" si="1"/>
        <v>OVERDUE</v>
      </c>
      <c r="K22" s="33" t="s">
        <v>148</v>
      </c>
      <c r="L22" s="20" t="s">
        <v>5530</v>
      </c>
    </row>
    <row r="23" spans="1:12" ht="26.45" customHeight="1">
      <c r="A23" s="17" t="s">
        <v>94</v>
      </c>
      <c r="B23" s="30" t="s">
        <v>100</v>
      </c>
      <c r="C23" s="31" t="s">
        <v>110</v>
      </c>
      <c r="D23" s="12" t="s">
        <v>4</v>
      </c>
      <c r="E23" s="13">
        <v>42348</v>
      </c>
      <c r="F23" s="13">
        <v>44611</v>
      </c>
      <c r="G23" s="74"/>
      <c r="H23" s="15">
        <f t="shared" si="5"/>
        <v>44638</v>
      </c>
      <c r="I23" s="16">
        <f t="shared" ca="1" si="4"/>
        <v>-16</v>
      </c>
      <c r="J23" s="17" t="str">
        <f t="shared" ca="1" si="1"/>
        <v>OVERDUE</v>
      </c>
      <c r="K23" s="33" t="s">
        <v>148</v>
      </c>
      <c r="L23" s="20" t="s">
        <v>5530</v>
      </c>
    </row>
    <row r="24" spans="1:12" ht="26.45" customHeight="1">
      <c r="A24" s="17" t="s">
        <v>95</v>
      </c>
      <c r="B24" s="30" t="s">
        <v>101</v>
      </c>
      <c r="C24" s="31" t="s">
        <v>110</v>
      </c>
      <c r="D24" s="12" t="s">
        <v>4</v>
      </c>
      <c r="E24" s="13">
        <v>42348</v>
      </c>
      <c r="F24" s="13">
        <v>44611</v>
      </c>
      <c r="G24" s="74"/>
      <c r="H24" s="15">
        <f t="shared" si="5"/>
        <v>44638</v>
      </c>
      <c r="I24" s="16">
        <f t="shared" ca="1" si="4"/>
        <v>-16</v>
      </c>
      <c r="J24" s="17" t="str">
        <f t="shared" ca="1" si="1"/>
        <v>OVERDUE</v>
      </c>
      <c r="K24" s="33" t="s">
        <v>148</v>
      </c>
      <c r="L24" s="20" t="s">
        <v>5530</v>
      </c>
    </row>
    <row r="25" spans="1:12" ht="26.45" customHeight="1">
      <c r="A25" s="17" t="s">
        <v>96</v>
      </c>
      <c r="B25" s="30" t="s">
        <v>102</v>
      </c>
      <c r="C25" s="31" t="s">
        <v>110</v>
      </c>
      <c r="D25" s="12" t="s">
        <v>4</v>
      </c>
      <c r="E25" s="13">
        <v>42348</v>
      </c>
      <c r="F25" s="13">
        <v>44611</v>
      </c>
      <c r="G25" s="74"/>
      <c r="H25" s="15">
        <f>EDATE(F25-1,1)</f>
        <v>44638</v>
      </c>
      <c r="I25" s="16">
        <f t="shared" ca="1" si="4"/>
        <v>-16</v>
      </c>
      <c r="J25" s="17" t="str">
        <f t="shared" ca="1" si="1"/>
        <v>OVERDUE</v>
      </c>
      <c r="K25" s="33" t="s">
        <v>148</v>
      </c>
      <c r="L25" s="20" t="s">
        <v>5530</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5528</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2467</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637</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1736</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-91</v>
      </c>
      <c r="J30" s="17" t="str">
        <f t="shared" si="1"/>
        <v>OVERDUE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7498</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17528</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14467</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12637</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13736</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11909</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7107</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5528</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2467</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637</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1736</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-91</v>
      </c>
      <c r="J42" s="17" t="str">
        <f t="shared" si="10"/>
        <v>OVERDUE</v>
      </c>
      <c r="K42" s="20"/>
      <c r="L42" s="20"/>
    </row>
    <row r="43" spans="1:12" ht="25.5">
      <c r="A43" s="17" t="s">
        <v>134</v>
      </c>
      <c r="B43" s="31" t="s">
        <v>140</v>
      </c>
      <c r="C43" s="31" t="s">
        <v>147</v>
      </c>
      <c r="D43" s="21">
        <v>12000</v>
      </c>
      <c r="E43" s="13">
        <v>42348</v>
      </c>
      <c r="F43" s="13">
        <v>43291</v>
      </c>
      <c r="G43" s="27">
        <v>28148</v>
      </c>
      <c r="H43" s="22">
        <f t="shared" si="9"/>
        <v>43791</v>
      </c>
      <c r="I43" s="23">
        <f t="shared" si="6"/>
        <v>7498</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3350</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3350</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3350</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3350</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3350</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3350</v>
      </c>
      <c r="J49" s="17" t="str">
        <f t="shared" si="10"/>
        <v>NOT DUE</v>
      </c>
      <c r="K49" s="20"/>
      <c r="L49" s="20"/>
    </row>
    <row r="50" spans="1:12" ht="25.5">
      <c r="A50" s="17" t="s">
        <v>155</v>
      </c>
      <c r="B50" s="30" t="s">
        <v>149</v>
      </c>
      <c r="C50" s="31" t="s">
        <v>110</v>
      </c>
      <c r="D50" s="12" t="s">
        <v>4</v>
      </c>
      <c r="E50" s="13">
        <v>42348</v>
      </c>
      <c r="F50" s="13">
        <v>44611</v>
      </c>
      <c r="G50" s="74"/>
      <c r="H50" s="15">
        <f>EDATE(F50-1,1)</f>
        <v>44638</v>
      </c>
      <c r="I50" s="16">
        <f t="shared" ref="I50:I55" ca="1" si="13">IF(ISBLANK(H50),"",H50-DATE(YEAR(NOW()),MONTH(NOW()),DAY(NOW())))</f>
        <v>-16</v>
      </c>
      <c r="J50" s="17" t="str">
        <f t="shared" ca="1" si="10"/>
        <v>OVERDUE</v>
      </c>
      <c r="K50" s="20"/>
      <c r="L50" s="20" t="s">
        <v>5530</v>
      </c>
    </row>
    <row r="51" spans="1:12" ht="25.5">
      <c r="A51" s="17" t="s">
        <v>156</v>
      </c>
      <c r="B51" s="30" t="s">
        <v>150</v>
      </c>
      <c r="C51" s="31" t="s">
        <v>110</v>
      </c>
      <c r="D51" s="12" t="s">
        <v>4</v>
      </c>
      <c r="E51" s="13">
        <v>42348</v>
      </c>
      <c r="F51" s="13">
        <v>44611</v>
      </c>
      <c r="G51" s="74"/>
      <c r="H51" s="15">
        <f t="shared" ref="H51:H55" si="14">EDATE(F51-1,1)</f>
        <v>44638</v>
      </c>
      <c r="I51" s="16">
        <f t="shared" ca="1" si="13"/>
        <v>-16</v>
      </c>
      <c r="J51" s="17" t="str">
        <f t="shared" ca="1" si="10"/>
        <v>OVERDUE</v>
      </c>
      <c r="K51" s="20"/>
      <c r="L51" s="20" t="s">
        <v>5530</v>
      </c>
    </row>
    <row r="52" spans="1:12" ht="25.5">
      <c r="A52" s="17" t="s">
        <v>157</v>
      </c>
      <c r="B52" s="30" t="s">
        <v>151</v>
      </c>
      <c r="C52" s="31" t="s">
        <v>110</v>
      </c>
      <c r="D52" s="12" t="s">
        <v>4</v>
      </c>
      <c r="E52" s="13">
        <v>42348</v>
      </c>
      <c r="F52" s="13">
        <v>44611</v>
      </c>
      <c r="G52" s="74"/>
      <c r="H52" s="15">
        <f t="shared" si="14"/>
        <v>44638</v>
      </c>
      <c r="I52" s="16">
        <f t="shared" ca="1" si="13"/>
        <v>-16</v>
      </c>
      <c r="J52" s="17" t="str">
        <f t="shared" ca="1" si="10"/>
        <v>OVERDUE</v>
      </c>
      <c r="K52" s="20"/>
      <c r="L52" s="20" t="s">
        <v>5530</v>
      </c>
    </row>
    <row r="53" spans="1:12" ht="25.5">
      <c r="A53" s="17" t="s">
        <v>158</v>
      </c>
      <c r="B53" s="30" t="s">
        <v>152</v>
      </c>
      <c r="C53" s="31" t="s">
        <v>110</v>
      </c>
      <c r="D53" s="12" t="s">
        <v>4</v>
      </c>
      <c r="E53" s="13">
        <v>42348</v>
      </c>
      <c r="F53" s="13">
        <v>44611</v>
      </c>
      <c r="G53" s="74"/>
      <c r="H53" s="15">
        <f t="shared" si="14"/>
        <v>44638</v>
      </c>
      <c r="I53" s="16">
        <f t="shared" ca="1" si="13"/>
        <v>-16</v>
      </c>
      <c r="J53" s="17" t="str">
        <f t="shared" ca="1" si="10"/>
        <v>OVERDUE</v>
      </c>
      <c r="K53" s="20"/>
      <c r="L53" s="20" t="s">
        <v>5530</v>
      </c>
    </row>
    <row r="54" spans="1:12" ht="25.5">
      <c r="A54" s="17" t="s">
        <v>159</v>
      </c>
      <c r="B54" s="30" t="s">
        <v>153</v>
      </c>
      <c r="C54" s="31" t="s">
        <v>110</v>
      </c>
      <c r="D54" s="12" t="s">
        <v>4</v>
      </c>
      <c r="E54" s="13">
        <v>42348</v>
      </c>
      <c r="F54" s="13">
        <v>44611</v>
      </c>
      <c r="G54" s="74"/>
      <c r="H54" s="15">
        <f t="shared" si="14"/>
        <v>44638</v>
      </c>
      <c r="I54" s="16">
        <f t="shared" ca="1" si="13"/>
        <v>-16</v>
      </c>
      <c r="J54" s="17" t="str">
        <f t="shared" ca="1" si="10"/>
        <v>OVERDUE</v>
      </c>
      <c r="K54" s="20"/>
      <c r="L54" s="20" t="s">
        <v>5530</v>
      </c>
    </row>
    <row r="55" spans="1:12" ht="25.5">
      <c r="A55" s="17" t="s">
        <v>160</v>
      </c>
      <c r="B55" s="30" t="s">
        <v>154</v>
      </c>
      <c r="C55" s="31" t="s">
        <v>110</v>
      </c>
      <c r="D55" s="12" t="s">
        <v>4</v>
      </c>
      <c r="E55" s="13">
        <v>42348</v>
      </c>
      <c r="F55" s="13">
        <v>44611</v>
      </c>
      <c r="G55" s="74"/>
      <c r="H55" s="15">
        <f t="shared" si="14"/>
        <v>44638</v>
      </c>
      <c r="I55" s="16">
        <f t="shared" ca="1" si="13"/>
        <v>-16</v>
      </c>
      <c r="J55" s="17" t="str">
        <f t="shared" ca="1" si="10"/>
        <v>OVERDUE</v>
      </c>
      <c r="K55" s="20"/>
      <c r="L55" s="20" t="s">
        <v>5530</v>
      </c>
    </row>
    <row r="56" spans="1:12" ht="18" customHeight="1">
      <c r="A56" s="17" t="s">
        <v>162</v>
      </c>
      <c r="B56" s="30" t="s">
        <v>149</v>
      </c>
      <c r="C56" s="29" t="s">
        <v>174</v>
      </c>
      <c r="D56" s="21">
        <v>12000</v>
      </c>
      <c r="E56" s="13">
        <v>42348</v>
      </c>
      <c r="F56" s="13">
        <v>44086</v>
      </c>
      <c r="G56" s="27">
        <v>26178</v>
      </c>
      <c r="H56" s="22">
        <f>IF(I56&lt;=12000,$F$5+(I56/24),"error")</f>
        <v>44883.333333333336</v>
      </c>
      <c r="I56" s="23">
        <f t="shared" ref="I56:I87" si="15">D56-($F$4-G56)</f>
        <v>5528</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44755.791666666664</v>
      </c>
      <c r="I57" s="23">
        <f t="shared" si="15"/>
        <v>2467</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44679.541666666664</v>
      </c>
      <c r="I58" s="23">
        <f t="shared" si="15"/>
        <v>637</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44725.333333333336</v>
      </c>
      <c r="I59" s="23">
        <f t="shared" si="15"/>
        <v>1736</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44649.208333333336</v>
      </c>
      <c r="I60" s="23">
        <f t="shared" si="15"/>
        <v>-91</v>
      </c>
      <c r="J60" s="17" t="str">
        <f t="shared" si="10"/>
        <v>OVERDUE</v>
      </c>
      <c r="K60" s="20"/>
      <c r="L60" s="20"/>
    </row>
    <row r="61" spans="1:12" ht="18" customHeight="1">
      <c r="A61" s="17" t="s">
        <v>167</v>
      </c>
      <c r="B61" s="30" t="s">
        <v>154</v>
      </c>
      <c r="C61" s="29" t="s">
        <v>174</v>
      </c>
      <c r="D61" s="21">
        <v>12000</v>
      </c>
      <c r="E61" s="13">
        <v>42348</v>
      </c>
      <c r="F61" s="13">
        <v>43291</v>
      </c>
      <c r="G61" s="27">
        <v>26401</v>
      </c>
      <c r="H61" s="22">
        <f>IF(I61&lt;=12000,$F$5+(I61/24),"error")</f>
        <v>44892.625</v>
      </c>
      <c r="I61" s="23">
        <f t="shared" si="15"/>
        <v>5751</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45467.208333333336</v>
      </c>
      <c r="I62" s="23">
        <f t="shared" si="15"/>
        <v>19541</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45467.208333333336</v>
      </c>
      <c r="I63" s="23">
        <f t="shared" si="15"/>
        <v>19541</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45467.208333333336</v>
      </c>
      <c r="I64" s="23">
        <f t="shared" si="15"/>
        <v>19541</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45467.208333333336</v>
      </c>
      <c r="I65" s="23">
        <f t="shared" si="15"/>
        <v>19541</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45467.208333333336</v>
      </c>
      <c r="I66" s="23">
        <f t="shared" si="15"/>
        <v>19541</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45467.208333333336</v>
      </c>
      <c r="I67" s="23">
        <f t="shared" si="15"/>
        <v>19541</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44711.083333333336</v>
      </c>
      <c r="I68" s="23">
        <f t="shared" si="15"/>
        <v>1394</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45800.541666666664</v>
      </c>
      <c r="I69" s="23">
        <f t="shared" si="15"/>
        <v>27541</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45800.541666666664</v>
      </c>
      <c r="I70" s="23">
        <f t="shared" si="15"/>
        <v>27541</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45800.541666666664</v>
      </c>
      <c r="I71" s="23">
        <f t="shared" si="15"/>
        <v>27541</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45800.541666666664</v>
      </c>
      <c r="I72" s="23">
        <f t="shared" si="15"/>
        <v>27541</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45800.541666666664</v>
      </c>
      <c r="I73" s="23">
        <f t="shared" si="15"/>
        <v>27541</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45800.541666666664</v>
      </c>
      <c r="I74" s="23">
        <f t="shared" si="15"/>
        <v>27541</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45800.541666666664</v>
      </c>
      <c r="I75" s="23">
        <f t="shared" si="15"/>
        <v>27541</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45800.541666666664</v>
      </c>
      <c r="I76" s="23">
        <f t="shared" si="15"/>
        <v>27541</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45800.541666666664</v>
      </c>
      <c r="I77" s="23">
        <f t="shared" si="15"/>
        <v>27541</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45800.541666666664</v>
      </c>
      <c r="I78" s="23">
        <f t="shared" si="15"/>
        <v>27541</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45800.541666666664</v>
      </c>
      <c r="I79" s="23">
        <f t="shared" si="15"/>
        <v>27541</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45800.541666666664</v>
      </c>
      <c r="I80" s="23">
        <f t="shared" si="15"/>
        <v>27541</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44800.541666666664</v>
      </c>
      <c r="I81" s="23">
        <f t="shared" si="15"/>
        <v>3541</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44800.541666666664</v>
      </c>
      <c r="I82" s="23">
        <f t="shared" si="15"/>
        <v>3541</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44800.541666666664</v>
      </c>
      <c r="I83" s="23">
        <f t="shared" si="15"/>
        <v>3541</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44800.541666666664</v>
      </c>
      <c r="I84" s="23">
        <f t="shared" si="15"/>
        <v>3541</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44800.541666666664</v>
      </c>
      <c r="I85" s="23">
        <f t="shared" si="15"/>
        <v>3541</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44800.541666666664</v>
      </c>
      <c r="I86" s="23">
        <f t="shared" si="15"/>
        <v>3541</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45800.541666666664</v>
      </c>
      <c r="I87" s="23">
        <f t="shared" si="15"/>
        <v>27541</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45800.541666666664</v>
      </c>
      <c r="I88" s="23">
        <f t="shared" ref="I88:I110" si="21">D88-($F$4-G88)</f>
        <v>27541</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45800.541666666664</v>
      </c>
      <c r="I89" s="23">
        <f t="shared" si="21"/>
        <v>27541</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45800.541666666664</v>
      </c>
      <c r="I90" s="23">
        <f t="shared" si="21"/>
        <v>27541</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45800.541666666664</v>
      </c>
      <c r="I91" s="23">
        <f t="shared" si="21"/>
        <v>27541</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45800.541666666664</v>
      </c>
      <c r="I92" s="23">
        <f t="shared" si="21"/>
        <v>27541</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44800.541666666664</v>
      </c>
      <c r="I93" s="23">
        <f t="shared" si="21"/>
        <v>3541</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44800.541666666664</v>
      </c>
      <c r="I94" s="23">
        <f t="shared" si="21"/>
        <v>3541</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44800.541666666664</v>
      </c>
      <c r="I95" s="23">
        <f t="shared" si="21"/>
        <v>3541</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44800.541666666664</v>
      </c>
      <c r="I96" s="23">
        <f t="shared" si="21"/>
        <v>3541</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44800.541666666664</v>
      </c>
      <c r="I97" s="23">
        <f t="shared" si="21"/>
        <v>3541</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44800.541666666664</v>
      </c>
      <c r="I98" s="23">
        <f t="shared" si="21"/>
        <v>3541</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44800.541666666664</v>
      </c>
      <c r="I99" s="23">
        <f t="shared" si="21"/>
        <v>3541</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44800.541666666664</v>
      </c>
      <c r="I100" s="23">
        <f t="shared" si="21"/>
        <v>3541</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44800.541666666664</v>
      </c>
      <c r="I101" s="23">
        <f t="shared" si="21"/>
        <v>3541</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44800.541666666664</v>
      </c>
      <c r="I102" s="23">
        <f t="shared" si="21"/>
        <v>3541</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44800.541666666664</v>
      </c>
      <c r="I103" s="23">
        <f t="shared" si="21"/>
        <v>3541</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44800.541666666664</v>
      </c>
      <c r="I104" s="23">
        <f t="shared" si="21"/>
        <v>3541</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45482.541666666664</v>
      </c>
      <c r="I105" s="23">
        <f t="shared" si="21"/>
        <v>19909</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45482.541666666664</v>
      </c>
      <c r="I106" s="23">
        <f t="shared" si="21"/>
        <v>19909</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45482.541666666664</v>
      </c>
      <c r="I107" s="23">
        <f t="shared" si="21"/>
        <v>19909</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45519.166666666664</v>
      </c>
      <c r="I108" s="23">
        <f>D108-($F$4-G108)</f>
        <v>20788</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45519.166666666664</v>
      </c>
      <c r="I109" s="23">
        <f t="shared" si="21"/>
        <v>20788</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45953.791666666664</v>
      </c>
      <c r="I110" s="23">
        <f t="shared" si="21"/>
        <v>31219</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45953.791666666664</v>
      </c>
      <c r="I111" s="23">
        <f t="shared" ref="I111:I116" si="25">D111-($F$4-G111)</f>
        <v>31219</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45953.791666666664</v>
      </c>
      <c r="I112" s="23">
        <f t="shared" si="25"/>
        <v>31219</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45953.791666666664</v>
      </c>
      <c r="I113" s="23">
        <f t="shared" si="25"/>
        <v>31219</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45953.791666666664</v>
      </c>
      <c r="I114" s="23">
        <f t="shared" si="25"/>
        <v>31219</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45953.791666666664</v>
      </c>
      <c r="I115" s="23">
        <f t="shared" si="25"/>
        <v>31219</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45953.791666666664</v>
      </c>
      <c r="I116" s="23">
        <f t="shared" si="25"/>
        <v>31219</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44800.541666666664</v>
      </c>
      <c r="I117" s="23">
        <f t="shared" ref="I117:I130" si="26">D117-($F$4-G117)</f>
        <v>3541</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44800.541666666664</v>
      </c>
      <c r="I118" s="23">
        <f t="shared" si="26"/>
        <v>3541</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44800.541666666664</v>
      </c>
      <c r="I119" s="23">
        <f t="shared" si="26"/>
        <v>3541</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44800.541666666664</v>
      </c>
      <c r="I120" s="23">
        <f t="shared" si="26"/>
        <v>3541</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44800.541666666664</v>
      </c>
      <c r="I121" s="23">
        <f t="shared" si="26"/>
        <v>3541</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44800.541666666664</v>
      </c>
      <c r="I122" s="23">
        <f t="shared" si="26"/>
        <v>3541</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45800.541666666664</v>
      </c>
      <c r="I125" s="23">
        <f t="shared" si="26"/>
        <v>27541</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45800.541666666664</v>
      </c>
      <c r="I126" s="23">
        <f t="shared" si="26"/>
        <v>27541</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45800.541666666664</v>
      </c>
      <c r="I127" s="23">
        <f t="shared" si="26"/>
        <v>27541</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45800.541666666664</v>
      </c>
      <c r="I128" s="23">
        <f t="shared" si="26"/>
        <v>27541</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45800.541666666664</v>
      </c>
      <c r="I129" s="23">
        <f t="shared" si="26"/>
        <v>27541</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45800.541666666664</v>
      </c>
      <c r="I130" s="23">
        <f t="shared" si="26"/>
        <v>27541</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44800.541666666664</v>
      </c>
      <c r="I133" s="23">
        <f>D133-($F$4-G133)</f>
        <v>3541</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44653</v>
      </c>
      <c r="G134" s="111"/>
      <c r="H134" s="15">
        <f>DATE(YEAR(F134),MONTH(F134),DAY(F134)+1)</f>
        <v>44654</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44800.541666666664</v>
      </c>
      <c r="I135" s="23">
        <f t="shared" ref="I135:I150" si="30">D135-($F$4-G135)</f>
        <v>3541</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44844.625</v>
      </c>
      <c r="I136" s="23">
        <f t="shared" si="30"/>
        <v>4599</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44677.958333333336</v>
      </c>
      <c r="I137" s="23">
        <f t="shared" si="30"/>
        <v>599</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44710.458333333336</v>
      </c>
      <c r="I138" s="23">
        <f t="shared" si="30"/>
        <v>1379</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44734.625</v>
      </c>
      <c r="I139" s="23">
        <f t="shared" si="30"/>
        <v>1959</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44715.541666666664</v>
      </c>
      <c r="I140" s="23">
        <f t="shared" si="30"/>
        <v>1501</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45800.541666666664</v>
      </c>
      <c r="I141" s="23">
        <f t="shared" si="30"/>
        <v>27541</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45800.541666666664</v>
      </c>
      <c r="I142" s="23">
        <f t="shared" si="30"/>
        <v>27541</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45800.541666666664</v>
      </c>
      <c r="I143" s="23">
        <f t="shared" si="30"/>
        <v>27541</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45800.541666666664</v>
      </c>
      <c r="I144" s="23">
        <f t="shared" si="30"/>
        <v>27541</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44633.875</v>
      </c>
      <c r="I145" s="23">
        <f t="shared" si="30"/>
        <v>-459</v>
      </c>
      <c r="J145" s="17" t="str">
        <f t="shared" si="29"/>
        <v>OVERDUE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44633.875</v>
      </c>
      <c r="I146" s="23">
        <f t="shared" si="30"/>
        <v>-459</v>
      </c>
      <c r="J146" s="17" t="str">
        <f t="shared" si="29"/>
        <v>OVERDUE</v>
      </c>
      <c r="K146" s="33"/>
      <c r="L146" s="20" t="s">
        <v>5442</v>
      </c>
    </row>
    <row r="147" spans="1:12" ht="18.75" customHeight="1">
      <c r="A147" s="17" t="s">
        <v>331</v>
      </c>
      <c r="B147" s="31" t="s">
        <v>327</v>
      </c>
      <c r="C147" s="31" t="s">
        <v>2521</v>
      </c>
      <c r="D147" s="42">
        <v>4000</v>
      </c>
      <c r="E147" s="13">
        <v>42348</v>
      </c>
      <c r="F147" s="13">
        <v>44242</v>
      </c>
      <c r="G147" s="27">
        <v>28191</v>
      </c>
      <c r="H147" s="22">
        <f t="shared" si="32"/>
        <v>44633.875</v>
      </c>
      <c r="I147" s="23">
        <f t="shared" si="30"/>
        <v>-459</v>
      </c>
      <c r="J147" s="17" t="str">
        <f t="shared" si="29"/>
        <v>OVERDUE</v>
      </c>
      <c r="K147" s="33"/>
      <c r="L147" s="20" t="s">
        <v>5442</v>
      </c>
    </row>
    <row r="148" spans="1:12" ht="18.75" customHeight="1">
      <c r="A148" s="17" t="s">
        <v>332</v>
      </c>
      <c r="B148" s="31" t="s">
        <v>328</v>
      </c>
      <c r="C148" s="31" t="s">
        <v>2521</v>
      </c>
      <c r="D148" s="42">
        <v>4000</v>
      </c>
      <c r="E148" s="13">
        <v>42348</v>
      </c>
      <c r="F148" s="13">
        <v>44242</v>
      </c>
      <c r="G148" s="27">
        <v>28191</v>
      </c>
      <c r="H148" s="22">
        <f t="shared" si="32"/>
        <v>44633.875</v>
      </c>
      <c r="I148" s="23">
        <f t="shared" si="30"/>
        <v>-459</v>
      </c>
      <c r="J148" s="17" t="str">
        <f t="shared" si="29"/>
        <v>OVERDUE</v>
      </c>
      <c r="K148" s="33"/>
      <c r="L148" s="20" t="s">
        <v>5442</v>
      </c>
    </row>
    <row r="149" spans="1:12" ht="18.75" customHeight="1">
      <c r="A149" s="17" t="s">
        <v>333</v>
      </c>
      <c r="B149" s="31" t="s">
        <v>329</v>
      </c>
      <c r="C149" s="31" t="s">
        <v>2521</v>
      </c>
      <c r="D149" s="42">
        <v>4000</v>
      </c>
      <c r="E149" s="13">
        <v>42348</v>
      </c>
      <c r="F149" s="13">
        <v>44242</v>
      </c>
      <c r="G149" s="27">
        <v>28191</v>
      </c>
      <c r="H149" s="22">
        <f t="shared" si="32"/>
        <v>44633.875</v>
      </c>
      <c r="I149" s="23">
        <f t="shared" si="30"/>
        <v>-459</v>
      </c>
      <c r="J149" s="17" t="str">
        <f t="shared" si="29"/>
        <v>OVERDUE</v>
      </c>
      <c r="K149" s="33"/>
      <c r="L149" s="20" t="s">
        <v>5442</v>
      </c>
    </row>
    <row r="150" spans="1:12" ht="18.75" customHeight="1">
      <c r="A150" s="17" t="s">
        <v>334</v>
      </c>
      <c r="B150" s="31" t="s">
        <v>330</v>
      </c>
      <c r="C150" s="31" t="s">
        <v>2521</v>
      </c>
      <c r="D150" s="42">
        <v>4000</v>
      </c>
      <c r="E150" s="13">
        <v>42348</v>
      </c>
      <c r="F150" s="13">
        <v>44242</v>
      </c>
      <c r="G150" s="27">
        <v>28191</v>
      </c>
      <c r="H150" s="22">
        <f t="shared" si="32"/>
        <v>44633.875</v>
      </c>
      <c r="I150" s="23">
        <f t="shared" si="30"/>
        <v>-459</v>
      </c>
      <c r="J150" s="17" t="str">
        <f t="shared" si="29"/>
        <v>OVERDUE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44633.875</v>
      </c>
      <c r="I151" s="23">
        <f t="shared" ref="I151:I153" si="33">D151-($F$4-G151)</f>
        <v>-459</v>
      </c>
      <c r="J151" s="17" t="str">
        <f t="shared" ref="J151:J153" si="34">IF(I151="","",IF(I151=0,"DUE",IF(I151&lt;0,"OVERDUE","NOT DUE")))</f>
        <v>OVERDUE</v>
      </c>
      <c r="K151" s="33"/>
      <c r="L151" s="20" t="s">
        <v>5442</v>
      </c>
    </row>
    <row r="152" spans="1:12" ht="18.75" customHeight="1">
      <c r="A152" s="17" t="s">
        <v>336</v>
      </c>
      <c r="B152" s="31" t="s">
        <v>2519</v>
      </c>
      <c r="C152" s="31" t="s">
        <v>2521</v>
      </c>
      <c r="D152" s="42">
        <v>4000</v>
      </c>
      <c r="E152" s="13">
        <v>42348</v>
      </c>
      <c r="F152" s="13">
        <v>44242</v>
      </c>
      <c r="G152" s="27">
        <v>28191</v>
      </c>
      <c r="H152" s="22">
        <f t="shared" si="32"/>
        <v>44633.875</v>
      </c>
      <c r="I152" s="23">
        <f t="shared" si="33"/>
        <v>-459</v>
      </c>
      <c r="J152" s="17" t="str">
        <f t="shared" si="34"/>
        <v>OVERDUE</v>
      </c>
      <c r="K152" s="33"/>
      <c r="L152" s="20" t="s">
        <v>5442</v>
      </c>
    </row>
    <row r="153" spans="1:12" ht="18.75" customHeight="1">
      <c r="A153" s="17" t="s">
        <v>337</v>
      </c>
      <c r="B153" s="31" t="s">
        <v>2520</v>
      </c>
      <c r="C153" s="31" t="s">
        <v>2521</v>
      </c>
      <c r="D153" s="42">
        <v>4000</v>
      </c>
      <c r="E153" s="13">
        <v>42348</v>
      </c>
      <c r="F153" s="13">
        <v>44242</v>
      </c>
      <c r="G153" s="27">
        <v>28191</v>
      </c>
      <c r="H153" s="22">
        <f t="shared" si="32"/>
        <v>44633.875</v>
      </c>
      <c r="I153" s="23">
        <f t="shared" si="33"/>
        <v>-459</v>
      </c>
      <c r="J153" s="17" t="str">
        <f t="shared" si="34"/>
        <v>OVERDUE</v>
      </c>
      <c r="K153" s="33"/>
      <c r="L153" s="20" t="s">
        <v>5442</v>
      </c>
    </row>
    <row r="154" spans="1:12" ht="25.5">
      <c r="A154" s="17" t="s">
        <v>338</v>
      </c>
      <c r="B154" s="31" t="s">
        <v>325</v>
      </c>
      <c r="C154" s="31" t="s">
        <v>345</v>
      </c>
      <c r="D154" s="21">
        <v>32000</v>
      </c>
      <c r="E154" s="13">
        <v>42348</v>
      </c>
      <c r="F154" s="13">
        <v>44242</v>
      </c>
      <c r="G154" s="27">
        <v>28191</v>
      </c>
      <c r="H154" s="22">
        <f>IF(I154&lt;=32000,$F$5+(I154/24),"error")</f>
        <v>45800.541666666664</v>
      </c>
      <c r="I154" s="23">
        <f t="shared" ref="I154:I159" si="35">D154-($F$4-G154)</f>
        <v>27541</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45800.541666666664</v>
      </c>
      <c r="I155" s="23">
        <f t="shared" si="35"/>
        <v>27541</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45800.541666666664</v>
      </c>
      <c r="I156" s="23">
        <f t="shared" si="35"/>
        <v>27541</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45800.541666666664</v>
      </c>
      <c r="I157" s="23">
        <f t="shared" si="35"/>
        <v>27541</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45800.541666666664</v>
      </c>
      <c r="I158" s="23">
        <f t="shared" si="35"/>
        <v>27541</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45800.541666666664</v>
      </c>
      <c r="I159" s="23">
        <f t="shared" si="35"/>
        <v>27541</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45800.541666666664</v>
      </c>
      <c r="I163" s="23">
        <f>D163-($F$4-G163)</f>
        <v>27541</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44666.25</v>
      </c>
      <c r="I165" s="23">
        <f>D165-($F$4-G165)</f>
        <v>318</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44666.25</v>
      </c>
      <c r="I166" s="23">
        <f>D166-($F$4-G166)</f>
        <v>318</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44666.25</v>
      </c>
      <c r="I167" s="23">
        <f>D167-($F$4-G167)</f>
        <v>318</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44666.25</v>
      </c>
      <c r="I168" s="23">
        <f>D168-($F$4-G168)</f>
        <v>318</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44675.541666666664</v>
      </c>
      <c r="I169" s="23">
        <f>D169-($F$4-G169)</f>
        <v>541</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321</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321</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44800.541666666664</v>
      </c>
      <c r="I172" s="23">
        <f>D172-($F$4-G172)</f>
        <v>3541</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45133.875</v>
      </c>
      <c r="I173" s="23">
        <f>D173-($F$4-G173)</f>
        <v>11541</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44675.541666666664</v>
      </c>
      <c r="I174" s="23">
        <f>D174-($F$4-G174)</f>
        <v>541</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317</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36</v>
      </c>
      <c r="J176" s="17" t="str">
        <f t="shared" ca="1" si="36"/>
        <v>NOT DUE</v>
      </c>
      <c r="K176" s="33"/>
      <c r="L176" s="20"/>
    </row>
    <row r="177" spans="1:16" ht="25.5">
      <c r="A177" s="17" t="s">
        <v>402</v>
      </c>
      <c r="B177" s="31" t="s">
        <v>390</v>
      </c>
      <c r="C177" s="31" t="s">
        <v>386</v>
      </c>
      <c r="D177" s="21">
        <v>500</v>
      </c>
      <c r="E177" s="13">
        <v>42348</v>
      </c>
      <c r="F177" s="218">
        <v>44625</v>
      </c>
      <c r="G177" s="27">
        <v>32012</v>
      </c>
      <c r="H177" s="22">
        <f>IF(I177&lt;=500,$F$5+(I177/24),"error")</f>
        <v>44647.25</v>
      </c>
      <c r="I177" s="23">
        <f>D177-($F$4-G177)</f>
        <v>-138</v>
      </c>
      <c r="J177" s="17" t="str">
        <f t="shared" si="36"/>
        <v>OVERDUE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317</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222</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38</v>
      </c>
      <c r="J180" s="17" t="str">
        <f t="shared" ca="1" si="36"/>
        <v>NOT DUE</v>
      </c>
      <c r="K180" s="33"/>
      <c r="L180" s="20"/>
    </row>
    <row r="181" spans="1:16" ht="38.25">
      <c r="A181" s="17" t="s">
        <v>406</v>
      </c>
      <c r="B181" s="31" t="s">
        <v>408</v>
      </c>
      <c r="C181" s="31" t="s">
        <v>409</v>
      </c>
      <c r="D181" s="40" t="s">
        <v>4</v>
      </c>
      <c r="E181" s="13">
        <v>42348</v>
      </c>
      <c r="F181" s="218">
        <v>44639</v>
      </c>
      <c r="G181" s="111"/>
      <c r="H181" s="15">
        <f>EDATE(F181-1,1)</f>
        <v>44669</v>
      </c>
      <c r="I181" s="16">
        <f t="shared" ca="1" si="41"/>
        <v>15</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89</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181</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44680.458333333336</v>
      </c>
      <c r="I184" s="23">
        <f>D184-($F$4-G184)</f>
        <v>659</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44680.458333333336</v>
      </c>
      <c r="I185" s="23">
        <f>D185-($F$4-G185)</f>
        <v>659</v>
      </c>
      <c r="J185" s="17" t="str">
        <f t="shared" si="36"/>
        <v>NOT DUE</v>
      </c>
      <c r="K185" s="31" t="s">
        <v>317</v>
      </c>
      <c r="L185" s="20"/>
    </row>
    <row r="186" spans="1:16" ht="15" customHeight="1">
      <c r="A186" s="17" t="s">
        <v>420</v>
      </c>
      <c r="B186" s="31" t="s">
        <v>422</v>
      </c>
      <c r="C186" s="31" t="s">
        <v>423</v>
      </c>
      <c r="D186" s="12" t="s">
        <v>1</v>
      </c>
      <c r="E186" s="13">
        <v>42348</v>
      </c>
      <c r="F186" s="218">
        <v>44653</v>
      </c>
      <c r="G186" s="111"/>
      <c r="H186" s="15">
        <f>DATE(YEAR(F186),MONTH(F186),DAY(F186)+1)</f>
        <v>44654</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44967.208333333336</v>
      </c>
      <c r="I187" s="23">
        <f>D187-($F$4-G187)</f>
        <v>7541</v>
      </c>
      <c r="J187" s="17" t="str">
        <f t="shared" si="42"/>
        <v>NOT DUE</v>
      </c>
      <c r="K187" s="33"/>
      <c r="L187" s="20" t="s">
        <v>5456</v>
      </c>
    </row>
    <row r="188" spans="1:16" ht="26.45" customHeight="1">
      <c r="A188" s="17" t="s">
        <v>425</v>
      </c>
      <c r="B188" s="31" t="s">
        <v>427</v>
      </c>
      <c r="C188" s="31" t="s">
        <v>297</v>
      </c>
      <c r="D188" s="41" t="s">
        <v>430</v>
      </c>
      <c r="E188" s="13">
        <v>42348</v>
      </c>
      <c r="F188" s="218">
        <v>44653</v>
      </c>
      <c r="G188" s="111"/>
      <c r="H188" s="15">
        <f>DATE(YEAR(F188),MONTH(F188),DAY(F188)+1)</f>
        <v>44654</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44653</v>
      </c>
      <c r="G189" s="111"/>
      <c r="H189" s="15">
        <f>F189+(1)</f>
        <v>44654</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44756.541666666664</v>
      </c>
      <c r="I190" s="23">
        <f>D190-($F$4-G190)</f>
        <v>2485</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44952.833333333336</v>
      </c>
      <c r="I191" s="23">
        <f t="shared" ref="I191:I195" si="45">D191-($F$4-G191)</f>
        <v>7196</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44854.416666666664</v>
      </c>
      <c r="I192" s="23">
        <f t="shared" si="45"/>
        <v>4834</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44844.291666666664</v>
      </c>
      <c r="I193" s="23">
        <f t="shared" si="45"/>
        <v>4591</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44901.416666666664</v>
      </c>
      <c r="I194" s="23">
        <f>D194-($F$4-G194)</f>
        <v>5962</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44734.125</v>
      </c>
      <c r="I195" s="23">
        <f t="shared" si="45"/>
        <v>1947</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44759.208333333336</v>
      </c>
      <c r="I196" s="23">
        <f t="shared" ref="I196:I225" si="47">D196-($F$4-G196)</f>
        <v>2549</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44759.208333333336</v>
      </c>
      <c r="I197" s="23">
        <f t="shared" si="47"/>
        <v>2549</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44691.541666666664</v>
      </c>
      <c r="I198" s="23">
        <f t="shared" si="47"/>
        <v>925</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44815.5</v>
      </c>
      <c r="I199" s="23">
        <f t="shared" si="47"/>
        <v>3900</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44715.541666666664</v>
      </c>
      <c r="I200" s="23">
        <f t="shared" si="47"/>
        <v>1501</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44870.541666666664</v>
      </c>
      <c r="I201" s="23">
        <f t="shared" si="47"/>
        <v>5221</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45800.541666666664</v>
      </c>
      <c r="I202" s="23">
        <f t="shared" si="47"/>
        <v>27541</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45800.541666666664</v>
      </c>
      <c r="I203" s="23">
        <f t="shared" si="47"/>
        <v>27541</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45800.541666666664</v>
      </c>
      <c r="I204" s="23">
        <f t="shared" si="47"/>
        <v>27541</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45800.541666666664</v>
      </c>
      <c r="I205" s="23">
        <f t="shared" si="47"/>
        <v>27541</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45800.541666666664</v>
      </c>
      <c r="I206" s="23">
        <f t="shared" si="47"/>
        <v>27541</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45800.541666666664</v>
      </c>
      <c r="I207" s="23">
        <f t="shared" si="47"/>
        <v>27541</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44666.25</v>
      </c>
      <c r="I208" s="23">
        <f t="shared" si="47"/>
        <v>318</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44666.25</v>
      </c>
      <c r="I209" s="23">
        <f t="shared" si="47"/>
        <v>318</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44666.25</v>
      </c>
      <c r="I210" s="23">
        <f t="shared" si="47"/>
        <v>318</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44666.25</v>
      </c>
      <c r="I211" s="23">
        <f t="shared" si="47"/>
        <v>318</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44666.25</v>
      </c>
      <c r="I212" s="23">
        <f t="shared" si="47"/>
        <v>318</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44666.25</v>
      </c>
      <c r="I213" s="23">
        <f t="shared" si="47"/>
        <v>318</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44780.208333333336</v>
      </c>
      <c r="I214" s="23">
        <f t="shared" si="47"/>
        <v>3053</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44764.833333333336</v>
      </c>
      <c r="I215" s="23">
        <f t="shared" si="47"/>
        <v>2684</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44701.041666666664</v>
      </c>
      <c r="I216" s="23">
        <f t="shared" si="47"/>
        <v>1153</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44732.166666666664</v>
      </c>
      <c r="I217" s="23">
        <f t="shared" si="47"/>
        <v>1900</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44711.083333333336</v>
      </c>
      <c r="I218" s="23">
        <f t="shared" si="47"/>
        <v>1394</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44734.75</v>
      </c>
      <c r="I219" s="23">
        <f t="shared" si="47"/>
        <v>1962</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44946.875</v>
      </c>
      <c r="I220" s="23">
        <f t="shared" si="47"/>
        <v>7053</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44774.875</v>
      </c>
      <c r="I221" s="23">
        <f t="shared" si="47"/>
        <v>2925</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44710.458333333336</v>
      </c>
      <c r="I222" s="23">
        <f t="shared" si="47"/>
        <v>1379</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44898.833333333336</v>
      </c>
      <c r="I223" s="23">
        <f t="shared" si="47"/>
        <v>5900</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44798.833333333336</v>
      </c>
      <c r="I224" s="23">
        <f t="shared" si="47"/>
        <v>3500</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44901.416666666664</v>
      </c>
      <c r="I225" s="23">
        <f t="shared" si="47"/>
        <v>5962</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44798.875</v>
      </c>
      <c r="I226" s="23">
        <f t="shared" ref="I226:I249" si="53">D226-($F$4-G226)</f>
        <v>3501</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44774.875</v>
      </c>
      <c r="I227" s="23">
        <f t="shared" si="53"/>
        <v>2925</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44774.833333333336</v>
      </c>
      <c r="I228" s="23">
        <f t="shared" si="53"/>
        <v>2924</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44781.541666666664</v>
      </c>
      <c r="I229" s="23">
        <f t="shared" si="53"/>
        <v>3085</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44971.875</v>
      </c>
      <c r="I230" s="23">
        <f t="shared" si="53"/>
        <v>7653</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44798.833333333336</v>
      </c>
      <c r="I231" s="23">
        <f t="shared" si="53"/>
        <v>3500</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44800.541666666664</v>
      </c>
      <c r="I232" s="23">
        <f t="shared" si="53"/>
        <v>3541</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44800.541666666664</v>
      </c>
      <c r="I233" s="23">
        <f t="shared" si="53"/>
        <v>3541</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44800.541666666664</v>
      </c>
      <c r="I234" s="23">
        <f t="shared" si="53"/>
        <v>3541</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44800.541666666664</v>
      </c>
      <c r="I235" s="23">
        <f t="shared" si="53"/>
        <v>3541</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44800.541666666664</v>
      </c>
      <c r="I236" s="23">
        <f t="shared" si="53"/>
        <v>3541</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44800.541666666664</v>
      </c>
      <c r="I237" s="23">
        <f t="shared" si="53"/>
        <v>3541</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44800.541666666664</v>
      </c>
      <c r="I238" s="23">
        <f t="shared" si="53"/>
        <v>3541</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44800.541666666664</v>
      </c>
      <c r="I239" s="23">
        <f t="shared" si="53"/>
        <v>3541</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44800.541666666664</v>
      </c>
      <c r="I240" s="23">
        <f t="shared" si="53"/>
        <v>3541</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44800.541666666664</v>
      </c>
      <c r="I241" s="23">
        <f t="shared" si="53"/>
        <v>3541</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44800.541666666664</v>
      </c>
      <c r="I242" s="23">
        <f t="shared" si="53"/>
        <v>3541</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44800.541666666664</v>
      </c>
      <c r="I243" s="23">
        <f t="shared" si="53"/>
        <v>3541</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44953.5</v>
      </c>
      <c r="I244" s="23">
        <f t="shared" si="53"/>
        <v>7212</v>
      </c>
      <c r="J244" s="17" t="str">
        <f t="shared" si="54"/>
        <v>NOT DUE</v>
      </c>
      <c r="K244" s="33"/>
      <c r="L244" s="20" t="s">
        <v>5514</v>
      </c>
    </row>
    <row r="245" spans="1:12" ht="25.5">
      <c r="A245" s="17" t="s">
        <v>522</v>
      </c>
      <c r="B245" s="31" t="s">
        <v>4729</v>
      </c>
      <c r="C245" s="31" t="s">
        <v>501</v>
      </c>
      <c r="D245" s="21">
        <v>8000</v>
      </c>
      <c r="E245" s="13">
        <v>42348</v>
      </c>
      <c r="F245" s="13">
        <v>44603</v>
      </c>
      <c r="G245" s="27">
        <v>31862</v>
      </c>
      <c r="H245" s="22">
        <f t="shared" si="55"/>
        <v>44953.5</v>
      </c>
      <c r="I245" s="23">
        <f t="shared" si="53"/>
        <v>7212</v>
      </c>
      <c r="J245" s="17" t="str">
        <f t="shared" si="54"/>
        <v>NOT DUE</v>
      </c>
      <c r="K245" s="33"/>
      <c r="L245" s="20" t="s">
        <v>5514</v>
      </c>
    </row>
    <row r="246" spans="1:12" ht="25.5">
      <c r="A246" s="17" t="s">
        <v>538</v>
      </c>
      <c r="B246" s="31" t="s">
        <v>4730</v>
      </c>
      <c r="C246" s="31" t="s">
        <v>501</v>
      </c>
      <c r="D246" s="21">
        <v>8000</v>
      </c>
      <c r="E246" s="13">
        <v>42348</v>
      </c>
      <c r="F246" s="13">
        <v>44603</v>
      </c>
      <c r="G246" s="27">
        <v>31862</v>
      </c>
      <c r="H246" s="22">
        <f t="shared" si="55"/>
        <v>44953.5</v>
      </c>
      <c r="I246" s="23">
        <f t="shared" si="53"/>
        <v>7212</v>
      </c>
      <c r="J246" s="17" t="str">
        <f t="shared" si="54"/>
        <v>NOT DUE</v>
      </c>
      <c r="K246" s="33"/>
      <c r="L246" s="20" t="s">
        <v>5514</v>
      </c>
    </row>
    <row r="247" spans="1:12" ht="25.5">
      <c r="A247" s="17" t="s">
        <v>539</v>
      </c>
      <c r="B247" s="31" t="s">
        <v>4731</v>
      </c>
      <c r="C247" s="31" t="s">
        <v>501</v>
      </c>
      <c r="D247" s="21">
        <v>8000</v>
      </c>
      <c r="E247" s="13">
        <v>42348</v>
      </c>
      <c r="F247" s="13">
        <v>44603</v>
      </c>
      <c r="G247" s="27">
        <v>31862</v>
      </c>
      <c r="H247" s="22">
        <f t="shared" si="55"/>
        <v>44953.5</v>
      </c>
      <c r="I247" s="23">
        <f t="shared" si="53"/>
        <v>7212</v>
      </c>
      <c r="J247" s="17" t="str">
        <f t="shared" si="54"/>
        <v>NOT DUE</v>
      </c>
      <c r="K247" s="33"/>
      <c r="L247" s="20" t="s">
        <v>5514</v>
      </c>
    </row>
    <row r="248" spans="1:12" ht="25.5">
      <c r="A248" s="17" t="s">
        <v>540</v>
      </c>
      <c r="B248" s="31" t="s">
        <v>4732</v>
      </c>
      <c r="C248" s="31" t="s">
        <v>501</v>
      </c>
      <c r="D248" s="21">
        <v>8000</v>
      </c>
      <c r="E248" s="13">
        <v>42348</v>
      </c>
      <c r="F248" s="13">
        <v>44603</v>
      </c>
      <c r="G248" s="27">
        <v>31862</v>
      </c>
      <c r="H248" s="22">
        <f t="shared" si="55"/>
        <v>44953.5</v>
      </c>
      <c r="I248" s="23">
        <f t="shared" si="53"/>
        <v>7212</v>
      </c>
      <c r="J248" s="17" t="str">
        <f t="shared" si="54"/>
        <v>NOT DUE</v>
      </c>
      <c r="K248" s="33"/>
      <c r="L248" s="20" t="s">
        <v>5514</v>
      </c>
    </row>
    <row r="249" spans="1:12" ht="25.5">
      <c r="A249" s="17" t="s">
        <v>541</v>
      </c>
      <c r="B249" s="31" t="s">
        <v>4733</v>
      </c>
      <c r="C249" s="31" t="s">
        <v>501</v>
      </c>
      <c r="D249" s="21">
        <v>8000</v>
      </c>
      <c r="E249" s="13">
        <v>42348</v>
      </c>
      <c r="F249" s="13">
        <v>44603</v>
      </c>
      <c r="G249" s="27">
        <v>31862</v>
      </c>
      <c r="H249" s="22">
        <f t="shared" si="55"/>
        <v>44953.5</v>
      </c>
      <c r="I249" s="23">
        <f t="shared" si="53"/>
        <v>7212</v>
      </c>
      <c r="J249" s="17" t="str">
        <f t="shared" si="54"/>
        <v>NOT DUE</v>
      </c>
      <c r="K249" s="33"/>
      <c r="L249" s="20" t="s">
        <v>5514</v>
      </c>
    </row>
    <row r="250" spans="1:12" ht="20.25" customHeight="1">
      <c r="A250" s="17" t="s">
        <v>542</v>
      </c>
      <c r="B250" s="31" t="s">
        <v>510</v>
      </c>
      <c r="C250" s="31" t="s">
        <v>2530</v>
      </c>
      <c r="D250" s="41" t="s">
        <v>1</v>
      </c>
      <c r="E250" s="13">
        <v>42348</v>
      </c>
      <c r="F250" s="218">
        <v>44653</v>
      </c>
      <c r="G250" s="111"/>
      <c r="H250" s="15">
        <f>DATE(YEAR(F250),MONTH(F250),DAY(F250)+1)</f>
        <v>44654</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44653</v>
      </c>
      <c r="G251" s="111"/>
      <c r="H251" s="15">
        <f t="shared" ref="H251" si="56">DATE(YEAR(F251),MONTH(F251),DAY(F251)+1)</f>
        <v>44654</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44653</v>
      </c>
      <c r="G252" s="111"/>
      <c r="H252" s="15">
        <f>DATE(YEAR(F252),MONTH(F252),DAY(F252)+1)</f>
        <v>44654</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44653</v>
      </c>
      <c r="G253" s="111"/>
      <c r="H253" s="15">
        <f>DATE(YEAR(F253),MONTH(F253),DAY(F253)+7)</f>
        <v>44660</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44675.541666666664</v>
      </c>
      <c r="I254" s="23">
        <f t="shared" ref="I254:I255" si="57">D254-($F$4-G254)</f>
        <v>541</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44787.041666666664</v>
      </c>
      <c r="I255" s="23">
        <f t="shared" si="57"/>
        <v>3217</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44653</v>
      </c>
      <c r="G259" s="111"/>
      <c r="H259" s="15">
        <f>DATE(YEAR(F259),MONTH(F259),DAY(F259)+1)</f>
        <v>44654</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44653</v>
      </c>
      <c r="G261" s="111"/>
      <c r="H261" s="15">
        <f>DATE(YEAR(F261),MONTH(F261),DAY(F261)+1)</f>
        <v>44654</v>
      </c>
      <c r="I261" s="16">
        <f t="shared" ca="1" si="58"/>
        <v>0</v>
      </c>
      <c r="J261" s="17" t="str">
        <f t="shared" ca="1" si="52"/>
        <v>DUE</v>
      </c>
      <c r="K261" s="31"/>
      <c r="L261" s="20" t="s">
        <v>5515</v>
      </c>
    </row>
    <row r="262" spans="1:12" ht="25.5">
      <c r="A262" s="17" t="s">
        <v>562</v>
      </c>
      <c r="B262" s="31" t="s">
        <v>558</v>
      </c>
      <c r="C262" s="31" t="s">
        <v>555</v>
      </c>
      <c r="D262" s="43">
        <v>250</v>
      </c>
      <c r="E262" s="13">
        <v>42348</v>
      </c>
      <c r="F262" s="218">
        <v>44639</v>
      </c>
      <c r="G262" s="27">
        <v>32339</v>
      </c>
      <c r="H262" s="22">
        <f>IF(I262&lt;=250,$F$5+(I262/24),"error")</f>
        <v>44650.458333333336</v>
      </c>
      <c r="I262" s="23">
        <f>D262-($F$4-G262)</f>
        <v>-61</v>
      </c>
      <c r="J262" s="17" t="str">
        <f t="shared" si="52"/>
        <v>OVERDUE</v>
      </c>
      <c r="K262" s="31" t="s">
        <v>563</v>
      </c>
      <c r="L262" s="20"/>
    </row>
    <row r="263" spans="1:12" ht="51">
      <c r="A263" s="17" t="s">
        <v>4736</v>
      </c>
      <c r="B263" s="31" t="s">
        <v>564</v>
      </c>
      <c r="C263" s="31" t="s">
        <v>565</v>
      </c>
      <c r="D263" s="21">
        <v>12000</v>
      </c>
      <c r="E263" s="13">
        <v>42348</v>
      </c>
      <c r="F263" s="13">
        <v>44242</v>
      </c>
      <c r="G263" s="27">
        <v>28191</v>
      </c>
      <c r="H263" s="22">
        <f>IF(I263&lt;=12000,$F$5+(I263/24),"error")</f>
        <v>44967.208333333336</v>
      </c>
      <c r="I263" s="23">
        <f>D263-($F$4-G263)</f>
        <v>7541</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44967.208333333336</v>
      </c>
      <c r="I264" s="23">
        <f>D264-($F$4-G264)</f>
        <v>7541</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45467.208333333336</v>
      </c>
      <c r="I265" s="23">
        <f>D265-($F$4-G265)</f>
        <v>19541</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44653</v>
      </c>
      <c r="G267" s="111"/>
      <c r="H267" s="15">
        <f>DATE(YEAR(F267),MONTH(F267),DAY(F267)+1)</f>
        <v>44654</v>
      </c>
      <c r="I267" s="16">
        <f t="shared" ca="1" si="58"/>
        <v>0</v>
      </c>
      <c r="J267" s="17" t="str">
        <f t="shared" ca="1" si="59"/>
        <v>DUE</v>
      </c>
      <c r="K267" s="31" t="s">
        <v>574</v>
      </c>
      <c r="L267" s="20"/>
    </row>
    <row r="268" spans="1:12" ht="25.5">
      <c r="A268" s="17" t="s">
        <v>4741</v>
      </c>
      <c r="B268" s="31" t="s">
        <v>575</v>
      </c>
      <c r="C268" s="31" t="s">
        <v>576</v>
      </c>
      <c r="D268" s="21">
        <v>8000</v>
      </c>
      <c r="E268" s="13">
        <v>42348</v>
      </c>
      <c r="F268" s="13">
        <v>44015</v>
      </c>
      <c r="G268" s="27">
        <v>24968</v>
      </c>
      <c r="H268" s="22">
        <f>IF(I268&lt;=8000,$F$5+(I268/24),"error")</f>
        <v>44666.25</v>
      </c>
      <c r="I268" s="23">
        <f>D268-($F$4-G268)</f>
        <v>318</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44953.791666666664</v>
      </c>
      <c r="I269" s="23">
        <f>D269-($F$4-G269)</f>
        <v>7219</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44240</v>
      </c>
      <c r="G270" s="27">
        <v>24570</v>
      </c>
      <c r="H270" s="22">
        <f>IF(I270&lt;=8000,$F$5+(I270/24),"error")</f>
        <v>44649.666666666664</v>
      </c>
      <c r="I270" s="23">
        <f t="shared" ref="I270:I283" si="61">D270-($F$4-G270)</f>
        <v>-80</v>
      </c>
      <c r="J270" s="17" t="str">
        <f t="shared" si="59"/>
        <v>OVERDUE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44666.25</v>
      </c>
      <c r="I271" s="23">
        <f t="shared" si="61"/>
        <v>318</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44967.208333333336</v>
      </c>
      <c r="I272" s="23">
        <f t="shared" si="61"/>
        <v>7541</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44953.5</v>
      </c>
      <c r="I273" s="23">
        <f t="shared" si="61"/>
        <v>7212</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44953.5</v>
      </c>
      <c r="I274" s="23">
        <f t="shared" si="61"/>
        <v>7212</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44953.5</v>
      </c>
      <c r="I275" s="23">
        <f t="shared" si="61"/>
        <v>7212</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44953.5</v>
      </c>
      <c r="I276" s="23">
        <f t="shared" si="61"/>
        <v>7212</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44953.5</v>
      </c>
      <c r="I277" s="23">
        <f t="shared" si="61"/>
        <v>7212</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44666.25</v>
      </c>
      <c r="I278" s="23">
        <f t="shared" si="61"/>
        <v>318</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44651.291666666664</v>
      </c>
      <c r="I279" s="23">
        <f t="shared" si="61"/>
        <v>-41</v>
      </c>
      <c r="J279" s="17" t="str">
        <f t="shared" si="59"/>
        <v>OVERDUE</v>
      </c>
      <c r="K279" s="33"/>
      <c r="L279" s="20"/>
    </row>
    <row r="280" spans="1:12" ht="24" customHeight="1">
      <c r="A280" s="17" t="s">
        <v>4753</v>
      </c>
      <c r="B280" s="31" t="s">
        <v>590</v>
      </c>
      <c r="C280" s="31" t="s">
        <v>559</v>
      </c>
      <c r="D280" s="21">
        <v>8000</v>
      </c>
      <c r="E280" s="13">
        <v>42348</v>
      </c>
      <c r="F280" s="218">
        <v>44443</v>
      </c>
      <c r="G280" s="27">
        <v>30194</v>
      </c>
      <c r="H280" s="22">
        <f>IF(I280&lt;=8000,$F$5+(I280/24),"error")</f>
        <v>44884</v>
      </c>
      <c r="I280" s="23">
        <f t="shared" si="61"/>
        <v>5544</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45282.458333333336</v>
      </c>
      <c r="I281" s="23">
        <f t="shared" si="61"/>
        <v>15107</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44953.791666666664</v>
      </c>
      <c r="I282" s="23">
        <f t="shared" si="61"/>
        <v>7219</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44946.875</v>
      </c>
      <c r="I283" s="23">
        <f t="shared" si="61"/>
        <v>7053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830</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830</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52</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44618.625</v>
      </c>
      <c r="I287" s="23">
        <f t="shared" ref="I287" si="66">D287-($F$4-G287)</f>
        <v>-825</v>
      </c>
      <c r="J287" s="17" t="str">
        <f t="shared" si="65"/>
        <v>OVERDUE</v>
      </c>
      <c r="K287" s="33"/>
      <c r="L287" s="20"/>
    </row>
    <row r="291" spans="2:7">
      <c r="B291" t="s">
        <v>4761</v>
      </c>
      <c r="C291"/>
      <c r="D291" t="s">
        <v>4762</v>
      </c>
      <c r="E291" s="39"/>
      <c r="G291" s="49" t="s">
        <v>4763</v>
      </c>
    </row>
    <row r="292" spans="2:7">
      <c r="C292"/>
    </row>
    <row r="293" spans="2:7">
      <c r="B293" s="77" t="s">
        <v>5508</v>
      </c>
      <c r="C293" s="234"/>
      <c r="D293" s="77" t="s">
        <v>5518</v>
      </c>
      <c r="G293" s="77" t="s">
        <v>5502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K39" sqref="K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1991</v>
      </c>
      <c r="D3" s="306" t="s">
        <v>12</v>
      </c>
      <c r="E3" s="306"/>
      <c r="F3" s="5" t="s">
        <v>2627</v>
      </c>
    </row>
    <row r="4" spans="1:12" ht="18" customHeight="1">
      <c r="A4" s="305" t="s">
        <v>75</v>
      </c>
      <c r="B4" s="305"/>
      <c r="C4" s="37" t="s">
        <v>3841</v>
      </c>
      <c r="D4" s="306" t="s">
        <v>14</v>
      </c>
      <c r="E4" s="306"/>
      <c r="F4" s="6">
        <f>'Running Hours'!B37</f>
        <v>4059.6</v>
      </c>
    </row>
    <row r="5" spans="1:12" ht="18" customHeight="1">
      <c r="A5" s="305" t="s">
        <v>76</v>
      </c>
      <c r="B5" s="305"/>
      <c r="C5" s="38" t="s">
        <v>3836</v>
      </c>
      <c r="D5" s="46"/>
      <c r="E5" s="240"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44959.85</v>
      </c>
      <c r="I8" s="23">
        <f>D8-($F$4-G8)</f>
        <v>7364.4</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47</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44959.85</v>
      </c>
      <c r="I10" s="23">
        <f t="shared" ref="I10:I19" si="2">D10-($F$4-G10)</f>
        <v>7364.4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45459.85</v>
      </c>
      <c r="I11" s="23">
        <f t="shared" si="2"/>
        <v>19364.400000000001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44959.85</v>
      </c>
      <c r="I12" s="23">
        <f t="shared" si="2"/>
        <v>7364.4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45459.85</v>
      </c>
      <c r="I13" s="23">
        <f t="shared" si="2"/>
        <v>19364.400000000001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44959.85</v>
      </c>
      <c r="I14" s="23">
        <f t="shared" si="2"/>
        <v>7364.4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44959.85</v>
      </c>
      <c r="I15" s="23">
        <f t="shared" si="2"/>
        <v>7364.4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44959.85</v>
      </c>
      <c r="I16" s="23">
        <f t="shared" si="2"/>
        <v>7364.4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44959.85</v>
      </c>
      <c r="I17" s="23">
        <f t="shared" si="2"/>
        <v>7364.4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44959.85</v>
      </c>
      <c r="I18" s="23">
        <f t="shared" si="2"/>
        <v>7364.4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44959.85</v>
      </c>
      <c r="I19" s="23">
        <f t="shared" si="2"/>
        <v>7364.4</v>
      </c>
      <c r="J19" s="17" t="str">
        <f t="shared" si="0"/>
        <v>NOT DUE</v>
      </c>
      <c r="K19" s="31"/>
      <c r="L19" s="20"/>
    </row>
    <row r="20" spans="1:12" ht="38.25">
      <c r="A20" s="17" t="s">
        <v>3198</v>
      </c>
      <c r="B20" s="31" t="s">
        <v>1473</v>
      </c>
      <c r="C20" s="31" t="s">
        <v>1474</v>
      </c>
      <c r="D20" s="43" t="s">
        <v>1</v>
      </c>
      <c r="E20" s="13">
        <v>42348</v>
      </c>
      <c r="F20" s="13">
        <f t="shared" ref="F20:F22" si="4">F$5</f>
        <v>44653</v>
      </c>
      <c r="G20" s="74"/>
      <c r="H20" s="15">
        <f>DATE(YEAR(F20),MONTH(F20),DAY(F20)+1)</f>
        <v>44654</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44653</v>
      </c>
      <c r="G21" s="74"/>
      <c r="H21" s="15">
        <f t="shared" ref="H21:H22" si="6">DATE(YEAR(F21),MONTH(F21),DAY(F21)+1)</f>
        <v>44654</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44653</v>
      </c>
      <c r="G22" s="74"/>
      <c r="H22" s="15">
        <f t="shared" si="6"/>
        <v>44654</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44625</v>
      </c>
      <c r="G23" s="74"/>
      <c r="H23" s="15">
        <f>EDATE(F23-1,1)</f>
        <v>44655</v>
      </c>
      <c r="I23" s="16">
        <f t="shared" ca="1" si="5"/>
        <v>1</v>
      </c>
      <c r="J23" s="17" t="str">
        <f t="shared" ca="1" si="0"/>
        <v>NOT DUE</v>
      </c>
      <c r="K23" s="31" t="s">
        <v>1506</v>
      </c>
      <c r="L23" s="20"/>
    </row>
    <row r="24" spans="1:12" ht="25.5">
      <c r="A24" s="17" t="s">
        <v>3202</v>
      </c>
      <c r="B24" s="31" t="s">
        <v>1481</v>
      </c>
      <c r="C24" s="31" t="s">
        <v>1482</v>
      </c>
      <c r="D24" s="43" t="s">
        <v>1</v>
      </c>
      <c r="E24" s="13">
        <v>42348</v>
      </c>
      <c r="F24" s="13">
        <f t="shared" ref="F24:F27" si="7">F$5</f>
        <v>44653</v>
      </c>
      <c r="G24" s="74"/>
      <c r="H24" s="15">
        <f>DATE(YEAR(F24),MONTH(F24),DAY(F24)+1)</f>
        <v>44654</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44653</v>
      </c>
      <c r="G25" s="74"/>
      <c r="H25" s="15">
        <f t="shared" ref="H25:H27" si="8">DATE(YEAR(F25),MONTH(F25),DAY(F25)+1)</f>
        <v>44654</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44653</v>
      </c>
      <c r="G26" s="74"/>
      <c r="H26" s="15">
        <f t="shared" si="8"/>
        <v>44654</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44653</v>
      </c>
      <c r="G27" s="74"/>
      <c r="H27" s="15">
        <f t="shared" si="8"/>
        <v>44654</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45459.85</v>
      </c>
      <c r="I28" s="23">
        <f t="shared" ref="I28:I29" si="9">D28-($F$4-G28)</f>
        <v>19364.400000000001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45459.85</v>
      </c>
      <c r="I29" s="23">
        <f t="shared" si="9"/>
        <v>19364.400000000001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75</v>
      </c>
      <c r="J30" s="17" t="str">
        <f t="shared" ca="1" si="0"/>
        <v>NOT DUE</v>
      </c>
      <c r="K30" s="31" t="s">
        <v>1509</v>
      </c>
      <c r="L30" s="20"/>
    </row>
    <row r="31" spans="1:12" ht="15" customHeight="1">
      <c r="A31" s="17" t="s">
        <v>3209</v>
      </c>
      <c r="B31" s="31" t="s">
        <v>1977</v>
      </c>
      <c r="C31" s="31"/>
      <c r="D31" s="43" t="s">
        <v>1</v>
      </c>
      <c r="E31" s="13">
        <v>42348</v>
      </c>
      <c r="F31" s="13">
        <f t="shared" ref="F31" si="10">F$5</f>
        <v>44653</v>
      </c>
      <c r="G31" s="74"/>
      <c r="H31" s="15">
        <f>DATE(YEAR(F31),MONTH(F31),DAY(F31)+1)</f>
        <v>44654</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324</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325</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325</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325</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325</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325</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44643</v>
      </c>
      <c r="G38" s="74"/>
      <c r="H38" s="15">
        <f>EDATE(F38-1,1)</f>
        <v>44673</v>
      </c>
      <c r="I38" s="16">
        <f t="shared" ca="1" si="5"/>
        <v>19</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1992</v>
      </c>
      <c r="D3" s="306" t="s">
        <v>12</v>
      </c>
      <c r="E3" s="306"/>
      <c r="F3" s="5" t="s">
        <v>3128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45</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44986.333333333336</v>
      </c>
      <c r="I9" s="23">
        <f t="shared" ref="I9:I16" si="2">D9-($F$4-G9)</f>
        <v>8000</v>
      </c>
      <c r="J9" s="17" t="str">
        <f t="shared" si="1"/>
        <v>NOT DUE</v>
      </c>
      <c r="K9" s="31" t="s">
        <v>1980</v>
      </c>
      <c r="L9" s="144" t="s">
        <v>5495</v>
      </c>
    </row>
    <row r="10" spans="1:12" ht="25.5">
      <c r="A10" s="17" t="s">
        <v>3131</v>
      </c>
      <c r="B10" s="31" t="s">
        <v>1967</v>
      </c>
      <c r="C10" s="31" t="s">
        <v>1969</v>
      </c>
      <c r="D10" s="43">
        <v>20000</v>
      </c>
      <c r="E10" s="13">
        <v>42348</v>
      </c>
      <c r="F10" s="13">
        <v>42348</v>
      </c>
      <c r="G10" s="27">
        <v>0</v>
      </c>
      <c r="H10" s="22">
        <f>IF(I10&lt;=20000,$F$5+(I10/24),"error")</f>
        <v>45486.333333333336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44986.333333333336</v>
      </c>
      <c r="I11" s="23">
        <f t="shared" si="2"/>
        <v>8000</v>
      </c>
      <c r="J11" s="17" t="str">
        <f t="shared" si="1"/>
        <v>NOT DUE</v>
      </c>
      <c r="K11" s="31"/>
      <c r="L11" s="144" t="s">
        <v>5495</v>
      </c>
    </row>
    <row r="12" spans="1:12">
      <c r="A12" s="17" t="s">
        <v>3133</v>
      </c>
      <c r="B12" s="31" t="s">
        <v>3913</v>
      </c>
      <c r="C12" s="31" t="s">
        <v>1966</v>
      </c>
      <c r="D12" s="43">
        <v>20000</v>
      </c>
      <c r="E12" s="13">
        <v>42348</v>
      </c>
      <c r="F12" s="13">
        <v>42348</v>
      </c>
      <c r="G12" s="27">
        <v>0</v>
      </c>
      <c r="H12" s="22">
        <f>IF(I12&lt;=20000,$F$5+(I12/24),"error")</f>
        <v>45486.333333333336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45486.333333333336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45486.333333333336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44986.333333333336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45486.333333333336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44653</v>
      </c>
      <c r="G17" s="74"/>
      <c r="H17" s="15">
        <f>DATE(YEAR(F17),MONTH(F17),DAY(F17)+1)</f>
        <v>44654</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44653</v>
      </c>
      <c r="G18" s="74"/>
      <c r="H18" s="15">
        <f t="shared" ref="H18:H24" si="6">DATE(YEAR(F18),MONTH(F18),DAY(F18)+1)</f>
        <v>44654</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44653</v>
      </c>
      <c r="G19" s="74"/>
      <c r="H19" s="15">
        <f t="shared" si="6"/>
        <v>44654</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44625</v>
      </c>
      <c r="G20" s="74"/>
      <c r="H20" s="15">
        <f>EDATE(F20-1,1)</f>
        <v>44655</v>
      </c>
      <c r="I20" s="16">
        <f t="shared" ca="1" si="5"/>
        <v>1</v>
      </c>
      <c r="J20" s="17" t="str">
        <f t="shared" ca="1" si="1"/>
        <v>NOT DUE</v>
      </c>
      <c r="K20" s="31" t="s">
        <v>1506</v>
      </c>
      <c r="L20" s="20"/>
    </row>
    <row r="21" spans="1:12" ht="25.5">
      <c r="A21" s="17" t="s">
        <v>3142</v>
      </c>
      <c r="B21" s="31" t="s">
        <v>1481</v>
      </c>
      <c r="C21" s="31" t="s">
        <v>1482</v>
      </c>
      <c r="D21" s="43" t="s">
        <v>1</v>
      </c>
      <c r="E21" s="13">
        <v>42348</v>
      </c>
      <c r="F21" s="13">
        <f t="shared" ref="F21:F24" si="7">F$5</f>
        <v>44653</v>
      </c>
      <c r="G21" s="74"/>
      <c r="H21" s="15">
        <f t="shared" si="6"/>
        <v>44654</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44653</v>
      </c>
      <c r="G22" s="74"/>
      <c r="H22" s="15">
        <f t="shared" si="6"/>
        <v>44654</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44653</v>
      </c>
      <c r="G23" s="74"/>
      <c r="H23" s="15">
        <f t="shared" si="6"/>
        <v>44654</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44653</v>
      </c>
      <c r="G24" s="74"/>
      <c r="H24" s="15">
        <f t="shared" si="6"/>
        <v>44654</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45486.333333333336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45486.333333333336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75</v>
      </c>
      <c r="J29" s="17" t="str">
        <f t="shared" ca="1" si="1"/>
        <v>NOT DUE</v>
      </c>
      <c r="K29" s="31" t="s">
        <v>1509</v>
      </c>
      <c r="L29" s="20"/>
    </row>
    <row r="30" spans="1:12" ht="15" customHeight="1">
      <c r="A30" s="17" t="s">
        <v>3151</v>
      </c>
      <c r="B30" s="31" t="s">
        <v>1977</v>
      </c>
      <c r="C30" s="31"/>
      <c r="D30" s="43" t="s">
        <v>1</v>
      </c>
      <c r="E30" s="13">
        <v>42348</v>
      </c>
      <c r="F30" s="13">
        <f t="shared" ref="F30" si="10">F$5</f>
        <v>44653</v>
      </c>
      <c r="G30" s="74"/>
      <c r="H30" s="15">
        <f>DATE(YEAR(F30),MONTH(F30),DAY(F30)+1)</f>
        <v>44654</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177</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237</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237</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237</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237</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237</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1993</v>
      </c>
      <c r="D3" s="306" t="s">
        <v>12</v>
      </c>
      <c r="E3" s="306"/>
      <c r="F3" s="5" t="s">
        <v>3158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44</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44986.333333333336</v>
      </c>
      <c r="I9" s="23">
        <f t="shared" ref="I9:I16" si="2">D9-($F$4-G9)</f>
        <v>8000</v>
      </c>
      <c r="J9" s="17" t="str">
        <f t="shared" si="1"/>
        <v>NOT DUE</v>
      </c>
      <c r="K9" s="31" t="s">
        <v>1980</v>
      </c>
      <c r="L9" s="144" t="s">
        <v>5495</v>
      </c>
    </row>
    <row r="10" spans="1:12" ht="25.5">
      <c r="A10" s="17" t="s">
        <v>3161</v>
      </c>
      <c r="B10" s="31" t="s">
        <v>1967</v>
      </c>
      <c r="C10" s="31" t="s">
        <v>1969</v>
      </c>
      <c r="D10" s="43">
        <v>20000</v>
      </c>
      <c r="E10" s="13">
        <v>42348</v>
      </c>
      <c r="F10" s="13">
        <v>42348</v>
      </c>
      <c r="G10" s="27">
        <v>0</v>
      </c>
      <c r="H10" s="22">
        <f>IF(I10&lt;=20000,$F$5+(I10/24),"error")</f>
        <v>45486.333333333336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44986.333333333336</v>
      </c>
      <c r="I11" s="23">
        <f t="shared" si="2"/>
        <v>8000</v>
      </c>
      <c r="J11" s="17" t="str">
        <f t="shared" si="1"/>
        <v>NOT DUE</v>
      </c>
      <c r="K11" s="31"/>
      <c r="L11" s="144" t="s">
        <v>5495</v>
      </c>
    </row>
    <row r="12" spans="1:12">
      <c r="A12" s="17" t="s">
        <v>3163</v>
      </c>
      <c r="B12" s="31" t="s">
        <v>1970</v>
      </c>
      <c r="C12" s="31" t="s">
        <v>1966</v>
      </c>
      <c r="D12" s="43">
        <v>20000</v>
      </c>
      <c r="E12" s="13">
        <v>42348</v>
      </c>
      <c r="F12" s="13">
        <v>42348</v>
      </c>
      <c r="G12" s="27">
        <v>0</v>
      </c>
      <c r="H12" s="22">
        <f>IF(I12&lt;=20000,$F$5+(I12/24),"error")</f>
        <v>45486.333333333336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45486.333333333336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45486.333333333336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44986.333333333336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45486.333333333336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44653</v>
      </c>
      <c r="G17" s="74"/>
      <c r="H17" s="15">
        <f>DATE(YEAR(F17),MONTH(F17),DAY(F17)+1)</f>
        <v>44654</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44653</v>
      </c>
      <c r="G18" s="74"/>
      <c r="H18" s="15">
        <f t="shared" ref="H18:H24" si="6">DATE(YEAR(F18),MONTH(F18),DAY(F18)+1)</f>
        <v>44654</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44653</v>
      </c>
      <c r="G19" s="74"/>
      <c r="H19" s="15">
        <f t="shared" si="6"/>
        <v>44654</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44625</v>
      </c>
      <c r="G20" s="74"/>
      <c r="H20" s="15">
        <f>EDATE(F20-1,1)</f>
        <v>44655</v>
      </c>
      <c r="I20" s="16">
        <f t="shared" ca="1" si="5"/>
        <v>1</v>
      </c>
      <c r="J20" s="17" t="str">
        <f t="shared" ca="1" si="1"/>
        <v>NOT DUE</v>
      </c>
      <c r="K20" s="31" t="s">
        <v>1506</v>
      </c>
      <c r="L20" s="20"/>
    </row>
    <row r="21" spans="1:12" ht="25.5">
      <c r="A21" s="17" t="s">
        <v>3172</v>
      </c>
      <c r="B21" s="31" t="s">
        <v>1481</v>
      </c>
      <c r="C21" s="31" t="s">
        <v>1482</v>
      </c>
      <c r="D21" s="43" t="s">
        <v>1</v>
      </c>
      <c r="E21" s="13">
        <v>42348</v>
      </c>
      <c r="F21" s="13">
        <f t="shared" ref="F21:F24" si="7">F$5</f>
        <v>44653</v>
      </c>
      <c r="G21" s="74"/>
      <c r="H21" s="15">
        <f t="shared" si="6"/>
        <v>44654</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44653</v>
      </c>
      <c r="G22" s="74"/>
      <c r="H22" s="15">
        <f t="shared" si="6"/>
        <v>44654</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44653</v>
      </c>
      <c r="G23" s="74"/>
      <c r="H23" s="15">
        <f t="shared" si="6"/>
        <v>44654</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44653</v>
      </c>
      <c r="G24" s="74"/>
      <c r="H24" s="15">
        <f t="shared" si="6"/>
        <v>44654</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45486.333333333336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45486.333333333336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75</v>
      </c>
      <c r="J27" s="17" t="str">
        <f t="shared" ca="1" si="1"/>
        <v>NOT DUE</v>
      </c>
      <c r="K27" s="31" t="s">
        <v>1509</v>
      </c>
      <c r="L27" s="20"/>
    </row>
    <row r="28" spans="1:12" ht="15" customHeight="1">
      <c r="A28" s="17" t="s">
        <v>3179</v>
      </c>
      <c r="B28" s="31" t="s">
        <v>1977</v>
      </c>
      <c r="C28" s="31"/>
      <c r="D28" s="43" t="s">
        <v>1</v>
      </c>
      <c r="E28" s="13">
        <v>42348</v>
      </c>
      <c r="F28" s="13">
        <f t="shared" ref="F28" si="9">F$5</f>
        <v>44653</v>
      </c>
      <c r="G28" s="74"/>
      <c r="H28" s="15">
        <f>DATE(YEAR(F28),MONTH(F28),DAY(F28)+1)</f>
        <v>44654</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177</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237</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237</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237</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237</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237</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5504</v>
      </c>
      <c r="E40" s="366" t="s">
        <v>5518</v>
      </c>
      <c r="F40" s="366"/>
      <c r="H40" s="235" t="s">
        <v>5505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L48" sqref="L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5435</v>
      </c>
      <c r="D3" s="306" t="s">
        <v>12</v>
      </c>
      <c r="E3" s="306"/>
      <c r="F3" s="5" t="s">
        <v>2628</v>
      </c>
    </row>
    <row r="4" spans="1:12" ht="18" customHeight="1">
      <c r="A4" s="305" t="s">
        <v>75</v>
      </c>
      <c r="B4" s="305"/>
      <c r="C4" s="37" t="s">
        <v>3843</v>
      </c>
      <c r="D4" s="306" t="s">
        <v>14</v>
      </c>
      <c r="E4" s="306"/>
      <c r="F4" s="6">
        <f>'Running Hours'!B39</f>
        <v>54411.1</v>
      </c>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321</v>
      </c>
      <c r="J8" s="17" t="str">
        <f t="shared" ref="J8:J43" ca="1" si="1">IF(I8="","",IF(I8&lt;0,"OVERDUE","NOT DUE"))</f>
        <v>NOT DUE</v>
      </c>
      <c r="K8" s="31" t="s">
        <v>2012</v>
      </c>
      <c r="L8" s="144" t="s">
        <v>5495</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321</v>
      </c>
      <c r="J9" s="17" t="str">
        <f t="shared" ref="J9" ca="1" si="3">IF(I9="","",IF(I9&lt;0,"OVERDUE","NOT DUE"))</f>
        <v>NOT DUE</v>
      </c>
      <c r="K9" s="31" t="s">
        <v>2012</v>
      </c>
      <c r="L9" s="144" t="s">
        <v>5495</v>
      </c>
    </row>
    <row r="10" spans="1:12" ht="26.45" customHeight="1">
      <c r="A10" s="17" t="s">
        <v>3097</v>
      </c>
      <c r="B10" s="31" t="s">
        <v>1996</v>
      </c>
      <c r="C10" s="31" t="s">
        <v>1997</v>
      </c>
      <c r="D10" s="43" t="s">
        <v>1074</v>
      </c>
      <c r="E10" s="13">
        <v>42348</v>
      </c>
      <c r="F10" s="13">
        <v>44611</v>
      </c>
      <c r="G10" s="74"/>
      <c r="H10" s="15">
        <f>DATE(YEAR(F10)+4,MONTH(F10),DAY(F10)-1)</f>
        <v>46071</v>
      </c>
      <c r="I10" s="16">
        <f t="shared" ca="1" si="0"/>
        <v>1417</v>
      </c>
      <c r="J10" s="17" t="str">
        <f t="shared" ca="1" si="1"/>
        <v>NOT DUE</v>
      </c>
      <c r="K10" s="31"/>
      <c r="L10" s="144" t="s">
        <v>5495</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321</v>
      </c>
      <c r="J11" s="17" t="str">
        <f t="shared" ca="1" si="1"/>
        <v>NOT DUE</v>
      </c>
      <c r="K11" s="31"/>
      <c r="L11" s="144" t="s">
        <v>5495</v>
      </c>
    </row>
    <row r="12" spans="1:12" ht="15.75" customHeight="1">
      <c r="A12" s="17" t="s">
        <v>3099</v>
      </c>
      <c r="B12" s="31" t="s">
        <v>1964</v>
      </c>
      <c r="C12" s="31" t="s">
        <v>1999</v>
      </c>
      <c r="D12" s="43" t="s">
        <v>1074</v>
      </c>
      <c r="E12" s="13">
        <v>42348</v>
      </c>
      <c r="F12" s="13">
        <v>44611</v>
      </c>
      <c r="G12" s="74"/>
      <c r="H12" s="15">
        <f>DATE(YEAR(F12)+4,MONTH(F12),DAY(F12)-1)</f>
        <v>46071</v>
      </c>
      <c r="I12" s="16">
        <f t="shared" ca="1" si="0"/>
        <v>1417</v>
      </c>
      <c r="J12" s="17" t="str">
        <f t="shared" ca="1" si="1"/>
        <v>NOT DUE</v>
      </c>
      <c r="K12" s="31" t="s">
        <v>2013</v>
      </c>
      <c r="L12" s="144" t="s">
        <v>5495</v>
      </c>
    </row>
    <row r="13" spans="1:12" ht="15.75" customHeight="1">
      <c r="A13" s="17" t="s">
        <v>3100</v>
      </c>
      <c r="B13" s="31" t="s">
        <v>2000</v>
      </c>
      <c r="C13" s="31" t="s">
        <v>2001</v>
      </c>
      <c r="D13" s="43" t="s">
        <v>0</v>
      </c>
      <c r="E13" s="13">
        <v>42348</v>
      </c>
      <c r="F13" s="13">
        <v>44572</v>
      </c>
      <c r="G13" s="74"/>
      <c r="H13" s="15">
        <f>DATE(YEAR(F13),MONTH(F13)+3,DAY(F13)-1)</f>
        <v>44661</v>
      </c>
      <c r="I13" s="16">
        <f t="shared" ca="1" si="0"/>
        <v>7</v>
      </c>
      <c r="J13" s="17" t="str">
        <f t="shared" ca="1" si="1"/>
        <v>NOT DUE</v>
      </c>
      <c r="K13" s="31"/>
      <c r="L13" s="144" t="s">
        <v>5495</v>
      </c>
    </row>
    <row r="14" spans="1:12" ht="15.75" customHeight="1">
      <c r="A14" s="17" t="s">
        <v>3101</v>
      </c>
      <c r="B14" s="31" t="s">
        <v>2000</v>
      </c>
      <c r="C14" s="31" t="s">
        <v>1999</v>
      </c>
      <c r="D14" s="43" t="s">
        <v>377</v>
      </c>
      <c r="E14" s="13">
        <v>42348</v>
      </c>
      <c r="F14" s="13">
        <v>44611</v>
      </c>
      <c r="G14" s="74"/>
      <c r="H14" s="15">
        <f>DATE(YEAR(F14)+1,MONTH(F14),DAY(F14)-1)</f>
        <v>44975</v>
      </c>
      <c r="I14" s="16">
        <f t="shared" ca="1" si="0"/>
        <v>321</v>
      </c>
      <c r="J14" s="17" t="str">
        <f t="shared" ca="1" si="1"/>
        <v>NOT DUE</v>
      </c>
      <c r="K14" s="31"/>
      <c r="L14" s="144" t="s">
        <v>5495</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1417</v>
      </c>
      <c r="J15" s="17" t="str">
        <f t="shared" ca="1" si="1"/>
        <v>NOT DUE</v>
      </c>
      <c r="K15" s="31" t="s">
        <v>2014</v>
      </c>
      <c r="L15" s="144" t="s">
        <v>5495</v>
      </c>
    </row>
    <row r="16" spans="1:12" ht="15.75" customHeight="1">
      <c r="A16" s="17" t="s">
        <v>3103</v>
      </c>
      <c r="B16" s="31" t="s">
        <v>3913</v>
      </c>
      <c r="C16" s="31" t="s">
        <v>2003</v>
      </c>
      <c r="D16" s="43" t="s">
        <v>377</v>
      </c>
      <c r="E16" s="13">
        <v>42348</v>
      </c>
      <c r="F16" s="13">
        <v>44611</v>
      </c>
      <c r="G16" s="74"/>
      <c r="H16" s="15">
        <f>DATE(YEAR(F16)+1,MONTH(F16),DAY(F16)-1)</f>
        <v>44975</v>
      </c>
      <c r="I16" s="16">
        <f t="shared" ca="1" si="0"/>
        <v>321</v>
      </c>
      <c r="J16" s="17" t="str">
        <f t="shared" ca="1" si="1"/>
        <v>NOT DUE</v>
      </c>
      <c r="K16" s="31" t="s">
        <v>1503</v>
      </c>
      <c r="L16" s="144" t="s">
        <v>5495</v>
      </c>
    </row>
    <row r="17" spans="1:12" ht="15.75" customHeight="1">
      <c r="A17" s="17" t="s">
        <v>3104</v>
      </c>
      <c r="B17" s="31" t="s">
        <v>3913</v>
      </c>
      <c r="C17" s="31" t="s">
        <v>2004</v>
      </c>
      <c r="D17" s="43" t="s">
        <v>1074</v>
      </c>
      <c r="E17" s="13">
        <v>42348</v>
      </c>
      <c r="F17" s="13">
        <v>44611</v>
      </c>
      <c r="G17" s="74"/>
      <c r="H17" s="15">
        <f t="shared" si="5"/>
        <v>46071</v>
      </c>
      <c r="I17" s="16">
        <f t="shared" ca="1" si="0"/>
        <v>1417</v>
      </c>
      <c r="J17" s="17" t="str">
        <f t="shared" ca="1" si="1"/>
        <v>NOT DUE</v>
      </c>
      <c r="K17" s="31" t="s">
        <v>1504</v>
      </c>
      <c r="L17" s="144" t="s">
        <v>5495</v>
      </c>
    </row>
    <row r="18" spans="1:12" ht="26.45" customHeight="1">
      <c r="A18" s="17" t="s">
        <v>3105</v>
      </c>
      <c r="B18" s="31" t="s">
        <v>575</v>
      </c>
      <c r="C18" s="31" t="s">
        <v>2005</v>
      </c>
      <c r="D18" s="43" t="s">
        <v>377</v>
      </c>
      <c r="E18" s="13">
        <v>42348</v>
      </c>
      <c r="F18" s="13">
        <v>44611</v>
      </c>
      <c r="G18" s="74"/>
      <c r="H18" s="15">
        <f>DATE(YEAR(F18)+1,MONTH(F18),DAY(F18)-1)</f>
        <v>44975</v>
      </c>
      <c r="I18" s="16">
        <f t="shared" ca="1" si="0"/>
        <v>321</v>
      </c>
      <c r="J18" s="17" t="str">
        <f t="shared" ca="1" si="1"/>
        <v>NOT DUE</v>
      </c>
      <c r="K18" s="31" t="s">
        <v>1505</v>
      </c>
      <c r="L18" s="144" t="s">
        <v>5495</v>
      </c>
    </row>
    <row r="19" spans="1:12" ht="26.45" customHeight="1">
      <c r="A19" s="17" t="s">
        <v>3106</v>
      </c>
      <c r="B19" s="31" t="s">
        <v>3924</v>
      </c>
      <c r="C19" s="31" t="s">
        <v>2006</v>
      </c>
      <c r="D19" s="43" t="s">
        <v>1074</v>
      </c>
      <c r="E19" s="13">
        <v>42348</v>
      </c>
      <c r="F19" s="13">
        <v>44611</v>
      </c>
      <c r="G19" s="74"/>
      <c r="H19" s="15">
        <f t="shared" si="5"/>
        <v>46071</v>
      </c>
      <c r="I19" s="16">
        <f t="shared" ca="1" si="0"/>
        <v>1417</v>
      </c>
      <c r="J19" s="17" t="str">
        <f t="shared" ca="1" si="1"/>
        <v>NOT DUE</v>
      </c>
      <c r="K19" s="31" t="s">
        <v>1506</v>
      </c>
      <c r="L19" s="144" t="s">
        <v>5495</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1417</v>
      </c>
      <c r="J20" s="17" t="str">
        <f t="shared" ref="J20" ca="1" si="7">IF(I20="","",IF(I20&lt;0,"OVERDUE","NOT DUE"))</f>
        <v>NOT DUE</v>
      </c>
      <c r="K20" s="31" t="s">
        <v>1506</v>
      </c>
      <c r="L20" s="144" t="s">
        <v>5495</v>
      </c>
    </row>
    <row r="21" spans="1:12" ht="26.45" customHeight="1">
      <c r="A21" s="17" t="s">
        <v>3108</v>
      </c>
      <c r="B21" s="31" t="s">
        <v>1975</v>
      </c>
      <c r="C21" s="31" t="s">
        <v>2007</v>
      </c>
      <c r="D21" s="43" t="s">
        <v>377</v>
      </c>
      <c r="E21" s="13">
        <v>42348</v>
      </c>
      <c r="F21" s="13">
        <v>44569</v>
      </c>
      <c r="G21" s="74"/>
      <c r="H21" s="15">
        <f>DATE(YEAR(F21)+1,MONTH(F21),DAY(F21)-1)</f>
        <v>44933</v>
      </c>
      <c r="I21" s="16">
        <f t="shared" ca="1" si="0"/>
        <v>279</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279</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7</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44653</v>
      </c>
      <c r="G24" s="74"/>
      <c r="H24" s="15">
        <f>DATE(YEAR(F24),MONTH(F24),DAY(F24)+1)</f>
        <v>44654</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44653</v>
      </c>
      <c r="G25" s="74"/>
      <c r="H25" s="15">
        <f t="shared" ref="H25:H31" si="10">DATE(YEAR(F25),MONTH(F25),DAY(F25)+1)</f>
        <v>44654</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44653</v>
      </c>
      <c r="G26" s="74"/>
      <c r="H26" s="15">
        <f t="shared" si="10"/>
        <v>44654</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44653</v>
      </c>
      <c r="G27" s="74"/>
      <c r="H27" s="15">
        <f>EDATE(F27-1,1)</f>
        <v>44682</v>
      </c>
      <c r="I27" s="16">
        <f t="shared" ca="1" si="0"/>
        <v>28</v>
      </c>
      <c r="J27" s="17" t="str">
        <f t="shared" ca="1" si="1"/>
        <v>NOT DUE</v>
      </c>
      <c r="K27" s="31" t="s">
        <v>1509</v>
      </c>
      <c r="L27" s="20"/>
    </row>
    <row r="28" spans="1:12" ht="26.45" customHeight="1">
      <c r="A28" s="17" t="s">
        <v>3115</v>
      </c>
      <c r="B28" s="31" t="s">
        <v>1481</v>
      </c>
      <c r="C28" s="31" t="s">
        <v>1482</v>
      </c>
      <c r="D28" s="43" t="s">
        <v>1</v>
      </c>
      <c r="E28" s="13">
        <v>42348</v>
      </c>
      <c r="F28" s="13">
        <f t="shared" ref="F28:F31" si="11">F$5</f>
        <v>44653</v>
      </c>
      <c r="G28" s="74"/>
      <c r="H28" s="15">
        <f t="shared" si="10"/>
        <v>44654</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44653</v>
      </c>
      <c r="G29" s="74"/>
      <c r="H29" s="15">
        <f t="shared" si="10"/>
        <v>44654</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44653</v>
      </c>
      <c r="G30" s="74"/>
      <c r="H30" s="15">
        <f t="shared" si="10"/>
        <v>44654</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44653</v>
      </c>
      <c r="G31" s="74"/>
      <c r="H31" s="15">
        <f t="shared" si="10"/>
        <v>44654</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1323</v>
      </c>
      <c r="J34" s="17" t="str">
        <f t="shared" ca="1" si="1"/>
        <v>NOT DUE</v>
      </c>
      <c r="K34" s="31" t="s">
        <v>3916</v>
      </c>
      <c r="L34" s="20" t="s">
        <v>5491</v>
      </c>
    </row>
    <row r="35" spans="1:12" ht="36">
      <c r="A35" s="17" t="s">
        <v>3122</v>
      </c>
      <c r="B35" s="31" t="s">
        <v>4016</v>
      </c>
      <c r="C35" s="31" t="s">
        <v>3949</v>
      </c>
      <c r="D35" s="43" t="s">
        <v>1074</v>
      </c>
      <c r="E35" s="13">
        <v>42348</v>
      </c>
      <c r="F35" s="13">
        <v>44517</v>
      </c>
      <c r="G35" s="74"/>
      <c r="H35" s="15">
        <f>DATE(YEAR(F35)+4,MONTH(F35),DAY(F35)-1)</f>
        <v>45977</v>
      </c>
      <c r="I35" s="16">
        <f t="shared" ca="1" si="0"/>
        <v>1323</v>
      </c>
      <c r="J35" s="17" t="str">
        <f t="shared" ca="1" si="1"/>
        <v>NOT DUE</v>
      </c>
      <c r="K35" s="31" t="s">
        <v>3916</v>
      </c>
      <c r="L35" s="20" t="s">
        <v>5491</v>
      </c>
    </row>
    <row r="36" spans="1:12" ht="26.45" customHeight="1">
      <c r="A36" s="17" t="s">
        <v>3123</v>
      </c>
      <c r="B36" s="31" t="s">
        <v>1491</v>
      </c>
      <c r="C36" s="31" t="s">
        <v>1492</v>
      </c>
      <c r="D36" s="43" t="s">
        <v>0</v>
      </c>
      <c r="E36" s="13">
        <v>42348</v>
      </c>
      <c r="F36" s="13">
        <v>44638</v>
      </c>
      <c r="G36" s="74"/>
      <c r="H36" s="15">
        <f>DATE(YEAR(F36),MONTH(F36)+3,DAY(F36)-1)</f>
        <v>44729</v>
      </c>
      <c r="I36" s="16">
        <f t="shared" ca="1" si="0"/>
        <v>75</v>
      </c>
      <c r="J36" s="17" t="str">
        <f t="shared" ca="1" si="1"/>
        <v>NOT DUE</v>
      </c>
      <c r="K36" s="31" t="s">
        <v>1511</v>
      </c>
      <c r="L36" s="20"/>
    </row>
    <row r="37" spans="1:12" ht="15.75" customHeight="1">
      <c r="A37" s="17" t="s">
        <v>3124</v>
      </c>
      <c r="B37" s="31" t="s">
        <v>1977</v>
      </c>
      <c r="C37" s="31"/>
      <c r="D37" s="43" t="s">
        <v>1</v>
      </c>
      <c r="E37" s="13">
        <v>42348</v>
      </c>
      <c r="F37" s="13">
        <f t="shared" ref="F37" si="12">F$5</f>
        <v>44653</v>
      </c>
      <c r="G37" s="74"/>
      <c r="H37" s="15">
        <f>DATE(YEAR(F37),MONTH(F37),DAY(F37)+1)</f>
        <v>44654</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177</v>
      </c>
      <c r="J38" s="17" t="str">
        <f t="shared" ca="1" si="1"/>
        <v>NOT DUE</v>
      </c>
      <c r="K38" s="31"/>
      <c r="L38" s="144" t="s">
        <v>5495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237</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237</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237</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237</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237</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-9</v>
      </c>
      <c r="J44" s="17" t="str">
        <f t="shared" ref="J44" ca="1" si="15">IF(I44="","",IF(I44&lt;0,"OVERDUE","NOT DUE"))</f>
        <v>OVERDUE</v>
      </c>
      <c r="K44" s="31"/>
      <c r="L44" s="20" t="s">
        <v>5540</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H27" sqref="H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2015</v>
      </c>
      <c r="D3" s="306" t="s">
        <v>12</v>
      </c>
      <c r="E3" s="306"/>
      <c r="F3" s="5" t="s">
        <v>2629</v>
      </c>
    </row>
    <row r="4" spans="1:12" ht="18" customHeight="1">
      <c r="A4" s="305" t="s">
        <v>75</v>
      </c>
      <c r="B4" s="305"/>
      <c r="C4" s="37" t="s">
        <v>2016</v>
      </c>
      <c r="D4" s="306" t="s">
        <v>14</v>
      </c>
      <c r="E4" s="306"/>
      <c r="F4" s="74"/>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227</v>
      </c>
      <c r="J8" s="17" t="str">
        <f t="shared" ref="J8:J42" ca="1" si="1">IF(I8="","",IF(I8&lt;0,"OVERDUE","NOT DUE"))</f>
        <v>NOT DUE</v>
      </c>
      <c r="K8" s="31" t="s">
        <v>2012</v>
      </c>
      <c r="L8" s="144" t="s">
        <v>5495</v>
      </c>
    </row>
    <row r="9" spans="1:12" ht="26.45" customHeight="1">
      <c r="A9" s="17" t="s">
        <v>3063</v>
      </c>
      <c r="B9" s="31" t="s">
        <v>1996</v>
      </c>
      <c r="C9" s="31" t="s">
        <v>1997</v>
      </c>
      <c r="D9" s="43" t="s">
        <v>1074</v>
      </c>
      <c r="E9" s="13">
        <v>42348</v>
      </c>
      <c r="F9" s="13">
        <v>43710</v>
      </c>
      <c r="G9" s="74"/>
      <c r="H9" s="15">
        <f>DATE(YEAR(F9)+4,MONTH(F9),DAY(F9)-1)</f>
        <v>45170</v>
      </c>
      <c r="I9" s="16">
        <f t="shared" ca="1" si="0"/>
        <v>516</v>
      </c>
      <c r="J9" s="17" t="str">
        <f t="shared" ca="1" si="1"/>
        <v>NOT DUE</v>
      </c>
      <c r="K9" s="31"/>
      <c r="L9" s="144" t="s">
        <v>5495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227</v>
      </c>
      <c r="J10" s="17" t="str">
        <f t="shared" ca="1" si="1"/>
        <v>NOT DUE</v>
      </c>
      <c r="K10" s="31"/>
      <c r="L10" s="144" t="s">
        <v>5495</v>
      </c>
    </row>
    <row r="11" spans="1:12" ht="15.75" customHeight="1">
      <c r="A11" s="17" t="s">
        <v>3065</v>
      </c>
      <c r="B11" s="31" t="s">
        <v>1964</v>
      </c>
      <c r="C11" s="31" t="s">
        <v>1999</v>
      </c>
      <c r="D11" s="43" t="s">
        <v>1074</v>
      </c>
      <c r="E11" s="13">
        <v>42348</v>
      </c>
      <c r="F11" s="13">
        <v>43710</v>
      </c>
      <c r="G11" s="74"/>
      <c r="H11" s="15">
        <f>DATE(YEAR(F11)+4,MONTH(F11),DAY(F11)-1)</f>
        <v>45170</v>
      </c>
      <c r="I11" s="16">
        <f t="shared" ca="1" si="0"/>
        <v>516</v>
      </c>
      <c r="J11" s="17" t="str">
        <f t="shared" ca="1" si="1"/>
        <v>NOT DUE</v>
      </c>
      <c r="K11" s="31" t="s">
        <v>2013</v>
      </c>
      <c r="L11" s="144" t="s">
        <v>5495</v>
      </c>
    </row>
    <row r="12" spans="1:12" ht="15.75" customHeight="1">
      <c r="A12" s="17" t="s">
        <v>3066</v>
      </c>
      <c r="B12" s="31" t="s">
        <v>2000</v>
      </c>
      <c r="C12" s="31" t="s">
        <v>2001</v>
      </c>
      <c r="D12" s="43" t="s">
        <v>0</v>
      </c>
      <c r="E12" s="13">
        <v>42348</v>
      </c>
      <c r="F12" s="13">
        <v>44572</v>
      </c>
      <c r="G12" s="74"/>
      <c r="H12" s="15">
        <f>DATE(YEAR(F12),MONTH(F12)+3,DAY(F12)-1)</f>
        <v>44661</v>
      </c>
      <c r="I12" s="16">
        <f t="shared" ca="1" si="0"/>
        <v>7</v>
      </c>
      <c r="J12" s="17" t="str">
        <f t="shared" ca="1" si="1"/>
        <v>NOT DUE</v>
      </c>
      <c r="K12" s="31"/>
      <c r="L12" s="144" t="s">
        <v>5495</v>
      </c>
    </row>
    <row r="13" spans="1:12" ht="15.75" customHeight="1">
      <c r="A13" s="17" t="s">
        <v>3067</v>
      </c>
      <c r="B13" s="31" t="s">
        <v>2000</v>
      </c>
      <c r="C13" s="31" t="s">
        <v>1999</v>
      </c>
      <c r="D13" s="43" t="s">
        <v>377</v>
      </c>
      <c r="E13" s="13">
        <v>42348</v>
      </c>
      <c r="F13" s="13">
        <v>44517</v>
      </c>
      <c r="G13" s="74"/>
      <c r="H13" s="15">
        <f t="shared" si="2"/>
        <v>44881</v>
      </c>
      <c r="I13" s="16">
        <f t="shared" ca="1" si="0"/>
        <v>227</v>
      </c>
      <c r="J13" s="17" t="str">
        <f t="shared" ca="1" si="1"/>
        <v>NOT DUE</v>
      </c>
      <c r="K13" s="31"/>
      <c r="L13" s="144" t="s">
        <v>5495</v>
      </c>
    </row>
    <row r="14" spans="1:12" ht="26.45" customHeight="1">
      <c r="A14" s="17" t="s">
        <v>3068</v>
      </c>
      <c r="B14" s="31" t="s">
        <v>1967</v>
      </c>
      <c r="C14" s="31" t="s">
        <v>2002</v>
      </c>
      <c r="D14" s="43" t="s">
        <v>1074</v>
      </c>
      <c r="E14" s="13">
        <v>42348</v>
      </c>
      <c r="F14" s="13">
        <v>43710</v>
      </c>
      <c r="G14" s="74"/>
      <c r="H14" s="15">
        <f>DATE(YEAR(F14)+4,MONTH(F14),DAY(F14)-1)</f>
        <v>45170</v>
      </c>
      <c r="I14" s="16">
        <f t="shared" ca="1" si="0"/>
        <v>516</v>
      </c>
      <c r="J14" s="17" t="str">
        <f t="shared" ca="1" si="1"/>
        <v>NOT DUE</v>
      </c>
      <c r="K14" s="31" t="s">
        <v>2014</v>
      </c>
      <c r="L14" s="144" t="s">
        <v>5495</v>
      </c>
    </row>
    <row r="15" spans="1:12" ht="15.75" customHeight="1">
      <c r="A15" s="17" t="s">
        <v>3069</v>
      </c>
      <c r="B15" s="31" t="s">
        <v>1970</v>
      </c>
      <c r="C15" s="31" t="s">
        <v>2003</v>
      </c>
      <c r="D15" s="43" t="s">
        <v>377</v>
      </c>
      <c r="E15" s="13">
        <v>42348</v>
      </c>
      <c r="F15" s="13">
        <v>44517</v>
      </c>
      <c r="G15" s="74"/>
      <c r="H15" s="15">
        <f t="shared" si="2"/>
        <v>44881</v>
      </c>
      <c r="I15" s="16">
        <f t="shared" ca="1" si="0"/>
        <v>227</v>
      </c>
      <c r="J15" s="17" t="str">
        <f t="shared" ca="1" si="1"/>
        <v>NOT DUE</v>
      </c>
      <c r="K15" s="31" t="s">
        <v>1503</v>
      </c>
      <c r="L15" s="144" t="s">
        <v>5495</v>
      </c>
    </row>
    <row r="16" spans="1:12" ht="15.75" customHeight="1">
      <c r="A16" s="17" t="s">
        <v>3070</v>
      </c>
      <c r="B16" s="31" t="s">
        <v>1970</v>
      </c>
      <c r="C16" s="31" t="s">
        <v>2004</v>
      </c>
      <c r="D16" s="43" t="s">
        <v>1074</v>
      </c>
      <c r="E16" s="13">
        <v>42348</v>
      </c>
      <c r="F16" s="13">
        <v>43710</v>
      </c>
      <c r="G16" s="74"/>
      <c r="H16" s="15">
        <f>DATE(YEAR(F16)+4,MONTH(F16),DAY(F16)-1)</f>
        <v>45170</v>
      </c>
      <c r="I16" s="16">
        <f t="shared" ca="1" si="0"/>
        <v>516</v>
      </c>
      <c r="J16" s="17" t="str">
        <f t="shared" ca="1" si="1"/>
        <v>NOT DUE</v>
      </c>
      <c r="K16" s="31" t="s">
        <v>1504</v>
      </c>
      <c r="L16" s="144" t="s">
        <v>5495</v>
      </c>
    </row>
    <row r="17" spans="1:12" ht="26.45" customHeight="1">
      <c r="A17" s="17" t="s">
        <v>3071</v>
      </c>
      <c r="B17" s="31" t="s">
        <v>575</v>
      </c>
      <c r="C17" s="31" t="s">
        <v>2005</v>
      </c>
      <c r="D17" s="43" t="s">
        <v>377</v>
      </c>
      <c r="E17" s="13">
        <v>42348</v>
      </c>
      <c r="F17" s="13">
        <v>44517</v>
      </c>
      <c r="G17" s="74"/>
      <c r="H17" s="15">
        <f t="shared" si="2"/>
        <v>44881</v>
      </c>
      <c r="I17" s="16">
        <f t="shared" ca="1" si="0"/>
        <v>227</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516</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516</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516</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227</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258</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86</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44653</v>
      </c>
      <c r="G24" s="74"/>
      <c r="H24" s="15">
        <f>DATE(YEAR(F24),MONTH(F24),DAY(F24)+1)</f>
        <v>44654</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44653</v>
      </c>
      <c r="G25" s="74"/>
      <c r="H25" s="15">
        <f t="shared" ref="H25:H31" si="8">DATE(YEAR(F25),MONTH(F25),DAY(F25)+1)</f>
        <v>44654</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44653</v>
      </c>
      <c r="G26" s="74"/>
      <c r="H26" s="15">
        <f t="shared" si="8"/>
        <v>44654</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44653</v>
      </c>
      <c r="G27" s="74"/>
      <c r="H27" s="15">
        <f>EDATE(F27-1,1)</f>
        <v>44682</v>
      </c>
      <c r="I27" s="16">
        <f t="shared" ca="1" si="0"/>
        <v>28</v>
      </c>
      <c r="J27" s="17" t="str">
        <f t="shared" ca="1" si="1"/>
        <v>NOT DUE</v>
      </c>
      <c r="K27" s="31" t="s">
        <v>1509</v>
      </c>
      <c r="L27" s="20"/>
    </row>
    <row r="28" spans="1:12" ht="26.45" customHeight="1">
      <c r="A28" s="17" t="s">
        <v>3082</v>
      </c>
      <c r="B28" s="31" t="s">
        <v>1481</v>
      </c>
      <c r="C28" s="31" t="s">
        <v>1482</v>
      </c>
      <c r="D28" s="43" t="s">
        <v>1</v>
      </c>
      <c r="E28" s="13">
        <v>42348</v>
      </c>
      <c r="F28" s="13">
        <f t="shared" ref="F28:F31" si="9">F$5</f>
        <v>44653</v>
      </c>
      <c r="G28" s="74"/>
      <c r="H28" s="15">
        <f t="shared" si="8"/>
        <v>44654</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44653</v>
      </c>
      <c r="G29" s="74"/>
      <c r="H29" s="15">
        <f t="shared" si="8"/>
        <v>44654</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44653</v>
      </c>
      <c r="G30" s="74"/>
      <c r="H30" s="15">
        <f t="shared" si="8"/>
        <v>44654</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44653</v>
      </c>
      <c r="G31" s="74"/>
      <c r="H31" s="15">
        <f t="shared" si="8"/>
        <v>44654</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1323</v>
      </c>
      <c r="J32" s="17" t="str">
        <f t="shared" ref="J32:J33" ca="1" si="11">IF(I32="","",IF(I32&lt;0,"OVERDUE","NOT DUE"))</f>
        <v>NOT DUE</v>
      </c>
      <c r="K32" s="31" t="s">
        <v>3916</v>
      </c>
      <c r="L32" s="20" t="s">
        <v>5491</v>
      </c>
    </row>
    <row r="33" spans="1:12" ht="36">
      <c r="A33" s="17" t="s">
        <v>3087</v>
      </c>
      <c r="B33" s="31" t="s">
        <v>4016</v>
      </c>
      <c r="C33" s="31" t="s">
        <v>3949</v>
      </c>
      <c r="D33" s="43" t="s">
        <v>1074</v>
      </c>
      <c r="E33" s="13">
        <v>42348</v>
      </c>
      <c r="F33" s="13">
        <v>44517</v>
      </c>
      <c r="G33" s="74"/>
      <c r="H33" s="15">
        <f>DATE(YEAR(F33)+4,MONTH(F33),DAY(F33)-1)</f>
        <v>45977</v>
      </c>
      <c r="I33" s="16">
        <f t="shared" ca="1" si="10"/>
        <v>1323</v>
      </c>
      <c r="J33" s="17" t="str">
        <f t="shared" ca="1" si="11"/>
        <v>NOT DUE</v>
      </c>
      <c r="K33" s="31" t="s">
        <v>3916</v>
      </c>
      <c r="L33" s="20" t="s">
        <v>5491</v>
      </c>
    </row>
    <row r="34" spans="1:12" ht="26.45" customHeight="1">
      <c r="A34" s="17" t="s">
        <v>3088</v>
      </c>
      <c r="B34" s="31" t="s">
        <v>1491</v>
      </c>
      <c r="C34" s="31" t="s">
        <v>1492</v>
      </c>
      <c r="D34" s="43" t="s">
        <v>0</v>
      </c>
      <c r="E34" s="13">
        <v>42348</v>
      </c>
      <c r="F34" s="13">
        <v>44638</v>
      </c>
      <c r="G34" s="74"/>
      <c r="H34" s="15">
        <f>DATE(YEAR(F34),MONTH(F34)+3,DAY(F34)-1)</f>
        <v>44729</v>
      </c>
      <c r="I34" s="16">
        <f t="shared" ca="1" si="0"/>
        <v>75</v>
      </c>
      <c r="J34" s="17" t="str">
        <f t="shared" ca="1" si="1"/>
        <v>NOT DUE</v>
      </c>
      <c r="K34" s="31" t="s">
        <v>1511</v>
      </c>
      <c r="L34" s="20"/>
    </row>
    <row r="35" spans="1:12" ht="15.75" customHeight="1">
      <c r="A35" s="17" t="s">
        <v>3089</v>
      </c>
      <c r="B35" s="31" t="s">
        <v>1977</v>
      </c>
      <c r="C35" s="31"/>
      <c r="D35" s="43" t="s">
        <v>1</v>
      </c>
      <c r="E35" s="13">
        <v>42348</v>
      </c>
      <c r="F35" s="13">
        <f t="shared" ref="F35" si="12">F$5</f>
        <v>44653</v>
      </c>
      <c r="G35" s="74"/>
      <c r="H35" s="15">
        <f>DATE(YEAR(F35),MONTH(F35),DAY(F35)+1)</f>
        <v>44654</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227</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227</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227</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227</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227</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227</v>
      </c>
      <c r="J41" s="17" t="str">
        <f t="shared" ref="J41" ca="1" si="15">IF(I41="","",IF(I41&lt;0,"OVERDUE","NOT DUE"))</f>
        <v>NOT DUE</v>
      </c>
      <c r="K41" s="31"/>
      <c r="L41" s="20"/>
    </row>
    <row r="42" spans="1:12" ht="27.75" customHeight="1">
      <c r="A42" s="17" t="s">
        <v>3933</v>
      </c>
      <c r="B42" s="31" t="s">
        <v>4063</v>
      </c>
      <c r="C42" s="31" t="s">
        <v>4064</v>
      </c>
      <c r="D42" s="43" t="s">
        <v>4</v>
      </c>
      <c r="E42" s="13">
        <v>42348</v>
      </c>
      <c r="F42" s="13">
        <v>44635</v>
      </c>
      <c r="G42" s="74"/>
      <c r="H42" s="15">
        <f>EDATE(F42-1,1)</f>
        <v>44665</v>
      </c>
      <c r="I42" s="16">
        <f t="shared" ca="1" si="0"/>
        <v>11</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5504</v>
      </c>
      <c r="E48" s="366" t="s">
        <v>5518</v>
      </c>
      <c r="F48" s="366"/>
      <c r="H48" s="235" t="s">
        <v>5505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H40" sqref="H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2017</v>
      </c>
      <c r="D3" s="306" t="s">
        <v>12</v>
      </c>
      <c r="E3" s="306"/>
      <c r="F3" s="5" t="s">
        <v>2630</v>
      </c>
    </row>
    <row r="4" spans="1:12" ht="18" customHeight="1">
      <c r="A4" s="305" t="s">
        <v>75</v>
      </c>
      <c r="B4" s="305"/>
      <c r="C4" s="37" t="s">
        <v>2033</v>
      </c>
      <c r="D4" s="306" t="s">
        <v>14</v>
      </c>
      <c r="E4" s="306"/>
      <c r="F4" s="74"/>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227</v>
      </c>
      <c r="J8" s="17" t="str">
        <f t="shared" ref="J8:J44" ca="1" si="1">IF(I8="","",IF(I8&lt;0,"OVERDUE","NOT DUE"))</f>
        <v>NOT DUE</v>
      </c>
      <c r="K8" s="31" t="s">
        <v>2012</v>
      </c>
      <c r="L8" s="144" t="s">
        <v>5495</v>
      </c>
    </row>
    <row r="9" spans="1:12" ht="26.45" customHeight="1">
      <c r="A9" s="17" t="s">
        <v>3030</v>
      </c>
      <c r="B9" s="31" t="s">
        <v>1996</v>
      </c>
      <c r="C9" s="31" t="s">
        <v>1997</v>
      </c>
      <c r="D9" s="43" t="s">
        <v>1074</v>
      </c>
      <c r="E9" s="13">
        <v>42348</v>
      </c>
      <c r="F9" s="13">
        <v>43708</v>
      </c>
      <c r="G9" s="74"/>
      <c r="H9" s="15">
        <f>DATE(YEAR(F9)+4,MONTH(F9),DAY(F9)-1)</f>
        <v>45168</v>
      </c>
      <c r="I9" s="16">
        <f t="shared" ca="1" si="0"/>
        <v>514</v>
      </c>
      <c r="J9" s="17" t="str">
        <f t="shared" ca="1" si="1"/>
        <v>NOT DUE</v>
      </c>
      <c r="K9" s="31"/>
      <c r="L9" s="144" t="s">
        <v>5495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227</v>
      </c>
      <c r="J10" s="17" t="str">
        <f t="shared" ca="1" si="1"/>
        <v>NOT DUE</v>
      </c>
      <c r="K10" s="31"/>
      <c r="L10" s="144" t="s">
        <v>5495</v>
      </c>
    </row>
    <row r="11" spans="1:12" ht="15.75" customHeight="1">
      <c r="A11" s="17" t="s">
        <v>3032</v>
      </c>
      <c r="B11" s="31" t="s">
        <v>1964</v>
      </c>
      <c r="C11" s="31" t="s">
        <v>1999</v>
      </c>
      <c r="D11" s="43" t="s">
        <v>1074</v>
      </c>
      <c r="E11" s="13">
        <v>42348</v>
      </c>
      <c r="F11" s="13">
        <v>44517</v>
      </c>
      <c r="G11" s="74"/>
      <c r="H11" s="15">
        <f>DATE(YEAR(F11)+4,MONTH(F11),DAY(F11)-1)</f>
        <v>45977</v>
      </c>
      <c r="I11" s="16">
        <f t="shared" ca="1" si="0"/>
        <v>1323</v>
      </c>
      <c r="J11" s="17" t="str">
        <f t="shared" ca="1" si="1"/>
        <v>NOT DUE</v>
      </c>
      <c r="K11" s="31" t="s">
        <v>2013</v>
      </c>
      <c r="L11" s="144" t="s">
        <v>5495</v>
      </c>
    </row>
    <row r="12" spans="1:12" ht="15.75" customHeight="1">
      <c r="A12" s="17" t="s">
        <v>3033</v>
      </c>
      <c r="B12" s="31" t="s">
        <v>2000</v>
      </c>
      <c r="C12" s="31" t="s">
        <v>2001</v>
      </c>
      <c r="D12" s="43" t="s">
        <v>0</v>
      </c>
      <c r="E12" s="13">
        <v>42348</v>
      </c>
      <c r="F12" s="13">
        <v>44609</v>
      </c>
      <c r="G12" s="74"/>
      <c r="H12" s="15">
        <f>DATE(YEAR(F12),MONTH(F12)+3,DAY(F12)-1)</f>
        <v>44697</v>
      </c>
      <c r="I12" s="16">
        <f t="shared" ca="1" si="0"/>
        <v>43</v>
      </c>
      <c r="J12" s="17" t="str">
        <f t="shared" ca="1" si="1"/>
        <v>NOT DUE</v>
      </c>
      <c r="K12" s="31"/>
      <c r="L12" s="144" t="s">
        <v>5495</v>
      </c>
    </row>
    <row r="13" spans="1:12" ht="15.75" customHeight="1">
      <c r="A13" s="17" t="s">
        <v>3034</v>
      </c>
      <c r="B13" s="31" t="s">
        <v>2000</v>
      </c>
      <c r="C13" s="31" t="s">
        <v>1999</v>
      </c>
      <c r="D13" s="43" t="s">
        <v>377</v>
      </c>
      <c r="E13" s="13">
        <v>42348</v>
      </c>
      <c r="F13" s="13">
        <v>44517</v>
      </c>
      <c r="G13" s="74"/>
      <c r="H13" s="15">
        <f t="shared" si="2"/>
        <v>44881</v>
      </c>
      <c r="I13" s="16">
        <f t="shared" ca="1" si="0"/>
        <v>227</v>
      </c>
      <c r="J13" s="17" t="str">
        <f t="shared" ca="1" si="1"/>
        <v>NOT DUE</v>
      </c>
      <c r="K13" s="31"/>
      <c r="L13" s="144" t="s">
        <v>5495</v>
      </c>
    </row>
    <row r="14" spans="1:12" ht="26.45" customHeight="1">
      <c r="A14" s="17" t="s">
        <v>3035</v>
      </c>
      <c r="B14" s="31" t="s">
        <v>1967</v>
      </c>
      <c r="C14" s="31" t="s">
        <v>2002</v>
      </c>
      <c r="D14" s="43" t="s">
        <v>1074</v>
      </c>
      <c r="E14" s="13">
        <v>42348</v>
      </c>
      <c r="F14" s="13">
        <v>44072</v>
      </c>
      <c r="G14" s="74"/>
      <c r="H14" s="15">
        <f>DATE(YEAR(F14)+4,MONTH(F14),DAY(F14)-1)</f>
        <v>45532</v>
      </c>
      <c r="I14" s="16">
        <f t="shared" ca="1" si="0"/>
        <v>878</v>
      </c>
      <c r="J14" s="17" t="str">
        <f t="shared" ca="1" si="1"/>
        <v>NOT DUE</v>
      </c>
      <c r="K14" s="31" t="s">
        <v>2014</v>
      </c>
      <c r="L14" s="144" t="s">
        <v>5495</v>
      </c>
    </row>
    <row r="15" spans="1:12" ht="15.75" customHeight="1">
      <c r="A15" s="17" t="s">
        <v>3036</v>
      </c>
      <c r="B15" s="31" t="s">
        <v>1970</v>
      </c>
      <c r="C15" s="31" t="s">
        <v>2003</v>
      </c>
      <c r="D15" s="43" t="s">
        <v>377</v>
      </c>
      <c r="E15" s="13">
        <v>42348</v>
      </c>
      <c r="F15" s="13">
        <v>44517</v>
      </c>
      <c r="G15" s="74"/>
      <c r="H15" s="15">
        <f t="shared" si="2"/>
        <v>44881</v>
      </c>
      <c r="I15" s="16">
        <f t="shared" ca="1" si="0"/>
        <v>227</v>
      </c>
      <c r="J15" s="17" t="str">
        <f t="shared" ca="1" si="1"/>
        <v>NOT DUE</v>
      </c>
      <c r="K15" s="31" t="s">
        <v>1503</v>
      </c>
      <c r="L15" s="144" t="s">
        <v>5495</v>
      </c>
    </row>
    <row r="16" spans="1:12" ht="15.75" customHeight="1">
      <c r="A16" s="17" t="s">
        <v>3037</v>
      </c>
      <c r="B16" s="31" t="s">
        <v>1970</v>
      </c>
      <c r="C16" s="31" t="s">
        <v>2004</v>
      </c>
      <c r="D16" s="43" t="s">
        <v>1074</v>
      </c>
      <c r="E16" s="13">
        <v>42348</v>
      </c>
      <c r="F16" s="13">
        <v>43708</v>
      </c>
      <c r="G16" s="74"/>
      <c r="H16" s="15">
        <f>DATE(YEAR(F16)+4,MONTH(F16),DAY(F16)-1)</f>
        <v>45168</v>
      </c>
      <c r="I16" s="16">
        <f t="shared" ca="1" si="0"/>
        <v>514</v>
      </c>
      <c r="J16" s="17" t="str">
        <f t="shared" ca="1" si="1"/>
        <v>NOT DUE</v>
      </c>
      <c r="K16" s="31" t="s">
        <v>1504</v>
      </c>
      <c r="L16" s="144" t="s">
        <v>5495</v>
      </c>
    </row>
    <row r="17" spans="1:12" ht="26.45" customHeight="1">
      <c r="A17" s="17" t="s">
        <v>3038</v>
      </c>
      <c r="B17" s="31" t="s">
        <v>575</v>
      </c>
      <c r="C17" s="31" t="s">
        <v>2005</v>
      </c>
      <c r="D17" s="43" t="s">
        <v>377</v>
      </c>
      <c r="E17" s="13">
        <v>42348</v>
      </c>
      <c r="F17" s="13">
        <v>44517</v>
      </c>
      <c r="G17" s="74"/>
      <c r="H17" s="15">
        <f t="shared" si="2"/>
        <v>44881</v>
      </c>
      <c r="I17" s="16">
        <f t="shared" ca="1" si="0"/>
        <v>227</v>
      </c>
      <c r="J17" s="17" t="str">
        <f t="shared" ca="1" si="1"/>
        <v>NOT DUE</v>
      </c>
      <c r="K17" s="31" t="s">
        <v>1505</v>
      </c>
      <c r="L17" s="144" t="s">
        <v>5495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514</v>
      </c>
      <c r="J18" s="17" t="str">
        <f t="shared" ref="J18" ca="1" si="4">IF(I18="","",IF(I18&lt;0,"OVERDUE","NOT DUE"))</f>
        <v>NOT DUE</v>
      </c>
      <c r="K18" s="31" t="s">
        <v>1506</v>
      </c>
      <c r="L18" s="144" t="s">
        <v>5495</v>
      </c>
    </row>
    <row r="19" spans="1:12" ht="26.45" customHeight="1">
      <c r="A19" s="17" t="s">
        <v>3040</v>
      </c>
      <c r="B19" s="31" t="s">
        <v>3940</v>
      </c>
      <c r="C19" s="31" t="s">
        <v>2006</v>
      </c>
      <c r="D19" s="43" t="s">
        <v>1074</v>
      </c>
      <c r="E19" s="13">
        <v>42348</v>
      </c>
      <c r="F19" s="13">
        <v>43708</v>
      </c>
      <c r="G19" s="74"/>
      <c r="H19" s="15">
        <f>DATE(YEAR(F19)+4,MONTH(F19),DAY(F19)-1)</f>
        <v>45168</v>
      </c>
      <c r="I19" s="16">
        <f t="shared" ca="1" si="0"/>
        <v>514</v>
      </c>
      <c r="J19" s="17" t="str">
        <f t="shared" ca="1" si="1"/>
        <v>NOT DUE</v>
      </c>
      <c r="K19" s="31" t="s">
        <v>1506</v>
      </c>
      <c r="L19" s="144" t="s">
        <v>5495</v>
      </c>
    </row>
    <row r="20" spans="1:12" ht="26.45" customHeight="1">
      <c r="A20" s="17" t="s">
        <v>3041</v>
      </c>
      <c r="B20" s="31" t="s">
        <v>5433</v>
      </c>
      <c r="C20" s="31" t="s">
        <v>2007</v>
      </c>
      <c r="D20" s="43" t="s">
        <v>377</v>
      </c>
      <c r="E20" s="13">
        <v>42348</v>
      </c>
      <c r="F20" s="13">
        <v>44517</v>
      </c>
      <c r="G20" s="74"/>
      <c r="H20" s="15">
        <f t="shared" si="2"/>
        <v>44881</v>
      </c>
      <c r="I20" s="16">
        <f t="shared" ca="1" si="0"/>
        <v>227</v>
      </c>
      <c r="J20" s="17" t="str">
        <f t="shared" ca="1" si="1"/>
        <v>NOT DUE</v>
      </c>
      <c r="K20" s="31" t="s">
        <v>1507</v>
      </c>
      <c r="L20" s="144" t="s">
        <v>5495</v>
      </c>
    </row>
    <row r="21" spans="1:12" ht="15.75" customHeight="1">
      <c r="A21" s="17" t="s">
        <v>3042</v>
      </c>
      <c r="B21" s="31" t="s">
        <v>2008</v>
      </c>
      <c r="C21" s="31" t="s">
        <v>2009</v>
      </c>
      <c r="D21" s="43" t="s">
        <v>377</v>
      </c>
      <c r="E21" s="13">
        <v>42348</v>
      </c>
      <c r="F21" s="13">
        <v>44517</v>
      </c>
      <c r="G21" s="74"/>
      <c r="H21" s="15">
        <f t="shared" si="2"/>
        <v>44881</v>
      </c>
      <c r="I21" s="16">
        <f t="shared" ca="1" si="0"/>
        <v>227</v>
      </c>
      <c r="J21" s="17" t="str">
        <f t="shared" ca="1" si="1"/>
        <v>NOT DUE</v>
      </c>
      <c r="K21" s="31" t="s">
        <v>1508</v>
      </c>
      <c r="L21" s="144" t="s">
        <v>5495</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7</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7</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44653</v>
      </c>
      <c r="G24" s="74"/>
      <c r="H24" s="15">
        <f>DATE(YEAR(F24),MONTH(F24),DAY(F24)+1)</f>
        <v>44654</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44653</v>
      </c>
      <c r="G25" s="74"/>
      <c r="H25" s="15">
        <f t="shared" ref="H25:H31" si="8">DATE(YEAR(F25),MONTH(F25),DAY(F25)+1)</f>
        <v>44654</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44653</v>
      </c>
      <c r="G26" s="74"/>
      <c r="H26" s="15">
        <f t="shared" si="8"/>
        <v>44654</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44653</v>
      </c>
      <c r="G27" s="74"/>
      <c r="H27" s="15">
        <f>EDATE(F27-1,1)</f>
        <v>44682</v>
      </c>
      <c r="I27" s="16">
        <f t="shared" ca="1" si="0"/>
        <v>28</v>
      </c>
      <c r="J27" s="17" t="str">
        <f t="shared" ca="1" si="1"/>
        <v>NOT DUE</v>
      </c>
      <c r="K27" s="31" t="s">
        <v>1509</v>
      </c>
      <c r="L27" s="20"/>
    </row>
    <row r="28" spans="1:12" ht="26.45" customHeight="1">
      <c r="A28" s="17" t="s">
        <v>3049</v>
      </c>
      <c r="B28" s="31" t="s">
        <v>1481</v>
      </c>
      <c r="C28" s="31" t="s">
        <v>1482</v>
      </c>
      <c r="D28" s="43" t="s">
        <v>1</v>
      </c>
      <c r="E28" s="13">
        <v>42348</v>
      </c>
      <c r="F28" s="13">
        <f t="shared" ref="F28:F31" si="9">F$5</f>
        <v>44653</v>
      </c>
      <c r="G28" s="74"/>
      <c r="H28" s="15">
        <f t="shared" si="8"/>
        <v>44654</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44653</v>
      </c>
      <c r="G29" s="74"/>
      <c r="H29" s="15">
        <f t="shared" si="8"/>
        <v>44654</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44653</v>
      </c>
      <c r="G30" s="74"/>
      <c r="H30" s="15">
        <f t="shared" si="8"/>
        <v>44654</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44653</v>
      </c>
      <c r="G31" s="74"/>
      <c r="H31" s="15">
        <f t="shared" si="8"/>
        <v>44654</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1323</v>
      </c>
      <c r="J34" s="17" t="str">
        <f t="shared" ca="1" si="1"/>
        <v>NOT DUE</v>
      </c>
      <c r="K34" s="31" t="s">
        <v>3916</v>
      </c>
      <c r="L34" s="20" t="s">
        <v>5491</v>
      </c>
    </row>
    <row r="35" spans="1:12" ht="36">
      <c r="A35" s="17" t="s">
        <v>3056</v>
      </c>
      <c r="B35" s="31" t="s">
        <v>4016</v>
      </c>
      <c r="C35" s="31" t="s">
        <v>3949</v>
      </c>
      <c r="D35" s="43" t="s">
        <v>1074</v>
      </c>
      <c r="E35" s="13">
        <v>42348</v>
      </c>
      <c r="F35" s="13">
        <v>44517</v>
      </c>
      <c r="G35" s="74"/>
      <c r="H35" s="15">
        <f>DATE(YEAR(F35)+4,MONTH(F35),DAY(F35)-1)</f>
        <v>45977</v>
      </c>
      <c r="I35" s="16">
        <f t="shared" ca="1" si="0"/>
        <v>1323</v>
      </c>
      <c r="J35" s="17" t="str">
        <f t="shared" ca="1" si="1"/>
        <v>NOT DUE</v>
      </c>
      <c r="K35" s="31" t="s">
        <v>3916</v>
      </c>
      <c r="L35" s="20" t="s">
        <v>5491</v>
      </c>
    </row>
    <row r="36" spans="1:12" ht="26.45" customHeight="1">
      <c r="A36" s="17" t="s">
        <v>3057</v>
      </c>
      <c r="B36" s="31" t="s">
        <v>1491</v>
      </c>
      <c r="C36" s="31" t="s">
        <v>1492</v>
      </c>
      <c r="D36" s="43" t="s">
        <v>0</v>
      </c>
      <c r="E36" s="13">
        <v>42348</v>
      </c>
      <c r="F36" s="13">
        <v>44638</v>
      </c>
      <c r="G36" s="74"/>
      <c r="H36" s="15">
        <f>DATE(YEAR(F36),MONTH(F36)+3,DAY(F36)-1)</f>
        <v>44729</v>
      </c>
      <c r="I36" s="16">
        <f t="shared" ca="1" si="0"/>
        <v>75</v>
      </c>
      <c r="J36" s="17" t="str">
        <f t="shared" ca="1" si="1"/>
        <v>NOT DUE</v>
      </c>
      <c r="K36" s="31" t="s">
        <v>1511</v>
      </c>
      <c r="L36" s="20"/>
    </row>
    <row r="37" spans="1:12" ht="15.75" customHeight="1">
      <c r="A37" s="17" t="s">
        <v>3058</v>
      </c>
      <c r="B37" s="31" t="s">
        <v>1977</v>
      </c>
      <c r="C37" s="31"/>
      <c r="D37" s="43" t="s">
        <v>1</v>
      </c>
      <c r="E37" s="13">
        <v>42348</v>
      </c>
      <c r="F37" s="13">
        <f t="shared" ref="F37" si="10">F$5</f>
        <v>44653</v>
      </c>
      <c r="G37" s="74"/>
      <c r="H37" s="15">
        <f>DATE(YEAR(F37),MONTH(F37),DAY(F37)+1)</f>
        <v>44654</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227</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227</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227</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227</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227</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227</v>
      </c>
      <c r="J43" s="17" t="str">
        <f t="shared" ref="J43" ca="1" si="13">IF(I43="","",IF(I43&lt;0,"OVERDUE","NOT DUE"))</f>
        <v>NOT DUE</v>
      </c>
      <c r="K43" s="31"/>
      <c r="L43" s="20"/>
    </row>
    <row r="44" spans="1:12" ht="27" customHeight="1">
      <c r="A44" s="17" t="s">
        <v>4066</v>
      </c>
      <c r="B44" s="31" t="s">
        <v>4063</v>
      </c>
      <c r="C44" s="31" t="s">
        <v>4064</v>
      </c>
      <c r="D44" s="43" t="s">
        <v>4</v>
      </c>
      <c r="E44" s="13">
        <v>42348</v>
      </c>
      <c r="F44" s="13">
        <v>44625</v>
      </c>
      <c r="G44" s="74"/>
      <c r="H44" s="15">
        <f>EDATE(F44-1,1)</f>
        <v>44655</v>
      </c>
      <c r="I44" s="16">
        <f t="shared" ca="1" si="0"/>
        <v>1</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L45" sqref="L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2032</v>
      </c>
      <c r="D3" s="306" t="s">
        <v>12</v>
      </c>
      <c r="E3" s="306"/>
      <c r="F3" s="5" t="s">
        <v>3028</v>
      </c>
    </row>
    <row r="4" spans="1:12" ht="18" customHeight="1">
      <c r="A4" s="305" t="s">
        <v>75</v>
      </c>
      <c r="B4" s="305"/>
      <c r="C4" s="37" t="s">
        <v>2033</v>
      </c>
      <c r="D4" s="306" t="s">
        <v>14</v>
      </c>
      <c r="E4" s="306"/>
      <c r="F4" s="6">
        <f>'Running Hours'!B31</f>
        <v>25259.7</v>
      </c>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44998.637499999997</v>
      </c>
      <c r="I8" s="23">
        <f t="shared" ref="I8:I19" si="0">D8-($F$4-G8)</f>
        <v>8295.2999999999993</v>
      </c>
      <c r="J8" s="17" t="str">
        <f t="shared" ref="J8:J40" si="1">IF(I8="","",IF(I8&lt;0,"OVERDUE","NOT DUE"))</f>
        <v>NOT DUE</v>
      </c>
      <c r="K8" s="31" t="s">
        <v>2034</v>
      </c>
      <c r="L8" s="144" t="s">
        <v>5495</v>
      </c>
    </row>
    <row r="9" spans="1:12" ht="48">
      <c r="A9" s="17" t="s">
        <v>2998</v>
      </c>
      <c r="B9" s="31" t="s">
        <v>1964</v>
      </c>
      <c r="C9" s="31" t="s">
        <v>1765</v>
      </c>
      <c r="D9" s="43">
        <v>600</v>
      </c>
      <c r="E9" s="13">
        <v>42348</v>
      </c>
      <c r="F9" s="13">
        <v>44552</v>
      </c>
      <c r="G9" s="27">
        <v>24683.4</v>
      </c>
      <c r="H9" s="22">
        <f>IF(I9&lt;=600,$F$5+(I9/24),"error")</f>
        <v>44653.987500000003</v>
      </c>
      <c r="I9" s="23">
        <f t="shared" si="0"/>
        <v>23.700000000000728</v>
      </c>
      <c r="J9" s="17" t="str">
        <f t="shared" si="1"/>
        <v>NOT DUE</v>
      </c>
      <c r="K9" s="31"/>
      <c r="L9" s="144" t="s">
        <v>5495</v>
      </c>
    </row>
    <row r="10" spans="1:12" ht="48">
      <c r="A10" s="17" t="s">
        <v>2999</v>
      </c>
      <c r="B10" s="31" t="s">
        <v>1964</v>
      </c>
      <c r="C10" s="31" t="s">
        <v>2019</v>
      </c>
      <c r="D10" s="43">
        <v>8000</v>
      </c>
      <c r="E10" s="13">
        <v>42348</v>
      </c>
      <c r="F10" s="13">
        <v>44552</v>
      </c>
      <c r="G10" s="27">
        <v>24683.4</v>
      </c>
      <c r="H10" s="22">
        <f>IF(I10&lt;=8000,$F$5+(I10/24),"error")</f>
        <v>44962.320833333331</v>
      </c>
      <c r="I10" s="23">
        <f t="shared" si="0"/>
        <v>7423.7000000000007</v>
      </c>
      <c r="J10" s="17" t="str">
        <f t="shared" si="1"/>
        <v>NOT DUE</v>
      </c>
      <c r="K10" s="31"/>
      <c r="L10" s="144" t="s">
        <v>5495</v>
      </c>
    </row>
    <row r="11" spans="1:12" ht="48">
      <c r="A11" s="17" t="s">
        <v>3000</v>
      </c>
      <c r="B11" s="31" t="s">
        <v>1964</v>
      </c>
      <c r="C11" s="31" t="s">
        <v>2020</v>
      </c>
      <c r="D11" s="43">
        <v>20000</v>
      </c>
      <c r="E11" s="13">
        <v>42348</v>
      </c>
      <c r="F11" s="13">
        <v>44552</v>
      </c>
      <c r="G11" s="27">
        <v>24683.4</v>
      </c>
      <c r="H11" s="22">
        <f>IF(I11&lt;=20000,$F$5+(I11/24),"error")</f>
        <v>45462.320833333331</v>
      </c>
      <c r="I11" s="23">
        <f t="shared" si="0"/>
        <v>19423.7</v>
      </c>
      <c r="J11" s="17" t="str">
        <f t="shared" si="1"/>
        <v>NOT DUE</v>
      </c>
      <c r="K11" s="31"/>
      <c r="L11" s="144" t="s">
        <v>5495</v>
      </c>
    </row>
    <row r="12" spans="1:12" ht="15" customHeight="1">
      <c r="A12" s="17" t="s">
        <v>3001</v>
      </c>
      <c r="B12" s="31" t="s">
        <v>1970</v>
      </c>
      <c r="C12" s="31" t="s">
        <v>2021</v>
      </c>
      <c r="D12" s="43">
        <v>8000</v>
      </c>
      <c r="E12" s="13">
        <v>42348</v>
      </c>
      <c r="F12" s="13">
        <v>44552</v>
      </c>
      <c r="G12" s="27">
        <v>24683.4</v>
      </c>
      <c r="H12" s="22">
        <f>IF(I12&lt;=8000,$F$5+(I12/24),"error")</f>
        <v>44962.320833333331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45462.320833333331</v>
      </c>
      <c r="I13" s="23">
        <f t="shared" si="0"/>
        <v>19423.7</v>
      </c>
      <c r="J13" s="17" t="str">
        <f t="shared" si="1"/>
        <v>NOT DUE</v>
      </c>
      <c r="K13" s="31"/>
      <c r="L13" s="144" t="s">
        <v>5495</v>
      </c>
    </row>
    <row r="14" spans="1:12" ht="48">
      <c r="A14" s="17" t="s">
        <v>3003</v>
      </c>
      <c r="B14" s="31" t="s">
        <v>2022</v>
      </c>
      <c r="C14" s="31" t="s">
        <v>2023</v>
      </c>
      <c r="D14" s="43">
        <v>8000</v>
      </c>
      <c r="E14" s="13">
        <v>42348</v>
      </c>
      <c r="F14" s="13">
        <v>44552</v>
      </c>
      <c r="G14" s="27">
        <v>24683.4</v>
      </c>
      <c r="H14" s="22">
        <f>IF(I14&lt;=8000,$F$5+(I14/24),"error")</f>
        <v>44962.320833333331</v>
      </c>
      <c r="I14" s="23">
        <f t="shared" si="0"/>
        <v>7423.7000000000007</v>
      </c>
      <c r="J14" s="17" t="str">
        <f t="shared" si="1"/>
        <v>NOT DUE</v>
      </c>
      <c r="K14" s="31"/>
      <c r="L14" s="144" t="s">
        <v>5495</v>
      </c>
    </row>
    <row r="15" spans="1:12" ht="48">
      <c r="A15" s="17" t="s">
        <v>3004</v>
      </c>
      <c r="B15" s="31" t="s">
        <v>2024</v>
      </c>
      <c r="C15" s="31" t="s">
        <v>2025</v>
      </c>
      <c r="D15" s="43">
        <v>8000</v>
      </c>
      <c r="E15" s="13">
        <v>42348</v>
      </c>
      <c r="F15" s="13">
        <v>44552</v>
      </c>
      <c r="G15" s="27">
        <v>24683.4</v>
      </c>
      <c r="H15" s="22">
        <f t="shared" ref="H15" si="2">IF(I15&lt;=8000,$F$5+(I15/24),"error")</f>
        <v>44962.320833333331</v>
      </c>
      <c r="I15" s="23">
        <f t="shared" si="0"/>
        <v>7423.7000000000007</v>
      </c>
      <c r="J15" s="17" t="str">
        <f t="shared" si="1"/>
        <v>NOT DUE</v>
      </c>
      <c r="K15" s="31" t="s">
        <v>2035</v>
      </c>
      <c r="L15" s="144" t="s">
        <v>5495</v>
      </c>
    </row>
    <row r="16" spans="1:12" ht="48">
      <c r="A16" s="17" t="s">
        <v>3005</v>
      </c>
      <c r="B16" s="31" t="s">
        <v>2026</v>
      </c>
      <c r="C16" s="31" t="s">
        <v>2027</v>
      </c>
      <c r="D16" s="43">
        <v>8000</v>
      </c>
      <c r="E16" s="13">
        <v>42348</v>
      </c>
      <c r="F16" s="13">
        <v>44552</v>
      </c>
      <c r="G16" s="27">
        <v>24683.4</v>
      </c>
      <c r="H16" s="22">
        <f>IF(I16&lt;=8000,$F$5+(I16/24),"error")</f>
        <v>44962.320833333331</v>
      </c>
      <c r="I16" s="23">
        <f t="shared" si="0"/>
        <v>7423.7000000000007</v>
      </c>
      <c r="J16" s="17" t="str">
        <f t="shared" si="1"/>
        <v>NOT DUE</v>
      </c>
      <c r="K16" s="31" t="s">
        <v>2035</v>
      </c>
      <c r="L16" s="144" t="s">
        <v>5495</v>
      </c>
    </row>
    <row r="17" spans="1:12" ht="26.45" customHeight="1">
      <c r="A17" s="17" t="s">
        <v>3006</v>
      </c>
      <c r="B17" s="31" t="s">
        <v>2028</v>
      </c>
      <c r="C17" s="31" t="s">
        <v>2029</v>
      </c>
      <c r="D17" s="43">
        <v>600</v>
      </c>
      <c r="E17" s="13">
        <v>42348</v>
      </c>
      <c r="F17" s="13">
        <v>44552</v>
      </c>
      <c r="G17" s="27">
        <v>24683.4</v>
      </c>
      <c r="H17" s="22">
        <f>IF(I17&lt;=600,$F$5+(I17/24),"error")</f>
        <v>44653.987500000003</v>
      </c>
      <c r="I17" s="23">
        <f t="shared" si="0"/>
        <v>23.700000000000728</v>
      </c>
      <c r="J17" s="17" t="str">
        <f t="shared" si="1"/>
        <v>NOT DUE</v>
      </c>
      <c r="K17" s="31" t="s">
        <v>2036</v>
      </c>
      <c r="L17" s="144" t="s">
        <v>5495</v>
      </c>
    </row>
    <row r="18" spans="1:12">
      <c r="A18" s="17" t="s">
        <v>3007</v>
      </c>
      <c r="B18" s="31" t="s">
        <v>3934</v>
      </c>
      <c r="C18" s="31" t="s">
        <v>2030</v>
      </c>
      <c r="D18" s="43">
        <v>8000</v>
      </c>
      <c r="E18" s="13">
        <v>42348</v>
      </c>
      <c r="F18" s="13">
        <v>44155</v>
      </c>
      <c r="G18" s="27">
        <v>22805</v>
      </c>
      <c r="H18" s="22">
        <f>IF(I18&lt;=8000,$F$5+(I18/24),"error")</f>
        <v>44884.054166666669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44851.262499999997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44653</v>
      </c>
      <c r="G20" s="74"/>
      <c r="H20" s="15">
        <f>DATE(YEAR(F20),MONTH(F20),DAY(F20)+1)</f>
        <v>44654</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44653</v>
      </c>
      <c r="G21" s="74"/>
      <c r="H21" s="15">
        <f t="shared" ref="H21:H22" si="5">DATE(YEAR(F21),MONTH(F21),DAY(F21)+1)</f>
        <v>44654</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44653</v>
      </c>
      <c r="G22" s="74"/>
      <c r="H22" s="15">
        <f t="shared" si="5"/>
        <v>44654</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44633</v>
      </c>
      <c r="G23" s="74"/>
      <c r="H23" s="15">
        <f>EDATE(F23-1,1)</f>
        <v>44663</v>
      </c>
      <c r="I23" s="16">
        <f t="shared" ca="1" si="4"/>
        <v>9</v>
      </c>
      <c r="J23" s="17" t="str">
        <f t="shared" ca="1" si="1"/>
        <v>NOT DUE</v>
      </c>
      <c r="K23" s="31" t="s">
        <v>1506</v>
      </c>
      <c r="L23" s="20"/>
    </row>
    <row r="24" spans="1:12" ht="25.5">
      <c r="A24" s="17" t="s">
        <v>3013</v>
      </c>
      <c r="B24" s="31" t="s">
        <v>1481</v>
      </c>
      <c r="C24" s="31" t="s">
        <v>1482</v>
      </c>
      <c r="D24" s="43" t="s">
        <v>1</v>
      </c>
      <c r="E24" s="13">
        <v>42348</v>
      </c>
      <c r="F24" s="13">
        <f t="shared" ref="F24:F27" si="6">F$5</f>
        <v>44653</v>
      </c>
      <c r="G24" s="74"/>
      <c r="H24" s="15">
        <f>DATE(YEAR(F24),MONTH(F24),DAY(F24)+1)</f>
        <v>44654</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44653</v>
      </c>
      <c r="G25" s="74"/>
      <c r="H25" s="15">
        <f t="shared" ref="H25:H27" si="7">DATE(YEAR(F25),MONTH(F25),DAY(F25)+1)</f>
        <v>44654</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44653</v>
      </c>
      <c r="G26" s="74"/>
      <c r="H26" s="15">
        <f t="shared" si="7"/>
        <v>44654</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44653</v>
      </c>
      <c r="G27" s="74"/>
      <c r="H27" s="15">
        <f t="shared" si="7"/>
        <v>44654</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1323</v>
      </c>
      <c r="J30" s="17" t="str">
        <f t="shared" ca="1" si="1"/>
        <v>NOT DUE</v>
      </c>
      <c r="K30" s="31" t="s">
        <v>3916</v>
      </c>
      <c r="L30" s="20" t="s">
        <v>5491</v>
      </c>
    </row>
    <row r="31" spans="1:12" ht="36">
      <c r="A31" s="17" t="s">
        <v>3020</v>
      </c>
      <c r="B31" s="31" t="s">
        <v>4016</v>
      </c>
      <c r="C31" s="31" t="s">
        <v>3949</v>
      </c>
      <c r="D31" s="43" t="s">
        <v>1074</v>
      </c>
      <c r="E31" s="13">
        <v>42348</v>
      </c>
      <c r="F31" s="13">
        <v>44517</v>
      </c>
      <c r="G31" s="74"/>
      <c r="H31" s="15">
        <f>DATE(YEAR(F31)+4,MONTH(F31),DAY(F31)-1)</f>
        <v>45977</v>
      </c>
      <c r="I31" s="16">
        <f t="shared" ca="1" si="4"/>
        <v>1323</v>
      </c>
      <c r="J31" s="17" t="str">
        <f t="shared" ca="1" si="1"/>
        <v>NOT DUE</v>
      </c>
      <c r="K31" s="31" t="s">
        <v>3916</v>
      </c>
      <c r="L31" s="20" t="s">
        <v>5491</v>
      </c>
    </row>
    <row r="32" spans="1:12" ht="26.45" customHeight="1">
      <c r="A32" s="17" t="s">
        <v>3021</v>
      </c>
      <c r="B32" s="31" t="s">
        <v>1491</v>
      </c>
      <c r="C32" s="31" t="s">
        <v>1492</v>
      </c>
      <c r="D32" s="43" t="s">
        <v>0</v>
      </c>
      <c r="E32" s="13">
        <v>42348</v>
      </c>
      <c r="F32" s="13">
        <v>44638</v>
      </c>
      <c r="G32" s="74"/>
      <c r="H32" s="15">
        <f>DATE(YEAR(F32),MONTH(F32)+3,DAY(F32)-1)</f>
        <v>44729</v>
      </c>
      <c r="I32" s="16">
        <f t="shared" ca="1" si="4"/>
        <v>75</v>
      </c>
      <c r="J32" s="17" t="str">
        <f t="shared" ca="1" si="1"/>
        <v>NOT DUE</v>
      </c>
      <c r="K32" s="31" t="s">
        <v>1509</v>
      </c>
      <c r="L32" s="20"/>
    </row>
    <row r="33" spans="1:12" ht="15" customHeight="1">
      <c r="A33" s="17" t="s">
        <v>3022</v>
      </c>
      <c r="B33" s="31" t="s">
        <v>1977</v>
      </c>
      <c r="C33" s="31"/>
      <c r="D33" s="43" t="s">
        <v>1</v>
      </c>
      <c r="E33" s="13">
        <v>42348</v>
      </c>
      <c r="F33" s="13">
        <f t="shared" ref="F33" si="8">F$5</f>
        <v>44653</v>
      </c>
      <c r="G33" s="74"/>
      <c r="H33" s="15">
        <f>DATE(YEAR(F33),MONTH(F33),DAY(F33)+1)</f>
        <v>44654</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177</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256</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256</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256</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256</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256</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44643</v>
      </c>
      <c r="G40" s="74"/>
      <c r="H40" s="15">
        <f>EDATE(F40-1,1)</f>
        <v>44673</v>
      </c>
      <c r="I40" s="16">
        <f t="shared" ca="1" si="4"/>
        <v>19</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25"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2037</v>
      </c>
      <c r="D3" s="306" t="s">
        <v>12</v>
      </c>
      <c r="E3" s="306"/>
      <c r="F3" s="5" t="s">
        <v>3027</v>
      </c>
    </row>
    <row r="4" spans="1:12" ht="18" customHeight="1">
      <c r="A4" s="305" t="s">
        <v>75</v>
      </c>
      <c r="B4" s="305"/>
      <c r="C4" s="37" t="s">
        <v>2033</v>
      </c>
      <c r="D4" s="306" t="s">
        <v>14</v>
      </c>
      <c r="E4" s="306"/>
      <c r="F4" s="6">
        <f>'Running Hours'!B32</f>
        <v>27938</v>
      </c>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45413.958333333336</v>
      </c>
      <c r="I8" s="23">
        <f t="shared" ref="I8:I19" si="0">D8-($F$4-G8)</f>
        <v>18263</v>
      </c>
      <c r="J8" s="17" t="str">
        <f t="shared" ref="J8:J40" si="1">IF(I8="","",IF(I8&lt;0,"OVERDUE","NOT DUE"))</f>
        <v>NOT DUE</v>
      </c>
      <c r="K8" s="31" t="s">
        <v>2034</v>
      </c>
      <c r="L8" s="144" t="s">
        <v>5495</v>
      </c>
    </row>
    <row r="9" spans="1:12" ht="48">
      <c r="A9" s="17" t="s">
        <v>4881</v>
      </c>
      <c r="B9" s="31" t="s">
        <v>1964</v>
      </c>
      <c r="C9" s="31" t="s">
        <v>1765</v>
      </c>
      <c r="D9" s="43">
        <v>600</v>
      </c>
      <c r="E9" s="13">
        <v>42348</v>
      </c>
      <c r="F9" s="13">
        <v>44638</v>
      </c>
      <c r="G9" s="27">
        <v>27606.6</v>
      </c>
      <c r="H9" s="22">
        <f>IF(I9&lt;=600,$F$5+(I9/24),"error")</f>
        <v>44664.191666666666</v>
      </c>
      <c r="I9" s="23">
        <f t="shared" si="0"/>
        <v>268.59999999999854</v>
      </c>
      <c r="J9" s="17" t="str">
        <f t="shared" si="1"/>
        <v>NOT DUE</v>
      </c>
      <c r="K9" s="31"/>
      <c r="L9" s="144" t="s">
        <v>5495</v>
      </c>
    </row>
    <row r="10" spans="1:12" ht="48">
      <c r="A10" s="17" t="s">
        <v>4882</v>
      </c>
      <c r="B10" s="31" t="s">
        <v>1964</v>
      </c>
      <c r="C10" s="31" t="s">
        <v>2019</v>
      </c>
      <c r="D10" s="43">
        <v>8000</v>
      </c>
      <c r="E10" s="13">
        <v>42348</v>
      </c>
      <c r="F10" s="13">
        <v>44552</v>
      </c>
      <c r="G10" s="27">
        <v>26201</v>
      </c>
      <c r="H10" s="22">
        <f>IF(I10&lt;=8000,$F$5+(I10/24),"error")</f>
        <v>44913.958333333336</v>
      </c>
      <c r="I10" s="23">
        <f t="shared" si="0"/>
        <v>6263</v>
      </c>
      <c r="J10" s="17" t="str">
        <f t="shared" si="1"/>
        <v>NOT DUE</v>
      </c>
      <c r="K10" s="31"/>
      <c r="L10" s="144" t="s">
        <v>5495</v>
      </c>
    </row>
    <row r="11" spans="1:12" ht="48">
      <c r="A11" s="17" t="s">
        <v>4883</v>
      </c>
      <c r="B11" s="31" t="s">
        <v>1964</v>
      </c>
      <c r="C11" s="31" t="s">
        <v>2020</v>
      </c>
      <c r="D11" s="43">
        <v>20000</v>
      </c>
      <c r="E11" s="13">
        <v>42348</v>
      </c>
      <c r="F11" s="13">
        <v>44552</v>
      </c>
      <c r="G11" s="27">
        <v>26201</v>
      </c>
      <c r="H11" s="22">
        <f>IF(I11&lt;=20000,$F$5+(I11/24),"error")</f>
        <v>45413.958333333336</v>
      </c>
      <c r="I11" s="23">
        <f t="shared" si="0"/>
        <v>18263</v>
      </c>
      <c r="J11" s="17" t="str">
        <f t="shared" si="1"/>
        <v>NOT DUE</v>
      </c>
      <c r="K11" s="31"/>
      <c r="L11" s="144" t="s">
        <v>5495</v>
      </c>
    </row>
    <row r="12" spans="1:12" ht="15" customHeight="1">
      <c r="A12" s="17" t="s">
        <v>4884</v>
      </c>
      <c r="B12" s="31" t="s">
        <v>1970</v>
      </c>
      <c r="C12" s="31" t="s">
        <v>2021</v>
      </c>
      <c r="D12" s="43">
        <v>8000</v>
      </c>
      <c r="E12" s="13">
        <v>42348</v>
      </c>
      <c r="F12" s="13">
        <v>44552</v>
      </c>
      <c r="G12" s="27">
        <v>26201</v>
      </c>
      <c r="H12" s="22">
        <f>IF(I12&lt;=8000,$F$5+(I12/24),"error")</f>
        <v>44913.958333333336</v>
      </c>
      <c r="I12" s="23">
        <f t="shared" si="0"/>
        <v>6263</v>
      </c>
      <c r="J12" s="17" t="str">
        <f t="shared" si="1"/>
        <v>NOT DUE</v>
      </c>
      <c r="K12" s="31" t="s">
        <v>2035</v>
      </c>
      <c r="L12" s="144" t="s">
        <v>5495</v>
      </c>
    </row>
    <row r="13" spans="1:12" ht="48">
      <c r="A13" s="17" t="s">
        <v>4885</v>
      </c>
      <c r="B13" s="31" t="s">
        <v>1970</v>
      </c>
      <c r="C13" s="31" t="s">
        <v>1999</v>
      </c>
      <c r="D13" s="43">
        <v>20000</v>
      </c>
      <c r="E13" s="13">
        <v>42348</v>
      </c>
      <c r="F13" s="13">
        <v>44552</v>
      </c>
      <c r="G13" s="27">
        <v>26201</v>
      </c>
      <c r="H13" s="22">
        <f>IF(I13&lt;=20000,$F$5+(I13/24),"error")</f>
        <v>45413.958333333336</v>
      </c>
      <c r="I13" s="23">
        <f t="shared" si="0"/>
        <v>18263</v>
      </c>
      <c r="J13" s="17" t="str">
        <f t="shared" si="1"/>
        <v>NOT DUE</v>
      </c>
      <c r="K13" s="31"/>
      <c r="L13" s="144" t="s">
        <v>5495</v>
      </c>
    </row>
    <row r="14" spans="1:12" ht="48">
      <c r="A14" s="17" t="s">
        <v>4886</v>
      </c>
      <c r="B14" s="31" t="s">
        <v>2022</v>
      </c>
      <c r="C14" s="31" t="s">
        <v>2023</v>
      </c>
      <c r="D14" s="43">
        <v>8000</v>
      </c>
      <c r="E14" s="13">
        <v>42348</v>
      </c>
      <c r="F14" s="13">
        <v>44552</v>
      </c>
      <c r="G14" s="27">
        <v>26201</v>
      </c>
      <c r="H14" s="22">
        <f>IF(I14&lt;=8000,$F$5+(I14/24),"error")</f>
        <v>44913.958333333336</v>
      </c>
      <c r="I14" s="23">
        <f t="shared" si="0"/>
        <v>6263</v>
      </c>
      <c r="J14" s="17" t="str">
        <f t="shared" si="1"/>
        <v>NOT DUE</v>
      </c>
      <c r="K14" s="31"/>
      <c r="L14" s="144" t="s">
        <v>5495</v>
      </c>
    </row>
    <row r="15" spans="1:12" ht="48">
      <c r="A15" s="17" t="s">
        <v>4887</v>
      </c>
      <c r="B15" s="31" t="s">
        <v>2024</v>
      </c>
      <c r="C15" s="31" t="s">
        <v>2025</v>
      </c>
      <c r="D15" s="43">
        <v>8000</v>
      </c>
      <c r="E15" s="13">
        <v>42348</v>
      </c>
      <c r="F15" s="13">
        <v>44552</v>
      </c>
      <c r="G15" s="27">
        <v>26201</v>
      </c>
      <c r="H15" s="22">
        <f>IF(I15&lt;=8000,$F$5+(I15/24),"error")</f>
        <v>44913.958333333336</v>
      </c>
      <c r="I15" s="23">
        <f t="shared" si="0"/>
        <v>6263</v>
      </c>
      <c r="J15" s="17" t="str">
        <f t="shared" si="1"/>
        <v>NOT DUE</v>
      </c>
      <c r="K15" s="31" t="s">
        <v>2035</v>
      </c>
      <c r="L15" s="144" t="s">
        <v>5495</v>
      </c>
    </row>
    <row r="16" spans="1:12" ht="48">
      <c r="A16" s="17" t="s">
        <v>4888</v>
      </c>
      <c r="B16" s="31" t="s">
        <v>2026</v>
      </c>
      <c r="C16" s="31" t="s">
        <v>2027</v>
      </c>
      <c r="D16" s="43">
        <v>8000</v>
      </c>
      <c r="E16" s="13">
        <v>42348</v>
      </c>
      <c r="F16" s="13">
        <v>44552</v>
      </c>
      <c r="G16" s="27">
        <v>26201</v>
      </c>
      <c r="H16" s="22">
        <f>IF(I16&lt;=8000,$F$5+(I16/24),"error")</f>
        <v>44913.958333333336</v>
      </c>
      <c r="I16" s="23">
        <f t="shared" si="0"/>
        <v>6263</v>
      </c>
      <c r="J16" s="17" t="str">
        <f t="shared" si="1"/>
        <v>NOT DUE</v>
      </c>
      <c r="K16" s="31" t="s">
        <v>2035</v>
      </c>
      <c r="L16" s="144" t="s">
        <v>5495</v>
      </c>
    </row>
    <row r="17" spans="1:12" ht="26.45" customHeight="1">
      <c r="A17" s="17" t="s">
        <v>4889</v>
      </c>
      <c r="B17" s="31" t="s">
        <v>2028</v>
      </c>
      <c r="C17" s="31" t="s">
        <v>2029</v>
      </c>
      <c r="D17" s="43">
        <v>600</v>
      </c>
      <c r="E17" s="13">
        <v>42348</v>
      </c>
      <c r="F17" s="13">
        <v>44638</v>
      </c>
      <c r="G17" s="27">
        <v>27606.6</v>
      </c>
      <c r="H17" s="22">
        <f>IF(I17&lt;=600,$F$5+(I17/24),"error")</f>
        <v>44664.191666666666</v>
      </c>
      <c r="I17" s="23">
        <f t="shared" si="0"/>
        <v>268.59999999999854</v>
      </c>
      <c r="J17" s="17" t="str">
        <f t="shared" si="1"/>
        <v>NOT DUE</v>
      </c>
      <c r="K17" s="31" t="s">
        <v>2036</v>
      </c>
      <c r="L17" s="144" t="s">
        <v>5495</v>
      </c>
    </row>
    <row r="18" spans="1:12" ht="48">
      <c r="A18" s="17" t="s">
        <v>4890</v>
      </c>
      <c r="B18" s="31" t="s">
        <v>3934</v>
      </c>
      <c r="C18" s="31" t="s">
        <v>2030</v>
      </c>
      <c r="D18" s="43">
        <v>8000</v>
      </c>
      <c r="E18" s="13">
        <v>42348</v>
      </c>
      <c r="F18" s="13">
        <v>44552</v>
      </c>
      <c r="G18" s="27">
        <v>26201</v>
      </c>
      <c r="H18" s="22">
        <f>IF(I18&lt;=8000,$F$5+(I18/24),"error")</f>
        <v>44913.958333333336</v>
      </c>
      <c r="I18" s="23">
        <f t="shared" si="0"/>
        <v>6263</v>
      </c>
      <c r="J18" s="17" t="str">
        <f t="shared" si="1"/>
        <v>NOT DUE</v>
      </c>
      <c r="K18" s="31" t="s">
        <v>2035</v>
      </c>
      <c r="L18" s="144" t="s">
        <v>5495</v>
      </c>
    </row>
    <row r="19" spans="1:12" ht="48">
      <c r="A19" s="17" t="s">
        <v>4891</v>
      </c>
      <c r="B19" s="31" t="s">
        <v>2008</v>
      </c>
      <c r="C19" s="31" t="s">
        <v>2031</v>
      </c>
      <c r="D19" s="43">
        <v>8000</v>
      </c>
      <c r="E19" s="13">
        <v>42348</v>
      </c>
      <c r="F19" s="13">
        <v>44552</v>
      </c>
      <c r="G19" s="27">
        <v>26201</v>
      </c>
      <c r="H19" s="22">
        <f>IF(I19&lt;=8000,$F$5+(I19/24),"error")</f>
        <v>44913.958333333336</v>
      </c>
      <c r="I19" s="23">
        <f t="shared" si="0"/>
        <v>6263</v>
      </c>
      <c r="J19" s="17" t="str">
        <f t="shared" si="1"/>
        <v>NOT DUE</v>
      </c>
      <c r="K19" s="31"/>
      <c r="L19" s="144" t="s">
        <v>5495</v>
      </c>
    </row>
    <row r="20" spans="1:12" ht="38.25">
      <c r="A20" s="17" t="s">
        <v>4892</v>
      </c>
      <c r="B20" s="31" t="s">
        <v>1473</v>
      </c>
      <c r="C20" s="31" t="s">
        <v>1474</v>
      </c>
      <c r="D20" s="43" t="s">
        <v>1</v>
      </c>
      <c r="E20" s="13">
        <v>42348</v>
      </c>
      <c r="F20" s="13">
        <f t="shared" ref="F20:F22" si="2">F$5</f>
        <v>44653</v>
      </c>
      <c r="G20" s="74"/>
      <c r="H20" s="15">
        <f>DATE(YEAR(F20),MONTH(F20),DAY(F20)+1)</f>
        <v>44654</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44653</v>
      </c>
      <c r="G21" s="74"/>
      <c r="H21" s="15">
        <f t="shared" ref="H21:H22" si="4">DATE(YEAR(F21),MONTH(F21),DAY(F21)+1)</f>
        <v>44654</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44653</v>
      </c>
      <c r="G22" s="74"/>
      <c r="H22" s="15">
        <f t="shared" si="4"/>
        <v>44654</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44625</v>
      </c>
      <c r="G23" s="74"/>
      <c r="H23" s="15">
        <f>EDATE(F23-1,1)</f>
        <v>44655</v>
      </c>
      <c r="I23" s="16">
        <f t="shared" ca="1" si="3"/>
        <v>1</v>
      </c>
      <c r="J23" s="17" t="str">
        <f t="shared" ca="1" si="1"/>
        <v>NOT DUE</v>
      </c>
      <c r="K23" s="31" t="s">
        <v>1506</v>
      </c>
      <c r="L23" s="20"/>
    </row>
    <row r="24" spans="1:12" ht="25.5">
      <c r="A24" s="17" t="s">
        <v>4896</v>
      </c>
      <c r="B24" s="31" t="s">
        <v>1481</v>
      </c>
      <c r="C24" s="31" t="s">
        <v>1482</v>
      </c>
      <c r="D24" s="43" t="s">
        <v>1</v>
      </c>
      <c r="E24" s="13">
        <v>42348</v>
      </c>
      <c r="F24" s="13">
        <f t="shared" ref="F24:F27" si="5">F$5</f>
        <v>44653</v>
      </c>
      <c r="G24" s="74"/>
      <c r="H24" s="15">
        <f>DATE(YEAR(F24),MONTH(F24),DAY(F24)+1)</f>
        <v>44654</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44653</v>
      </c>
      <c r="G25" s="74"/>
      <c r="H25" s="15">
        <f t="shared" ref="H25:H27" si="6">DATE(YEAR(F25),MONTH(F25),DAY(F25)+1)</f>
        <v>44654</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44653</v>
      </c>
      <c r="G26" s="74"/>
      <c r="H26" s="15">
        <f t="shared" si="6"/>
        <v>44654</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44653</v>
      </c>
      <c r="G27" s="74"/>
      <c r="H27" s="15">
        <f t="shared" si="6"/>
        <v>44654</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1323</v>
      </c>
      <c r="J30" s="17" t="str">
        <f t="shared" ca="1" si="1"/>
        <v>NOT DUE</v>
      </c>
      <c r="K30" s="31" t="s">
        <v>3916</v>
      </c>
      <c r="L30" s="20" t="s">
        <v>5491</v>
      </c>
    </row>
    <row r="31" spans="1:12" ht="36">
      <c r="A31" s="17" t="s">
        <v>4903</v>
      </c>
      <c r="B31" s="31" t="s">
        <v>4016</v>
      </c>
      <c r="C31" s="31" t="s">
        <v>3949</v>
      </c>
      <c r="D31" s="43" t="s">
        <v>1074</v>
      </c>
      <c r="E31" s="13">
        <v>42348</v>
      </c>
      <c r="F31" s="13">
        <v>44517</v>
      </c>
      <c r="G31" s="74"/>
      <c r="H31" s="15">
        <f>DATE(YEAR(F31)+4,MONTH(F31),DAY(F31)-1)</f>
        <v>45977</v>
      </c>
      <c r="I31" s="16">
        <f t="shared" ca="1" si="3"/>
        <v>1323</v>
      </c>
      <c r="J31" s="17" t="str">
        <f t="shared" ca="1" si="1"/>
        <v>NOT DUE</v>
      </c>
      <c r="K31" s="31" t="s">
        <v>3916</v>
      </c>
      <c r="L31" s="20" t="s">
        <v>5491</v>
      </c>
    </row>
    <row r="32" spans="1:12" ht="26.45" customHeight="1">
      <c r="A32" s="17" t="s">
        <v>4904</v>
      </c>
      <c r="B32" s="31" t="s">
        <v>1491</v>
      </c>
      <c r="C32" s="31" t="s">
        <v>1492</v>
      </c>
      <c r="D32" s="43" t="s">
        <v>0</v>
      </c>
      <c r="E32" s="13">
        <v>42348</v>
      </c>
      <c r="F32" s="13">
        <v>44638</v>
      </c>
      <c r="G32" s="74"/>
      <c r="H32" s="15">
        <f>DATE(YEAR(F32),MONTH(F32)+3,DAY(F32)-1)</f>
        <v>44729</v>
      </c>
      <c r="I32" s="16">
        <f t="shared" ca="1" si="3"/>
        <v>75</v>
      </c>
      <c r="J32" s="17" t="str">
        <f t="shared" ca="1" si="1"/>
        <v>NOT DUE</v>
      </c>
      <c r="K32" s="31" t="s">
        <v>1509</v>
      </c>
      <c r="L32" s="20"/>
    </row>
    <row r="33" spans="1:13" ht="15" customHeight="1">
      <c r="A33" s="17" t="s">
        <v>4905</v>
      </c>
      <c r="B33" s="31" t="s">
        <v>1977</v>
      </c>
      <c r="C33" s="31"/>
      <c r="D33" s="43" t="s">
        <v>1</v>
      </c>
      <c r="E33" s="13">
        <v>42348</v>
      </c>
      <c r="F33" s="13">
        <f t="shared" ref="F33" si="7">F$5</f>
        <v>44653</v>
      </c>
      <c r="G33" s="74"/>
      <c r="H33" s="15">
        <f>DATE(YEAR(F33),MONTH(F33),DAY(F33)+1)</f>
        <v>44654</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177</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256</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256</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256</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256</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256</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44643</v>
      </c>
      <c r="G40" s="74"/>
      <c r="H40" s="15">
        <f>EDATE(F40-1,1)</f>
        <v>44673</v>
      </c>
      <c r="I40" s="16">
        <f t="shared" ca="1" si="3"/>
        <v>19</v>
      </c>
      <c r="J40" s="17" t="str">
        <f t="shared" ca="1" si="1"/>
        <v>NOT DUE</v>
      </c>
      <c r="K40" s="31"/>
      <c r="L40" s="20"/>
    </row>
    <row r="41" spans="1:13" ht="15.75" customHeight="1">
      <c r="A41" s="51"/>
      <c r="B41" s="52"/>
      <c r="C41" s="52"/>
      <c r="D41" s="53"/>
      <c r="E41" s="54"/>
      <c r="F41" s="54"/>
      <c r="G41" s="55"/>
      <c r="H41" s="56"/>
      <c r="I41" s="57"/>
      <c r="J41" s="51"/>
      <c r="K41" s="52"/>
      <c r="L41" s="369"/>
      <c r="M41" s="369"/>
    </row>
    <row r="42" spans="1:13">
      <c r="A42" s="202"/>
      <c r="L42" s="369"/>
      <c r="M42" s="369"/>
    </row>
    <row r="43" spans="1:13">
      <c r="A43" s="202"/>
    </row>
    <row r="44" spans="1:13">
      <c r="A44" s="202"/>
    </row>
    <row r="45" spans="1:13">
      <c r="A45" s="260"/>
      <c r="B45" s="197" t="s">
        <v>4761</v>
      </c>
      <c r="D45" s="49" t="s">
        <v>4762</v>
      </c>
      <c r="G45" t="s">
        <v>4763</v>
      </c>
    </row>
    <row r="46" spans="1:13">
      <c r="A46" s="289"/>
      <c r="C46" s="198" t="s">
        <v>5504</v>
      </c>
      <c r="E46" s="366" t="s">
        <v>5518</v>
      </c>
      <c r="F46" s="366"/>
      <c r="H46" s="235" t="s">
        <v>5505</v>
      </c>
      <c r="I46" s="235"/>
    </row>
  </sheetData>
  <sheetProtection selectLockedCells="1"/>
  <mergeCells count="11">
    <mergeCell ref="L41:M42"/>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2038</v>
      </c>
      <c r="D3" s="306" t="s">
        <v>12</v>
      </c>
      <c r="E3" s="306"/>
      <c r="F3" s="5" t="s">
        <v>2935</v>
      </c>
    </row>
    <row r="4" spans="1:12" ht="18" customHeight="1">
      <c r="A4" s="305" t="s">
        <v>75</v>
      </c>
      <c r="B4" s="305"/>
      <c r="C4" s="37" t="s">
        <v>3845</v>
      </c>
      <c r="D4" s="306" t="s">
        <v>14</v>
      </c>
      <c r="E4" s="306"/>
      <c r="F4" s="6">
        <f>'Running Hours'!B33</f>
        <v>24953.4</v>
      </c>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45486.275000000001</v>
      </c>
      <c r="I8" s="23">
        <f t="shared" ref="I8:I19" si="0">D8-($F$4-G8)</f>
        <v>19998.599999999999</v>
      </c>
      <c r="J8" s="17" t="str">
        <f t="shared" ref="J8:J39" si="1">IF(I8="","",IF(I8&lt;0,"OVERDUE","NOT DUE"))</f>
        <v>NOT DUE</v>
      </c>
      <c r="K8" s="31" t="s">
        <v>2034</v>
      </c>
      <c r="L8" s="144" t="s">
        <v>5495</v>
      </c>
    </row>
    <row r="9" spans="1:12" ht="48">
      <c r="A9" s="17" t="s">
        <v>2937</v>
      </c>
      <c r="B9" s="31" t="s">
        <v>1964</v>
      </c>
      <c r="C9" s="31" t="s">
        <v>1765</v>
      </c>
      <c r="D9" s="43">
        <v>600</v>
      </c>
      <c r="E9" s="13">
        <v>42348</v>
      </c>
      <c r="F9" s="13">
        <v>44552</v>
      </c>
      <c r="G9" s="27">
        <v>24952</v>
      </c>
      <c r="H9" s="22">
        <f>IF(I9&lt;=600,$F$5+(I9/24),"error")</f>
        <v>44677.941666666666</v>
      </c>
      <c r="I9" s="23">
        <f t="shared" si="0"/>
        <v>598.59999999999854</v>
      </c>
      <c r="J9" s="17" t="str">
        <f t="shared" si="1"/>
        <v>NOT DUE</v>
      </c>
      <c r="K9" s="31"/>
      <c r="L9" s="144" t="s">
        <v>5495</v>
      </c>
    </row>
    <row r="10" spans="1:12" ht="48">
      <c r="A10" s="17" t="s">
        <v>2938</v>
      </c>
      <c r="B10" s="31" t="s">
        <v>1964</v>
      </c>
      <c r="C10" s="31" t="s">
        <v>2019</v>
      </c>
      <c r="D10" s="43">
        <v>8000</v>
      </c>
      <c r="E10" s="13">
        <v>42348</v>
      </c>
      <c r="F10" s="13">
        <v>44552</v>
      </c>
      <c r="G10" s="27">
        <v>24952</v>
      </c>
      <c r="H10" s="22">
        <f>IF(I10&lt;=8000,$F$5+(I10/24),"error")</f>
        <v>44986.275000000001</v>
      </c>
      <c r="I10" s="23">
        <f t="shared" si="0"/>
        <v>7998.5999999999985</v>
      </c>
      <c r="J10" s="17" t="str">
        <f t="shared" si="1"/>
        <v>NOT DUE</v>
      </c>
      <c r="K10" s="31"/>
      <c r="L10" s="144" t="s">
        <v>5495</v>
      </c>
    </row>
    <row r="11" spans="1:12" ht="48">
      <c r="A11" s="17" t="s">
        <v>2939</v>
      </c>
      <c r="B11" s="31" t="s">
        <v>1964</v>
      </c>
      <c r="C11" s="31" t="s">
        <v>2020</v>
      </c>
      <c r="D11" s="43">
        <v>20000</v>
      </c>
      <c r="E11" s="13">
        <v>42348</v>
      </c>
      <c r="F11" s="13">
        <v>44552</v>
      </c>
      <c r="G11" s="27">
        <v>24952</v>
      </c>
      <c r="H11" s="22">
        <f>IF(I11&lt;=20000,$F$5+(I11/24),"error")</f>
        <v>45486.275000000001</v>
      </c>
      <c r="I11" s="23">
        <f t="shared" si="0"/>
        <v>19998.599999999999</v>
      </c>
      <c r="J11" s="17" t="str">
        <f t="shared" si="1"/>
        <v>NOT DUE</v>
      </c>
      <c r="K11" s="31"/>
      <c r="L11" s="144" t="s">
        <v>5495</v>
      </c>
    </row>
    <row r="12" spans="1:12" ht="15" customHeight="1">
      <c r="A12" s="17" t="s">
        <v>2940</v>
      </c>
      <c r="B12" s="31" t="s">
        <v>1970</v>
      </c>
      <c r="C12" s="31" t="s">
        <v>2021</v>
      </c>
      <c r="D12" s="43">
        <v>8000</v>
      </c>
      <c r="E12" s="13">
        <v>42348</v>
      </c>
      <c r="F12" s="13">
        <v>44552</v>
      </c>
      <c r="G12" s="27">
        <v>24952</v>
      </c>
      <c r="H12" s="22">
        <f>IF(I12&lt;=8000,$F$5+(I12/24),"error")</f>
        <v>44986.275000000001</v>
      </c>
      <c r="I12" s="23">
        <f t="shared" si="0"/>
        <v>7998.5999999999985</v>
      </c>
      <c r="J12" s="17" t="str">
        <f t="shared" si="1"/>
        <v>NOT DUE</v>
      </c>
      <c r="K12" s="31" t="s">
        <v>2035</v>
      </c>
      <c r="L12" s="144" t="s">
        <v>5495</v>
      </c>
    </row>
    <row r="13" spans="1:12" ht="48">
      <c r="A13" s="17" t="s">
        <v>2941</v>
      </c>
      <c r="B13" s="31" t="s">
        <v>1970</v>
      </c>
      <c r="C13" s="31" t="s">
        <v>1999</v>
      </c>
      <c r="D13" s="43">
        <v>20000</v>
      </c>
      <c r="E13" s="13">
        <v>42348</v>
      </c>
      <c r="F13" s="13">
        <v>44552</v>
      </c>
      <c r="G13" s="27">
        <v>24952</v>
      </c>
      <c r="H13" s="22">
        <f>IF(I13&lt;=20000,$F$5+(I13/24),"error")</f>
        <v>45486.275000000001</v>
      </c>
      <c r="I13" s="23">
        <f t="shared" si="0"/>
        <v>19998.599999999999</v>
      </c>
      <c r="J13" s="17" t="str">
        <f t="shared" si="1"/>
        <v>NOT DUE</v>
      </c>
      <c r="K13" s="31"/>
      <c r="L13" s="144" t="s">
        <v>5495</v>
      </c>
    </row>
    <row r="14" spans="1:12" ht="48">
      <c r="A14" s="17" t="s">
        <v>2942</v>
      </c>
      <c r="B14" s="31" t="s">
        <v>2022</v>
      </c>
      <c r="C14" s="31" t="s">
        <v>2023</v>
      </c>
      <c r="D14" s="43">
        <v>8000</v>
      </c>
      <c r="E14" s="13">
        <v>42348</v>
      </c>
      <c r="F14" s="13">
        <v>44552</v>
      </c>
      <c r="G14" s="27">
        <v>24952</v>
      </c>
      <c r="H14" s="22">
        <f>IF(I14&lt;=8000,$F$5+(I14/24),"error")</f>
        <v>44986.275000000001</v>
      </c>
      <c r="I14" s="23">
        <f t="shared" si="0"/>
        <v>7998.5999999999985</v>
      </c>
      <c r="J14" s="17" t="str">
        <f t="shared" si="1"/>
        <v>NOT DUE</v>
      </c>
      <c r="K14" s="31"/>
      <c r="L14" s="144" t="s">
        <v>5495</v>
      </c>
    </row>
    <row r="15" spans="1:12" ht="48">
      <c r="A15" s="17" t="s">
        <v>2943</v>
      </c>
      <c r="B15" s="31" t="s">
        <v>2024</v>
      </c>
      <c r="C15" s="31" t="s">
        <v>2025</v>
      </c>
      <c r="D15" s="43">
        <v>8000</v>
      </c>
      <c r="E15" s="13">
        <v>42348</v>
      </c>
      <c r="F15" s="13">
        <v>44552</v>
      </c>
      <c r="G15" s="27">
        <v>24952</v>
      </c>
      <c r="H15" s="22">
        <f>IF(I15&lt;=8000,$F$5+(I15/24),"error")</f>
        <v>44986.275000000001</v>
      </c>
      <c r="I15" s="23">
        <f t="shared" si="0"/>
        <v>7998.5999999999985</v>
      </c>
      <c r="J15" s="17" t="str">
        <f t="shared" si="1"/>
        <v>NOT DUE</v>
      </c>
      <c r="K15" s="31" t="s">
        <v>2035</v>
      </c>
      <c r="L15" s="144" t="s">
        <v>5495</v>
      </c>
    </row>
    <row r="16" spans="1:12" ht="48">
      <c r="A16" s="17" t="s">
        <v>2944</v>
      </c>
      <c r="B16" s="31" t="s">
        <v>2026</v>
      </c>
      <c r="C16" s="31" t="s">
        <v>2027</v>
      </c>
      <c r="D16" s="43">
        <v>8000</v>
      </c>
      <c r="E16" s="13">
        <v>42348</v>
      </c>
      <c r="F16" s="13">
        <v>44552</v>
      </c>
      <c r="G16" s="27">
        <v>24952</v>
      </c>
      <c r="H16" s="22">
        <f>IF(I16&lt;=8000,$F$5+(I16/24),"error")</f>
        <v>44986.275000000001</v>
      </c>
      <c r="I16" s="23">
        <f t="shared" si="0"/>
        <v>7998.5999999999985</v>
      </c>
      <c r="J16" s="17" t="str">
        <f t="shared" si="1"/>
        <v>NOT DUE</v>
      </c>
      <c r="K16" s="31" t="s">
        <v>2035</v>
      </c>
      <c r="L16" s="144" t="s">
        <v>5495</v>
      </c>
    </row>
    <row r="17" spans="1:12" ht="26.45" customHeight="1">
      <c r="A17" s="17" t="s">
        <v>2945</v>
      </c>
      <c r="B17" s="31" t="s">
        <v>2028</v>
      </c>
      <c r="C17" s="31" t="s">
        <v>2029</v>
      </c>
      <c r="D17" s="43">
        <v>600</v>
      </c>
      <c r="E17" s="13">
        <v>42348</v>
      </c>
      <c r="F17" s="13">
        <v>44552</v>
      </c>
      <c r="G17" s="27">
        <v>24952</v>
      </c>
      <c r="H17" s="22">
        <f>IF(I17&lt;=600,$F$5+(I17/24),"error")</f>
        <v>44677.941666666666</v>
      </c>
      <c r="I17" s="23">
        <f t="shared" si="0"/>
        <v>598.59999999999854</v>
      </c>
      <c r="J17" s="17" t="str">
        <f t="shared" si="1"/>
        <v>NOT DUE</v>
      </c>
      <c r="K17" s="31" t="s">
        <v>2036</v>
      </c>
      <c r="L17" s="144" t="s">
        <v>5495</v>
      </c>
    </row>
    <row r="18" spans="1:12" ht="48">
      <c r="A18" s="17" t="s">
        <v>2946</v>
      </c>
      <c r="B18" s="31" t="s">
        <v>3934</v>
      </c>
      <c r="C18" s="31" t="s">
        <v>2030</v>
      </c>
      <c r="D18" s="43">
        <v>8000</v>
      </c>
      <c r="E18" s="13">
        <v>42348</v>
      </c>
      <c r="F18" s="13">
        <v>44072</v>
      </c>
      <c r="G18" s="27">
        <v>20882</v>
      </c>
      <c r="H18" s="22">
        <f>IF(I18&lt;=8000,$F$5+(I18/24),"error")</f>
        <v>44816.691666666666</v>
      </c>
      <c r="I18" s="23">
        <f t="shared" si="0"/>
        <v>3928.5999999999985</v>
      </c>
      <c r="J18" s="17" t="str">
        <f t="shared" si="1"/>
        <v>NOT DUE</v>
      </c>
      <c r="K18" s="31" t="s">
        <v>2035</v>
      </c>
      <c r="L18" s="144" t="s">
        <v>5495</v>
      </c>
    </row>
    <row r="19" spans="1:12" ht="48">
      <c r="A19" s="17" t="s">
        <v>2947</v>
      </c>
      <c r="B19" s="31" t="s">
        <v>2008</v>
      </c>
      <c r="C19" s="31" t="s">
        <v>2031</v>
      </c>
      <c r="D19" s="43">
        <v>8000</v>
      </c>
      <c r="E19" s="13">
        <v>42348</v>
      </c>
      <c r="F19" s="13">
        <v>44072</v>
      </c>
      <c r="G19" s="27">
        <v>20882</v>
      </c>
      <c r="H19" s="22">
        <f>IF(I19&lt;=8000,$F$5+(I19/24),"error")</f>
        <v>44816.691666666666</v>
      </c>
      <c r="I19" s="23">
        <f t="shared" si="0"/>
        <v>3928.5999999999985</v>
      </c>
      <c r="J19" s="17" t="str">
        <f t="shared" si="1"/>
        <v>NOT DUE</v>
      </c>
      <c r="K19" s="31"/>
      <c r="L19" s="144" t="s">
        <v>5495</v>
      </c>
    </row>
    <row r="20" spans="1:12" ht="38.25">
      <c r="A20" s="17" t="s">
        <v>2948</v>
      </c>
      <c r="B20" s="31" t="s">
        <v>1473</v>
      </c>
      <c r="C20" s="31" t="s">
        <v>1474</v>
      </c>
      <c r="D20" s="43" t="s">
        <v>1</v>
      </c>
      <c r="E20" s="13">
        <v>42348</v>
      </c>
      <c r="F20" s="13">
        <f t="shared" ref="F20:F22" si="2">F$5</f>
        <v>44653</v>
      </c>
      <c r="G20" s="74"/>
      <c r="H20" s="15">
        <f>DATE(YEAR(F20),MONTH(F20),DAY(F20)+1)</f>
        <v>44654</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44653</v>
      </c>
      <c r="G21" s="74"/>
      <c r="H21" s="15">
        <f t="shared" ref="H21:H22" si="4">DATE(YEAR(F21),MONTH(F21),DAY(F21)+1)</f>
        <v>44654</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44653</v>
      </c>
      <c r="G22" s="74"/>
      <c r="H22" s="15">
        <f t="shared" si="4"/>
        <v>44654</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44625</v>
      </c>
      <c r="G23" s="74"/>
      <c r="H23" s="15">
        <f>EDATE(F23-1,1)</f>
        <v>44655</v>
      </c>
      <c r="I23" s="16">
        <f t="shared" ca="1" si="3"/>
        <v>1</v>
      </c>
      <c r="J23" s="17" t="str">
        <f t="shared" ca="1" si="1"/>
        <v>NOT DUE</v>
      </c>
      <c r="K23" s="31" t="s">
        <v>1506</v>
      </c>
      <c r="L23" s="20"/>
    </row>
    <row r="24" spans="1:12" ht="25.5">
      <c r="A24" s="17" t="s">
        <v>2952</v>
      </c>
      <c r="B24" s="31" t="s">
        <v>1481</v>
      </c>
      <c r="C24" s="31" t="s">
        <v>1482</v>
      </c>
      <c r="D24" s="43" t="s">
        <v>1</v>
      </c>
      <c r="E24" s="13">
        <v>42348</v>
      </c>
      <c r="F24" s="13">
        <f t="shared" ref="F24:F27" si="5">F$5</f>
        <v>44653</v>
      </c>
      <c r="G24" s="74"/>
      <c r="H24" s="15">
        <f>DATE(YEAR(F24),MONTH(F24),DAY(F24)+1)</f>
        <v>44654</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44653</v>
      </c>
      <c r="G25" s="74"/>
      <c r="H25" s="15">
        <f t="shared" ref="H25:H27" si="6">DATE(YEAR(F25),MONTH(F25),DAY(F25)+1)</f>
        <v>44654</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44653</v>
      </c>
      <c r="G26" s="74"/>
      <c r="H26" s="15">
        <f t="shared" si="6"/>
        <v>44654</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44653</v>
      </c>
      <c r="G27" s="74"/>
      <c r="H27" s="15">
        <f t="shared" si="6"/>
        <v>44654</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1323</v>
      </c>
      <c r="J30" s="17" t="str">
        <f t="shared" ca="1" si="1"/>
        <v>NOT DUE</v>
      </c>
      <c r="K30" s="31" t="s">
        <v>3916</v>
      </c>
      <c r="L30" s="20" t="s">
        <v>5491</v>
      </c>
    </row>
    <row r="31" spans="1:12" ht="36">
      <c r="A31" s="17" t="s">
        <v>2959</v>
      </c>
      <c r="B31" s="31" t="s">
        <v>4016</v>
      </c>
      <c r="C31" s="31" t="s">
        <v>3949</v>
      </c>
      <c r="D31" s="43" t="s">
        <v>1074</v>
      </c>
      <c r="E31" s="13">
        <v>42348</v>
      </c>
      <c r="F31" s="13">
        <v>44517</v>
      </c>
      <c r="G31" s="74"/>
      <c r="H31" s="15">
        <f>DATE(YEAR(F31)+4,MONTH(F31),DAY(F31)-1)</f>
        <v>45977</v>
      </c>
      <c r="I31" s="16">
        <f t="shared" ca="1" si="3"/>
        <v>1323</v>
      </c>
      <c r="J31" s="17" t="str">
        <f t="shared" ca="1" si="1"/>
        <v>NOT DUE</v>
      </c>
      <c r="K31" s="31" t="s">
        <v>3916</v>
      </c>
      <c r="L31" s="20" t="s">
        <v>5491</v>
      </c>
    </row>
    <row r="32" spans="1:12" ht="26.45" customHeight="1">
      <c r="A32" s="17" t="s">
        <v>2960</v>
      </c>
      <c r="B32" s="31" t="s">
        <v>1491</v>
      </c>
      <c r="C32" s="31" t="s">
        <v>1492</v>
      </c>
      <c r="D32" s="43" t="s">
        <v>0</v>
      </c>
      <c r="E32" s="13">
        <v>42348</v>
      </c>
      <c r="F32" s="13">
        <v>44638</v>
      </c>
      <c r="G32" s="74"/>
      <c r="H32" s="15">
        <f>DATE(YEAR(F32),MONTH(F32)+3,DAY(F32)-1)</f>
        <v>44729</v>
      </c>
      <c r="I32" s="16">
        <f t="shared" ca="1" si="3"/>
        <v>75</v>
      </c>
      <c r="J32" s="17" t="str">
        <f t="shared" ca="1" si="1"/>
        <v>NOT DUE</v>
      </c>
      <c r="K32" s="31" t="s">
        <v>1509</v>
      </c>
      <c r="L32" s="20"/>
    </row>
    <row r="33" spans="1:12" ht="15" customHeight="1">
      <c r="A33" s="17" t="s">
        <v>2961</v>
      </c>
      <c r="B33" s="31" t="s">
        <v>1977</v>
      </c>
      <c r="C33" s="31"/>
      <c r="D33" s="43" t="s">
        <v>1</v>
      </c>
      <c r="E33" s="13">
        <v>42348</v>
      </c>
      <c r="F33" s="13">
        <f t="shared" ref="F33" si="7">F$5</f>
        <v>44653</v>
      </c>
      <c r="G33" s="74"/>
      <c r="H33" s="15">
        <f>DATE(YEAR(F33),MONTH(F33),DAY(F33)+1)</f>
        <v>44654</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177</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256</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256</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256</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256</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256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row r="46" spans="1:12">
      <c r="A46" s="195"/>
      <c r="C46" s="198"/>
      <c r="E46" s="366"/>
      <c r="F46" s="366"/>
      <c r="H46" s="366"/>
      <c r="I46" s="366"/>
    </row>
  </sheetData>
  <sheetProtection selectLockedCells="1"/>
  <mergeCells count="12">
    <mergeCell ref="E46:F46"/>
    <mergeCell ref="H46:I46"/>
    <mergeCell ref="A4:B4"/>
    <mergeCell ref="D4:E4"/>
    <mergeCell ref="A5:B5"/>
    <mergeCell ref="E45:F45"/>
    <mergeCell ref="A1:B1"/>
    <mergeCell ref="D1:E1"/>
    <mergeCell ref="A2:B2"/>
    <mergeCell ref="D2:E2"/>
    <mergeCell ref="A3:B3"/>
    <mergeCell ref="D3:E3"/>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H21" sqref="H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2039</v>
      </c>
      <c r="D3" s="306" t="s">
        <v>12</v>
      </c>
      <c r="E3" s="306"/>
      <c r="F3" s="5" t="s">
        <v>2966</v>
      </c>
    </row>
    <row r="4" spans="1:12" ht="18" customHeight="1">
      <c r="A4" s="305" t="s">
        <v>75</v>
      </c>
      <c r="B4" s="305"/>
      <c r="C4" s="37" t="s">
        <v>3845</v>
      </c>
      <c r="D4" s="306" t="s">
        <v>14</v>
      </c>
      <c r="E4" s="306"/>
      <c r="F4" s="6">
        <f>'Running Hours'!B34</f>
        <v>28154.799999999999</v>
      </c>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45389.966666666667</v>
      </c>
      <c r="I8" s="23">
        <f t="shared" ref="I8:I19" si="0">D8-($F$4-G8)</f>
        <v>17687.2</v>
      </c>
      <c r="J8" s="17" t="str">
        <f t="shared" ref="J8:J39" si="1">IF(I8="","",IF(I8&lt;0,"OVERDUE","NOT DUE"))</f>
        <v>NOT DUE</v>
      </c>
      <c r="K8" s="31" t="s">
        <v>2034</v>
      </c>
      <c r="L8" s="144" t="s">
        <v>5495</v>
      </c>
    </row>
    <row r="9" spans="1:12" ht="48">
      <c r="A9" s="17" t="s">
        <v>2968</v>
      </c>
      <c r="B9" s="31" t="s">
        <v>1964</v>
      </c>
      <c r="C9" s="31" t="s">
        <v>1765</v>
      </c>
      <c r="D9" s="43">
        <v>600</v>
      </c>
      <c r="E9" s="13">
        <v>42348</v>
      </c>
      <c r="F9" s="13">
        <v>44638</v>
      </c>
      <c r="G9" s="27">
        <v>27821.7</v>
      </c>
      <c r="H9" s="22">
        <f>IF(I9&lt;=600,$F$5+(I9/24),"error")</f>
        <v>44664.120833333334</v>
      </c>
      <c r="I9" s="23">
        <f t="shared" si="0"/>
        <v>266.90000000000146</v>
      </c>
      <c r="J9" s="17" t="str">
        <f t="shared" si="1"/>
        <v>NOT DUE</v>
      </c>
      <c r="K9" s="31"/>
      <c r="L9" s="144" t="s">
        <v>5495</v>
      </c>
    </row>
    <row r="10" spans="1:12" ht="48">
      <c r="A10" s="17" t="s">
        <v>2969</v>
      </c>
      <c r="B10" s="31" t="s">
        <v>1964</v>
      </c>
      <c r="C10" s="31" t="s">
        <v>2019</v>
      </c>
      <c r="D10" s="43">
        <v>8000</v>
      </c>
      <c r="E10" s="13">
        <v>42348</v>
      </c>
      <c r="F10" s="13">
        <v>44552</v>
      </c>
      <c r="G10" s="27">
        <v>25842</v>
      </c>
      <c r="H10" s="22">
        <f>IF(I10&lt;=8000,$F$5+(I10/24),"error")</f>
        <v>44889.966666666667</v>
      </c>
      <c r="I10" s="23">
        <f t="shared" si="0"/>
        <v>5687.2000000000007</v>
      </c>
      <c r="J10" s="17" t="str">
        <f t="shared" si="1"/>
        <v>NOT DUE</v>
      </c>
      <c r="K10" s="31"/>
      <c r="L10" s="144" t="s">
        <v>5495</v>
      </c>
    </row>
    <row r="11" spans="1:12" ht="48">
      <c r="A11" s="17" t="s">
        <v>2970</v>
      </c>
      <c r="B11" s="31" t="s">
        <v>1964</v>
      </c>
      <c r="C11" s="31" t="s">
        <v>2020</v>
      </c>
      <c r="D11" s="43">
        <v>20000</v>
      </c>
      <c r="E11" s="13">
        <v>42348</v>
      </c>
      <c r="F11" s="13">
        <v>44552</v>
      </c>
      <c r="G11" s="27">
        <v>25842</v>
      </c>
      <c r="H11" s="22">
        <f>IF(I11&lt;=20000,$F$5+(I11/24),"error")</f>
        <v>45389.966666666667</v>
      </c>
      <c r="I11" s="23">
        <f t="shared" si="0"/>
        <v>17687.2</v>
      </c>
      <c r="J11" s="17" t="str">
        <f t="shared" si="1"/>
        <v>NOT DUE</v>
      </c>
      <c r="K11" s="31"/>
      <c r="L11" s="144" t="s">
        <v>5495</v>
      </c>
    </row>
    <row r="12" spans="1:12" ht="15" customHeight="1">
      <c r="A12" s="17" t="s">
        <v>2971</v>
      </c>
      <c r="B12" s="31" t="s">
        <v>1970</v>
      </c>
      <c r="C12" s="31" t="s">
        <v>2021</v>
      </c>
      <c r="D12" s="43">
        <v>8000</v>
      </c>
      <c r="E12" s="13">
        <v>42348</v>
      </c>
      <c r="F12" s="13">
        <v>44552</v>
      </c>
      <c r="G12" s="27">
        <v>25842</v>
      </c>
      <c r="H12" s="22">
        <f>IF(I12&lt;=8000,$F$5+(I12/24),"error")</f>
        <v>44889.966666666667</v>
      </c>
      <c r="I12" s="23">
        <f t="shared" si="0"/>
        <v>5687.2000000000007</v>
      </c>
      <c r="J12" s="17" t="str">
        <f t="shared" si="1"/>
        <v>NOT DUE</v>
      </c>
      <c r="K12" s="31" t="s">
        <v>2035</v>
      </c>
      <c r="L12" s="144" t="s">
        <v>5495</v>
      </c>
    </row>
    <row r="13" spans="1:12" ht="48">
      <c r="A13" s="17" t="s">
        <v>2972</v>
      </c>
      <c r="B13" s="31" t="s">
        <v>1970</v>
      </c>
      <c r="C13" s="31" t="s">
        <v>1999</v>
      </c>
      <c r="D13" s="43">
        <v>20000</v>
      </c>
      <c r="E13" s="13">
        <v>42348</v>
      </c>
      <c r="F13" s="13">
        <v>44552</v>
      </c>
      <c r="G13" s="27">
        <v>25842</v>
      </c>
      <c r="H13" s="22">
        <f>IF(I13&lt;=20000,$F$5+(I13/24),"error")</f>
        <v>45389.966666666667</v>
      </c>
      <c r="I13" s="23">
        <f t="shared" si="0"/>
        <v>17687.2</v>
      </c>
      <c r="J13" s="17" t="str">
        <f t="shared" si="1"/>
        <v>NOT DUE</v>
      </c>
      <c r="K13" s="31"/>
      <c r="L13" s="144" t="s">
        <v>5495</v>
      </c>
    </row>
    <row r="14" spans="1:12" ht="48">
      <c r="A14" s="17" t="s">
        <v>2973</v>
      </c>
      <c r="B14" s="31" t="s">
        <v>2022</v>
      </c>
      <c r="C14" s="31" t="s">
        <v>2023</v>
      </c>
      <c r="D14" s="43">
        <v>8000</v>
      </c>
      <c r="E14" s="13">
        <v>42348</v>
      </c>
      <c r="F14" s="13">
        <v>44552</v>
      </c>
      <c r="G14" s="27">
        <v>25842</v>
      </c>
      <c r="H14" s="22">
        <f>IF(I14&lt;=8000,$F$5+(I14/24),"error")</f>
        <v>44889.966666666667</v>
      </c>
      <c r="I14" s="23">
        <f t="shared" si="0"/>
        <v>5687.2000000000007</v>
      </c>
      <c r="J14" s="17" t="str">
        <f t="shared" si="1"/>
        <v>NOT DUE</v>
      </c>
      <c r="K14" s="31"/>
      <c r="L14" s="144" t="s">
        <v>5495</v>
      </c>
    </row>
    <row r="15" spans="1:12" ht="48">
      <c r="A15" s="17" t="s">
        <v>2974</v>
      </c>
      <c r="B15" s="31" t="s">
        <v>2024</v>
      </c>
      <c r="C15" s="31" t="s">
        <v>2025</v>
      </c>
      <c r="D15" s="43">
        <v>8000</v>
      </c>
      <c r="E15" s="13">
        <v>42348</v>
      </c>
      <c r="F15" s="13">
        <v>44552</v>
      </c>
      <c r="G15" s="27">
        <v>25842</v>
      </c>
      <c r="H15" s="22">
        <f>IF(I15&lt;=8000,$F$5+(I15/24),"error")</f>
        <v>44889.966666666667</v>
      </c>
      <c r="I15" s="23">
        <f t="shared" si="0"/>
        <v>5687.2000000000007</v>
      </c>
      <c r="J15" s="17" t="str">
        <f t="shared" si="1"/>
        <v>NOT DUE</v>
      </c>
      <c r="K15" s="31" t="s">
        <v>2035</v>
      </c>
      <c r="L15" s="144" t="s">
        <v>5495</v>
      </c>
    </row>
    <row r="16" spans="1:12" ht="48">
      <c r="A16" s="17" t="s">
        <v>2975</v>
      </c>
      <c r="B16" s="31" t="s">
        <v>2026</v>
      </c>
      <c r="C16" s="31" t="s">
        <v>2027</v>
      </c>
      <c r="D16" s="43">
        <v>8000</v>
      </c>
      <c r="E16" s="13">
        <v>42348</v>
      </c>
      <c r="F16" s="13">
        <v>44552</v>
      </c>
      <c r="G16" s="27">
        <v>25842</v>
      </c>
      <c r="H16" s="22">
        <f>IF(I16&lt;=8000,$F$5+(I16/24),"error")</f>
        <v>44889.966666666667</v>
      </c>
      <c r="I16" s="23">
        <f t="shared" si="0"/>
        <v>5687.2000000000007</v>
      </c>
      <c r="J16" s="17" t="str">
        <f t="shared" si="1"/>
        <v>NOT DUE</v>
      </c>
      <c r="K16" s="31" t="s">
        <v>2035</v>
      </c>
      <c r="L16" s="144" t="s">
        <v>5495</v>
      </c>
    </row>
    <row r="17" spans="1:12" ht="26.45" customHeight="1">
      <c r="A17" s="17" t="s">
        <v>2976</v>
      </c>
      <c r="B17" s="31" t="s">
        <v>2028</v>
      </c>
      <c r="C17" s="31" t="s">
        <v>2029</v>
      </c>
      <c r="D17" s="43">
        <v>600</v>
      </c>
      <c r="E17" s="13">
        <v>42348</v>
      </c>
      <c r="F17" s="13">
        <v>44646</v>
      </c>
      <c r="G17" s="27">
        <v>27986.1</v>
      </c>
      <c r="H17" s="22">
        <f>IF(I17&lt;=600,$F$5+(I17/24),"error")</f>
        <v>44670.970833333333</v>
      </c>
      <c r="I17" s="23">
        <f t="shared" si="0"/>
        <v>431.29999999999927</v>
      </c>
      <c r="J17" s="17" t="str">
        <f t="shared" si="1"/>
        <v>NOT DUE</v>
      </c>
      <c r="K17" s="31" t="s">
        <v>2036</v>
      </c>
      <c r="L17" s="144" t="s">
        <v>5495</v>
      </c>
    </row>
    <row r="18" spans="1:12">
      <c r="A18" s="17" t="s">
        <v>2977</v>
      </c>
      <c r="B18" s="31" t="s">
        <v>3934</v>
      </c>
      <c r="C18" s="31" t="s">
        <v>2030</v>
      </c>
      <c r="D18" s="43">
        <v>8000</v>
      </c>
      <c r="E18" s="13">
        <v>42348</v>
      </c>
      <c r="F18" s="13">
        <v>44154</v>
      </c>
      <c r="G18" s="27">
        <v>21313</v>
      </c>
      <c r="H18" s="22">
        <f>IF(I18&lt;=8000,$F$5+(I18/24),"error")</f>
        <v>44701.258333333331</v>
      </c>
      <c r="I18" s="23">
        <f t="shared" si="0"/>
        <v>1158.2000000000007</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44701.258333333331</v>
      </c>
      <c r="I19" s="23">
        <f t="shared" si="0"/>
        <v>1158.2000000000007</v>
      </c>
      <c r="J19" s="17" t="str">
        <f t="shared" si="1"/>
        <v>NOT DUE</v>
      </c>
      <c r="K19" s="31"/>
      <c r="L19" s="20"/>
    </row>
    <row r="20" spans="1:12" ht="38.25">
      <c r="A20" s="17" t="s">
        <v>2979</v>
      </c>
      <c r="B20" s="31" t="s">
        <v>1473</v>
      </c>
      <c r="C20" s="31" t="s">
        <v>1474</v>
      </c>
      <c r="D20" s="43" t="s">
        <v>1</v>
      </c>
      <c r="E20" s="13">
        <v>42348</v>
      </c>
      <c r="F20" s="13">
        <f t="shared" ref="F20:F22" si="2">F$5</f>
        <v>44653</v>
      </c>
      <c r="G20" s="74"/>
      <c r="H20" s="15">
        <f>DATE(YEAR(F20),MONTH(F20),DAY(F20)+1)</f>
        <v>44654</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44653</v>
      </c>
      <c r="G21" s="74"/>
      <c r="H21" s="15">
        <f t="shared" ref="H21:H22" si="4">DATE(YEAR(F21),MONTH(F21),DAY(F21)+1)</f>
        <v>44654</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44653</v>
      </c>
      <c r="G22" s="74"/>
      <c r="H22" s="15">
        <f t="shared" si="4"/>
        <v>44654</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44625</v>
      </c>
      <c r="G23" s="74"/>
      <c r="H23" s="15">
        <f>EDATE(F23-1,1)</f>
        <v>44655</v>
      </c>
      <c r="I23" s="16">
        <f t="shared" ca="1" si="3"/>
        <v>1</v>
      </c>
      <c r="J23" s="17" t="str">
        <f t="shared" ca="1" si="1"/>
        <v>NOT DUE</v>
      </c>
      <c r="K23" s="31" t="s">
        <v>1506</v>
      </c>
      <c r="L23" s="20"/>
    </row>
    <row r="24" spans="1:12" ht="25.5">
      <c r="A24" s="17" t="s">
        <v>2983</v>
      </c>
      <c r="B24" s="31" t="s">
        <v>1481</v>
      </c>
      <c r="C24" s="31" t="s">
        <v>1482</v>
      </c>
      <c r="D24" s="43" t="s">
        <v>1</v>
      </c>
      <c r="E24" s="13">
        <v>42348</v>
      </c>
      <c r="F24" s="13">
        <f t="shared" ref="F24:F27" si="5">F$5</f>
        <v>44653</v>
      </c>
      <c r="G24" s="74"/>
      <c r="H24" s="15">
        <f>DATE(YEAR(F24),MONTH(F24),DAY(F24)+1)</f>
        <v>44654</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44653</v>
      </c>
      <c r="G25" s="74"/>
      <c r="H25" s="15">
        <f t="shared" ref="H25:H27" si="6">DATE(YEAR(F25),MONTH(F25),DAY(F25)+1)</f>
        <v>44654</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44653</v>
      </c>
      <c r="G26" s="74"/>
      <c r="H26" s="15">
        <f t="shared" si="6"/>
        <v>44654</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44653</v>
      </c>
      <c r="G27" s="74"/>
      <c r="H27" s="15">
        <f t="shared" si="6"/>
        <v>44654</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1323</v>
      </c>
      <c r="J30" s="17" t="str">
        <f t="shared" ca="1" si="1"/>
        <v>NOT DUE</v>
      </c>
      <c r="K30" s="31" t="s">
        <v>3916</v>
      </c>
      <c r="L30" s="20" t="s">
        <v>5491</v>
      </c>
    </row>
    <row r="31" spans="1:12" ht="36">
      <c r="A31" s="17" t="s">
        <v>2990</v>
      </c>
      <c r="B31" s="31" t="s">
        <v>4016</v>
      </c>
      <c r="C31" s="31" t="s">
        <v>3949</v>
      </c>
      <c r="D31" s="43" t="s">
        <v>1074</v>
      </c>
      <c r="E31" s="13">
        <v>42348</v>
      </c>
      <c r="F31" s="13">
        <v>44517</v>
      </c>
      <c r="G31" s="74"/>
      <c r="H31" s="15">
        <f>DATE(YEAR(F31)+4,MONTH(F31),DAY(F31)-1)</f>
        <v>45977</v>
      </c>
      <c r="I31" s="16">
        <f t="shared" ca="1" si="3"/>
        <v>1323</v>
      </c>
      <c r="J31" s="17" t="str">
        <f t="shared" ca="1" si="1"/>
        <v>NOT DUE</v>
      </c>
      <c r="K31" s="31" t="s">
        <v>3916</v>
      </c>
      <c r="L31" s="20" t="s">
        <v>5491</v>
      </c>
    </row>
    <row r="32" spans="1:12" ht="26.45" customHeight="1">
      <c r="A32" s="17" t="s">
        <v>2991</v>
      </c>
      <c r="B32" s="31" t="s">
        <v>1491</v>
      </c>
      <c r="C32" s="31" t="s">
        <v>1492</v>
      </c>
      <c r="D32" s="43" t="s">
        <v>0</v>
      </c>
      <c r="E32" s="13">
        <v>42348</v>
      </c>
      <c r="F32" s="13">
        <v>44638</v>
      </c>
      <c r="G32" s="74"/>
      <c r="H32" s="15">
        <f>DATE(YEAR(F32),MONTH(F32)+3,DAY(F32)-1)</f>
        <v>44729</v>
      </c>
      <c r="I32" s="16">
        <f t="shared" ca="1" si="3"/>
        <v>75</v>
      </c>
      <c r="J32" s="17" t="str">
        <f t="shared" ca="1" si="1"/>
        <v>NOT DUE</v>
      </c>
      <c r="K32" s="31" t="s">
        <v>1509</v>
      </c>
      <c r="L32" s="20"/>
    </row>
    <row r="33" spans="1:12" ht="15" customHeight="1">
      <c r="A33" s="17" t="s">
        <v>2992</v>
      </c>
      <c r="B33" s="31" t="s">
        <v>1977</v>
      </c>
      <c r="C33" s="31"/>
      <c r="D33" s="43" t="s">
        <v>1</v>
      </c>
      <c r="E33" s="13">
        <v>42348</v>
      </c>
      <c r="F33" s="13">
        <f t="shared" ref="F33" si="7">F$5</f>
        <v>44653</v>
      </c>
      <c r="G33" s="74"/>
      <c r="H33" s="15">
        <f>DATE(YEAR(F33),MONTH(F33),DAY(F33)+1)</f>
        <v>44654</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177</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256</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256</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256</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256</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256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8" activePane="bottomLeft" state="frozen"/>
      <selection pane="bottomLeft" activeCell="P51" sqref="P5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4" t="s">
        <v>4796</v>
      </c>
      <c r="B4" s="314" t="s">
        <v>4797</v>
      </c>
      <c r="C4" s="307" t="s">
        <v>4798</v>
      </c>
      <c r="D4" s="307" t="s">
        <v>4799</v>
      </c>
      <c r="E4" s="307" t="s">
        <v>4800</v>
      </c>
      <c r="F4" s="307" t="s">
        <v>4801</v>
      </c>
      <c r="G4" s="307" t="s">
        <v>4802</v>
      </c>
      <c r="H4" s="311" t="s">
        <v>4803</v>
      </c>
      <c r="I4" s="312"/>
      <c r="J4" s="312"/>
      <c r="K4" s="312"/>
      <c r="L4" s="312"/>
      <c r="M4" s="313"/>
      <c r="N4" s="307" t="s">
        <v>4804</v>
      </c>
      <c r="O4" s="307" t="s">
        <v>4805</v>
      </c>
      <c r="P4" s="307" t="s">
        <v>4806</v>
      </c>
      <c r="Q4" s="165"/>
      <c r="R4" s="164"/>
    </row>
    <row r="5" spans="1:18" ht="63.75">
      <c r="A5" s="315"/>
      <c r="B5" s="315"/>
      <c r="C5" s="308"/>
      <c r="D5" s="308"/>
      <c r="E5" s="308"/>
      <c r="F5" s="308"/>
      <c r="G5" s="308"/>
      <c r="H5" s="166" t="s">
        <v>4807</v>
      </c>
      <c r="I5" s="166" t="s">
        <v>4808</v>
      </c>
      <c r="J5" s="166" t="s">
        <v>4809</v>
      </c>
      <c r="K5" s="166" t="s">
        <v>4810</v>
      </c>
      <c r="L5" s="167" t="s">
        <v>4811</v>
      </c>
      <c r="M5" s="167" t="s">
        <v>4812</v>
      </c>
      <c r="N5" s="308"/>
      <c r="O5" s="308"/>
      <c r="P5" s="30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5500</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189" t="s">
        <v>5541</v>
      </c>
      <c r="R51" s="180">
        <f t="shared" si="0"/>
        <v>0.13200000000000001</v>
      </c>
    </row>
    <row r="52" spans="1:18" ht="34.5" customHeight="1">
      <c r="A52" s="168"/>
      <c r="B52" s="187"/>
      <c r="C52" s="190"/>
      <c r="D52" s="173"/>
      <c r="E52" s="173"/>
      <c r="F52" s="173"/>
      <c r="G52" s="184"/>
      <c r="H52" s="185"/>
      <c r="I52" s="173"/>
      <c r="J52" s="173"/>
      <c r="K52" s="185"/>
      <c r="L52" s="174" t="str">
        <f t="shared" ref="L52:L54" si="2">IF(I52="","",IF(M52&gt;R52,M52,R52))</f>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10" t="s">
        <v>4866</v>
      </c>
      <c r="J57" s="310"/>
      <c r="O57" s="205" t="s">
        <v>4867</v>
      </c>
    </row>
    <row r="58" spans="1:18" s="204" customFormat="1">
      <c r="B58" s="309" t="s">
        <v>5509</v>
      </c>
      <c r="C58" s="309"/>
      <c r="D58" s="309"/>
      <c r="E58" s="309"/>
      <c r="J58" s="206"/>
      <c r="K58" s="309" t="s">
        <v>5518</v>
      </c>
      <c r="L58" s="309"/>
      <c r="M58" s="309"/>
      <c r="N58" s="309"/>
      <c r="P58" s="207" t="s">
        <v>5510</v>
      </c>
    </row>
    <row r="63" spans="1:18">
      <c r="N63" s="208"/>
    </row>
  </sheetData>
  <sheetProtection selectLockedCells="1"/>
  <mergeCells count="14">
    <mergeCell ref="A4:A5"/>
    <mergeCell ref="B4:B5"/>
    <mergeCell ref="C4:C5"/>
    <mergeCell ref="D4:D5"/>
    <mergeCell ref="E4:E5"/>
    <mergeCell ref="O4:O5"/>
    <mergeCell ref="P4:P5"/>
    <mergeCell ref="B58:E58"/>
    <mergeCell ref="I57:J57"/>
    <mergeCell ref="K58:N58"/>
    <mergeCell ref="F4:F5"/>
    <mergeCell ref="G4:G5"/>
    <mergeCell ref="H4:M4"/>
    <mergeCell ref="N4:N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C30" sqref="C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2040</v>
      </c>
      <c r="D3" s="306" t="s">
        <v>12</v>
      </c>
      <c r="E3" s="306"/>
      <c r="F3" s="5" t="s">
        <v>2875</v>
      </c>
    </row>
    <row r="4" spans="1:12" ht="18" customHeight="1">
      <c r="A4" s="305" t="s">
        <v>75</v>
      </c>
      <c r="B4" s="305"/>
      <c r="C4" s="37" t="s">
        <v>3846</v>
      </c>
      <c r="D4" s="306" t="s">
        <v>14</v>
      </c>
      <c r="E4" s="306"/>
      <c r="F4" s="6">
        <f>'Running Hours'!B29</f>
        <v>26438.9</v>
      </c>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45293.379166666666</v>
      </c>
      <c r="I8" s="23">
        <f t="shared" ref="I8:I20" si="0">D8-($F$4-G8)</f>
        <v>15369.099999999999</v>
      </c>
      <c r="J8" s="17" t="str">
        <f t="shared" ref="J8:J41" si="1">IF(I8="","",IF(I8&lt;0,"OVERDUE","NOT DUE"))</f>
        <v>NOT DUE</v>
      </c>
      <c r="K8" s="31" t="s">
        <v>2052</v>
      </c>
      <c r="L8" s="144" t="s">
        <v>5495</v>
      </c>
    </row>
    <row r="9" spans="1:12" ht="26.45" customHeight="1">
      <c r="A9" s="17" t="s">
        <v>2877</v>
      </c>
      <c r="B9" s="31" t="s">
        <v>2079</v>
      </c>
      <c r="C9" s="31" t="s">
        <v>2042</v>
      </c>
      <c r="D9" s="43">
        <v>8000</v>
      </c>
      <c r="E9" s="13">
        <v>42348</v>
      </c>
      <c r="F9" s="13">
        <v>44247</v>
      </c>
      <c r="G9" s="27">
        <v>21808</v>
      </c>
      <c r="H9" s="22">
        <f>IF(I9&lt;=8000,$F$5+(I9/24),"error")</f>
        <v>44793.379166666666</v>
      </c>
      <c r="I9" s="23">
        <f t="shared" ref="I9" si="2">D9-($F$4-G9)</f>
        <v>3369.0999999999985</v>
      </c>
      <c r="J9" s="17" t="str">
        <f t="shared" ref="J9" si="3">IF(I9="","",IF(I9&lt;0,"OVERDUE","NOT DUE"))</f>
        <v>NOT DUE</v>
      </c>
      <c r="K9" s="31" t="s">
        <v>2053</v>
      </c>
      <c r="L9" s="144" t="s">
        <v>5495</v>
      </c>
    </row>
    <row r="10" spans="1:12" ht="26.45" customHeight="1">
      <c r="A10" s="17" t="s">
        <v>2878</v>
      </c>
      <c r="B10" s="31" t="s">
        <v>3951</v>
      </c>
      <c r="C10" s="31" t="s">
        <v>2042</v>
      </c>
      <c r="D10" s="43">
        <v>8000</v>
      </c>
      <c r="E10" s="13">
        <v>42348</v>
      </c>
      <c r="F10" s="13">
        <v>44247</v>
      </c>
      <c r="G10" s="27">
        <v>21808</v>
      </c>
      <c r="H10" s="22">
        <f>IF(I10&lt;=8000,$F$5+(I10/24),"error")</f>
        <v>44793.379166666666</v>
      </c>
      <c r="I10" s="23">
        <f t="shared" si="0"/>
        <v>3369.0999999999985</v>
      </c>
      <c r="J10" s="17" t="str">
        <f t="shared" si="1"/>
        <v>NOT DUE</v>
      </c>
      <c r="K10" s="31" t="s">
        <v>2053</v>
      </c>
      <c r="L10" s="144" t="s">
        <v>5495</v>
      </c>
    </row>
    <row r="11" spans="1:12" ht="48">
      <c r="A11" s="17" t="s">
        <v>2879</v>
      </c>
      <c r="B11" s="31" t="s">
        <v>2000</v>
      </c>
      <c r="C11" s="31" t="s">
        <v>2043</v>
      </c>
      <c r="D11" s="43">
        <v>2000</v>
      </c>
      <c r="E11" s="13">
        <v>42348</v>
      </c>
      <c r="F11" s="13">
        <v>44548</v>
      </c>
      <c r="G11" s="27">
        <v>25350</v>
      </c>
      <c r="H11" s="22">
        <f>IF(I11&lt;=2000,$F$5+(I11/24),"error")</f>
        <v>44690.962500000001</v>
      </c>
      <c r="I11" s="23">
        <f t="shared" si="0"/>
        <v>911.09999999999854</v>
      </c>
      <c r="J11" s="17" t="str">
        <f t="shared" si="1"/>
        <v>NOT DUE</v>
      </c>
      <c r="K11" s="31"/>
      <c r="L11" s="144" t="s">
        <v>5495</v>
      </c>
    </row>
    <row r="12" spans="1:12" ht="48">
      <c r="A12" s="17" t="s">
        <v>2880</v>
      </c>
      <c r="B12" s="31" t="s">
        <v>2000</v>
      </c>
      <c r="C12" s="31" t="s">
        <v>2044</v>
      </c>
      <c r="D12" s="43">
        <v>8000</v>
      </c>
      <c r="E12" s="13">
        <v>42348</v>
      </c>
      <c r="F12" s="13">
        <v>44247</v>
      </c>
      <c r="G12" s="27">
        <v>21808</v>
      </c>
      <c r="H12" s="22">
        <f>IF(I12&lt;=8000,$F$5+(I12/24),"error")</f>
        <v>44793.379166666666</v>
      </c>
      <c r="I12" s="23">
        <f t="shared" si="0"/>
        <v>3369.0999999999985</v>
      </c>
      <c r="J12" s="17" t="str">
        <f t="shared" si="1"/>
        <v>NOT DUE</v>
      </c>
      <c r="K12" s="31"/>
      <c r="L12" s="144" t="s">
        <v>5495</v>
      </c>
    </row>
    <row r="13" spans="1:12" ht="48">
      <c r="A13" s="17" t="s">
        <v>2881</v>
      </c>
      <c r="B13" s="31" t="s">
        <v>1967</v>
      </c>
      <c r="C13" s="31" t="s">
        <v>2045</v>
      </c>
      <c r="D13" s="43">
        <v>20000</v>
      </c>
      <c r="E13" s="13">
        <v>42348</v>
      </c>
      <c r="F13" s="13">
        <v>43662</v>
      </c>
      <c r="G13" s="27">
        <v>15863</v>
      </c>
      <c r="H13" s="22">
        <f>IF(I13&lt;=20000,$F$5+(I13/24),"error")</f>
        <v>45045.67083333333</v>
      </c>
      <c r="I13" s="23">
        <f t="shared" si="0"/>
        <v>9424.0999999999985</v>
      </c>
      <c r="J13" s="17" t="str">
        <f t="shared" si="1"/>
        <v>NOT DUE</v>
      </c>
      <c r="K13" s="31"/>
      <c r="L13" s="144" t="s">
        <v>5495</v>
      </c>
    </row>
    <row r="14" spans="1:12" ht="26.45" customHeight="1">
      <c r="A14" s="17" t="s">
        <v>2882</v>
      </c>
      <c r="B14" s="31" t="s">
        <v>3952</v>
      </c>
      <c r="C14" s="31" t="s">
        <v>2042</v>
      </c>
      <c r="D14" s="43">
        <v>8000</v>
      </c>
      <c r="E14" s="13">
        <v>42348</v>
      </c>
      <c r="F14" s="13">
        <v>44247</v>
      </c>
      <c r="G14" s="27">
        <v>21808</v>
      </c>
      <c r="H14" s="22">
        <f>IF(I14&lt;=8000,$F$5+(I14/24),"error")</f>
        <v>44793.379166666666</v>
      </c>
      <c r="I14" s="23">
        <f t="shared" ref="I14" si="4">D14-($F$4-G14)</f>
        <v>3369.0999999999985</v>
      </c>
      <c r="J14" s="17" t="str">
        <f t="shared" ref="J14" si="5">IF(I14="","",IF(I14&lt;0,"OVERDUE","NOT DUE"))</f>
        <v>NOT DUE</v>
      </c>
      <c r="K14" s="31" t="s">
        <v>2054</v>
      </c>
      <c r="L14" s="144" t="s">
        <v>5495</v>
      </c>
    </row>
    <row r="15" spans="1:12" ht="26.45" customHeight="1">
      <c r="A15" s="17" t="s">
        <v>2883</v>
      </c>
      <c r="B15" s="31" t="s">
        <v>2046</v>
      </c>
      <c r="C15" s="31" t="s">
        <v>2042</v>
      </c>
      <c r="D15" s="43">
        <v>8000</v>
      </c>
      <c r="E15" s="13">
        <v>42348</v>
      </c>
      <c r="F15" s="13">
        <v>44247</v>
      </c>
      <c r="G15" s="27">
        <v>21808</v>
      </c>
      <c r="H15" s="22">
        <f t="shared" ref="H15" si="6">IF(I15&lt;=8000,$F$5+(I15/24),"error")</f>
        <v>44793.379166666666</v>
      </c>
      <c r="I15" s="23">
        <f t="shared" si="0"/>
        <v>3369.0999999999985</v>
      </c>
      <c r="J15" s="17" t="str">
        <f t="shared" si="1"/>
        <v>NOT DUE</v>
      </c>
      <c r="K15" s="31" t="s">
        <v>2054</v>
      </c>
      <c r="L15" s="144" t="s">
        <v>5495</v>
      </c>
    </row>
    <row r="16" spans="1:12" ht="48">
      <c r="A16" s="17" t="s">
        <v>2884</v>
      </c>
      <c r="B16" s="31" t="s">
        <v>1970</v>
      </c>
      <c r="C16" s="31" t="s">
        <v>2047</v>
      </c>
      <c r="D16" s="43">
        <v>8000</v>
      </c>
      <c r="E16" s="13">
        <v>42348</v>
      </c>
      <c r="F16" s="13">
        <v>44247</v>
      </c>
      <c r="G16" s="27">
        <v>21808</v>
      </c>
      <c r="H16" s="22">
        <f>IF(I16&lt;=8000,$F$5+(I16/24),"error")</f>
        <v>44793.379166666666</v>
      </c>
      <c r="I16" s="23">
        <f t="shared" si="0"/>
        <v>3369.0999999999985</v>
      </c>
      <c r="J16" s="17" t="str">
        <f t="shared" si="1"/>
        <v>NOT DUE</v>
      </c>
      <c r="K16" s="31" t="s">
        <v>2055</v>
      </c>
      <c r="L16" s="144" t="s">
        <v>5495</v>
      </c>
    </row>
    <row r="17" spans="1:12">
      <c r="A17" s="17" t="s">
        <v>2885</v>
      </c>
      <c r="B17" s="31" t="s">
        <v>1970</v>
      </c>
      <c r="C17" s="31" t="s">
        <v>2048</v>
      </c>
      <c r="D17" s="43">
        <v>20000</v>
      </c>
      <c r="E17" s="13">
        <v>42348</v>
      </c>
      <c r="F17" s="13">
        <v>43662</v>
      </c>
      <c r="G17" s="27">
        <v>16387</v>
      </c>
      <c r="H17" s="22">
        <f>IF(I17&lt;=20000,$F$5+(I17/24),"error")</f>
        <v>45067.504166666666</v>
      </c>
      <c r="I17" s="23">
        <f t="shared" si="0"/>
        <v>9948.0999999999985</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45067.504166666666</v>
      </c>
      <c r="I18" s="23">
        <f t="shared" si="0"/>
        <v>9948.0999999999985</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45067.504166666666</v>
      </c>
      <c r="I19" s="23">
        <f t="shared" si="0"/>
        <v>9948.0999999999985</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44725.129166666666</v>
      </c>
      <c r="I20" s="23">
        <f t="shared" si="0"/>
        <v>1731.0999999999985</v>
      </c>
      <c r="J20" s="17" t="str">
        <f t="shared" si="1"/>
        <v>NOT DUE</v>
      </c>
      <c r="K20" s="31" t="s">
        <v>2058</v>
      </c>
      <c r="L20" s="20"/>
    </row>
    <row r="21" spans="1:12" ht="38.25">
      <c r="A21" s="17" t="s">
        <v>2889</v>
      </c>
      <c r="B21" s="31" t="s">
        <v>1473</v>
      </c>
      <c r="C21" s="31" t="s">
        <v>1474</v>
      </c>
      <c r="D21" s="43" t="s">
        <v>1</v>
      </c>
      <c r="E21" s="13">
        <v>42348</v>
      </c>
      <c r="F21" s="13">
        <f t="shared" ref="F21:F23" si="8">F$5</f>
        <v>44653</v>
      </c>
      <c r="G21" s="111"/>
      <c r="H21" s="15">
        <f>DATE(YEAR(F21),MONTH(F21),DAY(F21)+1)</f>
        <v>44654</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44653</v>
      </c>
      <c r="G22" s="111"/>
      <c r="H22" s="15">
        <f t="shared" ref="H22:H28" si="10">DATE(YEAR(F22),MONTH(F22),DAY(F22)+1)</f>
        <v>44654</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44653</v>
      </c>
      <c r="G23" s="111"/>
      <c r="H23" s="15">
        <f t="shared" si="10"/>
        <v>44654</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44625</v>
      </c>
      <c r="G24" s="111"/>
      <c r="H24" s="15">
        <f>EDATE(F24-1,1)</f>
        <v>44655</v>
      </c>
      <c r="I24" s="16">
        <f t="shared" ca="1" si="9"/>
        <v>1</v>
      </c>
      <c r="J24" s="17" t="str">
        <f t="shared" ca="1" si="1"/>
        <v>NOT DUE</v>
      </c>
      <c r="K24" s="31" t="s">
        <v>1506</v>
      </c>
      <c r="L24" s="20"/>
    </row>
    <row r="25" spans="1:12" ht="25.5">
      <c r="A25" s="17" t="s">
        <v>2893</v>
      </c>
      <c r="B25" s="31" t="s">
        <v>1481</v>
      </c>
      <c r="C25" s="31" t="s">
        <v>1482</v>
      </c>
      <c r="D25" s="43" t="s">
        <v>1</v>
      </c>
      <c r="E25" s="13">
        <v>42348</v>
      </c>
      <c r="F25" s="13">
        <f t="shared" ref="F25:F28" si="11">F$5</f>
        <v>44653</v>
      </c>
      <c r="G25" s="111"/>
      <c r="H25" s="15">
        <f t="shared" si="10"/>
        <v>44654</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44653</v>
      </c>
      <c r="G26" s="111"/>
      <c r="H26" s="15">
        <f t="shared" si="10"/>
        <v>44654</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44653</v>
      </c>
      <c r="G27" s="111"/>
      <c r="H27" s="15">
        <f t="shared" si="10"/>
        <v>44654</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44653</v>
      </c>
      <c r="G28" s="111"/>
      <c r="H28" s="15">
        <f t="shared" si="10"/>
        <v>44654</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-15</v>
      </c>
      <c r="J29" s="17" t="str">
        <f t="shared" ref="J29" ca="1" si="13">IF(I29="","",IF(I29&lt;0,"OVERDUE","NOT DUE"))</f>
        <v>OVERDUE</v>
      </c>
      <c r="K29" s="31" t="s">
        <v>1508</v>
      </c>
      <c r="L29" s="20" t="s">
        <v>5531</v>
      </c>
    </row>
    <row r="30" spans="1:12" ht="26.45" customHeight="1">
      <c r="A30" s="17" t="s">
        <v>2898</v>
      </c>
      <c r="B30" s="31" t="s">
        <v>1488</v>
      </c>
      <c r="C30" s="31" t="s">
        <v>1489</v>
      </c>
      <c r="D30" s="43" t="s">
        <v>0</v>
      </c>
      <c r="E30" s="13">
        <v>42348</v>
      </c>
      <c r="F30" s="13">
        <v>44643</v>
      </c>
      <c r="G30" s="111"/>
      <c r="H30" s="15">
        <f>DATE(YEAR(F30),MONTH(F30)+3,DAY(F30)-1)</f>
        <v>44734</v>
      </c>
      <c r="I30" s="16">
        <f t="shared" ca="1" si="9"/>
        <v>80</v>
      </c>
      <c r="J30" s="17" t="str">
        <f t="shared" ca="1" si="1"/>
        <v>NOT DUE</v>
      </c>
      <c r="K30" s="31" t="s">
        <v>1508</v>
      </c>
      <c r="L30" s="20"/>
    </row>
    <row r="31" spans="1:12" ht="25.5">
      <c r="A31" s="17" t="s">
        <v>2899</v>
      </c>
      <c r="B31" s="31" t="s">
        <v>1490</v>
      </c>
      <c r="C31" s="31"/>
      <c r="D31" s="43" t="s">
        <v>4</v>
      </c>
      <c r="E31" s="13">
        <v>42348</v>
      </c>
      <c r="F31" s="13">
        <v>44625</v>
      </c>
      <c r="G31" s="111"/>
      <c r="H31" s="15">
        <f>EDATE(F31-1,1)</f>
        <v>44655</v>
      </c>
      <c r="I31" s="16">
        <f t="shared" ca="1" si="9"/>
        <v>1</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1053</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1053</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75</v>
      </c>
      <c r="J34" s="17" t="str">
        <f t="shared" ca="1" si="1"/>
        <v>NOT DUE</v>
      </c>
      <c r="K34" s="31" t="s">
        <v>1509</v>
      </c>
      <c r="L34" s="20"/>
    </row>
    <row r="35" spans="1:12" ht="15" customHeight="1">
      <c r="A35" s="17" t="s">
        <v>2903</v>
      </c>
      <c r="B35" s="31" t="s">
        <v>1977</v>
      </c>
      <c r="C35" s="31"/>
      <c r="D35" s="43" t="s">
        <v>1</v>
      </c>
      <c r="E35" s="13">
        <v>42348</v>
      </c>
      <c r="F35" s="13">
        <f t="shared" ref="F35" si="14">F$5</f>
        <v>44653</v>
      </c>
      <c r="G35" s="111"/>
      <c r="H35" s="15">
        <f>DATE(YEAR(F35),MONTH(F35),DAY(F35)+1)</f>
        <v>44654</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325</v>
      </c>
      <c r="J36" s="17" t="str">
        <f t="shared" ca="1" si="1"/>
        <v>NOT DUE</v>
      </c>
      <c r="K36" s="31" t="s">
        <v>1509</v>
      </c>
      <c r="L36" s="144" t="s">
        <v>5517</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325</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325</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325</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325</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325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L29" sqref="L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2059</v>
      </c>
      <c r="D3" s="306" t="s">
        <v>12</v>
      </c>
      <c r="E3" s="306"/>
      <c r="F3" s="5" t="s">
        <v>2905</v>
      </c>
    </row>
    <row r="4" spans="1:12" ht="18" customHeight="1">
      <c r="A4" s="305" t="s">
        <v>75</v>
      </c>
      <c r="B4" s="305"/>
      <c r="C4" s="37" t="s">
        <v>3846</v>
      </c>
      <c r="D4" s="306" t="s">
        <v>14</v>
      </c>
      <c r="E4" s="306"/>
      <c r="F4" s="6">
        <f>'Running Hours'!B30</f>
        <v>27858</v>
      </c>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45275.958333333336</v>
      </c>
      <c r="I8" s="23">
        <f t="shared" ref="I8:I20" si="0">D8-($F$4-G8)</f>
        <v>14951</v>
      </c>
      <c r="J8" s="17" t="str">
        <f t="shared" ref="J8:J41" si="1">IF(I8="","",IF(I8&lt;0,"OVERDUE","NOT DUE"))</f>
        <v>NOT DUE</v>
      </c>
      <c r="K8" s="31" t="s">
        <v>2052</v>
      </c>
      <c r="L8" s="144" t="s">
        <v>5495</v>
      </c>
    </row>
    <row r="9" spans="1:12" ht="26.45" customHeight="1">
      <c r="A9" s="17" t="s">
        <v>2907</v>
      </c>
      <c r="B9" s="31" t="s">
        <v>2079</v>
      </c>
      <c r="C9" s="31" t="s">
        <v>2042</v>
      </c>
      <c r="D9" s="43">
        <v>8000</v>
      </c>
      <c r="E9" s="13">
        <v>42348</v>
      </c>
      <c r="F9" s="13">
        <v>44247</v>
      </c>
      <c r="G9" s="27">
        <v>22809</v>
      </c>
      <c r="H9" s="22">
        <f>IF(I9&lt;=8000,$F$5+(I9/24),"error")</f>
        <v>44775.958333333336</v>
      </c>
      <c r="I9" s="23">
        <f t="shared" ref="I9" si="2">D9-($F$4-G9)</f>
        <v>2951</v>
      </c>
      <c r="J9" s="17" t="str">
        <f t="shared" ref="J9" si="3">IF(I9="","",IF(I9&lt;0,"OVERDUE","NOT DUE"))</f>
        <v>NOT DUE</v>
      </c>
      <c r="K9" s="31" t="s">
        <v>2053</v>
      </c>
      <c r="L9" s="144" t="s">
        <v>5495</v>
      </c>
    </row>
    <row r="10" spans="1:12" ht="26.45" customHeight="1">
      <c r="A10" s="17" t="s">
        <v>2908</v>
      </c>
      <c r="B10" s="31" t="s">
        <v>3951</v>
      </c>
      <c r="C10" s="31" t="s">
        <v>2042</v>
      </c>
      <c r="D10" s="43">
        <v>8000</v>
      </c>
      <c r="E10" s="13">
        <v>42348</v>
      </c>
      <c r="F10" s="13">
        <v>44247</v>
      </c>
      <c r="G10" s="27">
        <v>22809</v>
      </c>
      <c r="H10" s="22">
        <f>IF(I10&lt;=8000,$F$5+(I10/24),"error")</f>
        <v>44775.958333333336</v>
      </c>
      <c r="I10" s="23">
        <f t="shared" si="0"/>
        <v>2951</v>
      </c>
      <c r="J10" s="17" t="str">
        <f t="shared" si="1"/>
        <v>NOT DUE</v>
      </c>
      <c r="K10" s="31" t="s">
        <v>2053</v>
      </c>
      <c r="L10" s="144" t="s">
        <v>5495</v>
      </c>
    </row>
    <row r="11" spans="1:12" ht="48">
      <c r="A11" s="17" t="s">
        <v>2909</v>
      </c>
      <c r="B11" s="31" t="s">
        <v>2000</v>
      </c>
      <c r="C11" s="31" t="s">
        <v>2043</v>
      </c>
      <c r="D11" s="43">
        <v>2000</v>
      </c>
      <c r="E11" s="13">
        <v>42348</v>
      </c>
      <c r="F11" s="13">
        <v>44548</v>
      </c>
      <c r="G11" s="27">
        <v>26625</v>
      </c>
      <c r="H11" s="22">
        <f>IF(I11&lt;=2000,$F$5+(I11/24),"error")</f>
        <v>44684.958333333336</v>
      </c>
      <c r="I11" s="23">
        <f t="shared" si="0"/>
        <v>767</v>
      </c>
      <c r="J11" s="17" t="str">
        <f t="shared" si="1"/>
        <v>NOT DUE</v>
      </c>
      <c r="K11" s="31"/>
      <c r="L11" s="144" t="s">
        <v>5495</v>
      </c>
    </row>
    <row r="12" spans="1:12" ht="48">
      <c r="A12" s="17" t="s">
        <v>2910</v>
      </c>
      <c r="B12" s="31" t="s">
        <v>2000</v>
      </c>
      <c r="C12" s="31" t="s">
        <v>2044</v>
      </c>
      <c r="D12" s="43">
        <v>8000</v>
      </c>
      <c r="E12" s="13">
        <v>42348</v>
      </c>
      <c r="F12" s="13">
        <v>44247</v>
      </c>
      <c r="G12" s="27">
        <v>22809</v>
      </c>
      <c r="H12" s="22">
        <f>IF(I12&lt;=8000,$F$5+(I12/24),"error")</f>
        <v>44775.958333333336</v>
      </c>
      <c r="I12" s="23">
        <f t="shared" si="0"/>
        <v>2951</v>
      </c>
      <c r="J12" s="17" t="str">
        <f t="shared" si="1"/>
        <v>NOT DUE</v>
      </c>
      <c r="K12" s="31"/>
      <c r="L12" s="144" t="s">
        <v>5495</v>
      </c>
    </row>
    <row r="13" spans="1:12" ht="48">
      <c r="A13" s="17" t="s">
        <v>2911</v>
      </c>
      <c r="B13" s="31" t="s">
        <v>1967</v>
      </c>
      <c r="C13" s="31" t="s">
        <v>2045</v>
      </c>
      <c r="D13" s="43">
        <v>20000</v>
      </c>
      <c r="E13" s="13">
        <v>42348</v>
      </c>
      <c r="F13" s="13">
        <v>43662</v>
      </c>
      <c r="G13" s="27">
        <v>15711</v>
      </c>
      <c r="H13" s="22">
        <f>IF(I13&lt;=20000,$F$5+(I13/24),"error")</f>
        <v>44980.208333333336</v>
      </c>
      <c r="I13" s="23">
        <f t="shared" ref="I13" si="4">D13-($F$4-G13)</f>
        <v>7853</v>
      </c>
      <c r="J13" s="17" t="str">
        <f t="shared" ref="J13" si="5">IF(I13="","",IF(I13&lt;0,"OVERDUE","NOT DUE"))</f>
        <v>NOT DUE</v>
      </c>
      <c r="K13" s="31"/>
      <c r="L13" s="144" t="s">
        <v>5495</v>
      </c>
    </row>
    <row r="14" spans="1:12" ht="48">
      <c r="A14" s="17" t="s">
        <v>2912</v>
      </c>
      <c r="B14" s="31" t="s">
        <v>3952</v>
      </c>
      <c r="C14" s="31" t="s">
        <v>2045</v>
      </c>
      <c r="D14" s="43">
        <v>20000</v>
      </c>
      <c r="E14" s="13">
        <v>42348</v>
      </c>
      <c r="F14" s="13">
        <v>44247</v>
      </c>
      <c r="G14" s="27">
        <v>22809</v>
      </c>
      <c r="H14" s="22">
        <f>IF(I14&lt;=20000,$F$5+(I14/24),"error")</f>
        <v>45275.958333333336</v>
      </c>
      <c r="I14" s="23">
        <f t="shared" si="0"/>
        <v>14951</v>
      </c>
      <c r="J14" s="17" t="str">
        <f t="shared" si="1"/>
        <v>NOT DUE</v>
      </c>
      <c r="K14" s="31"/>
      <c r="L14" s="144" t="s">
        <v>5495</v>
      </c>
    </row>
    <row r="15" spans="1:12" ht="26.45" customHeight="1">
      <c r="A15" s="17" t="s">
        <v>2913</v>
      </c>
      <c r="B15" s="31" t="s">
        <v>2046</v>
      </c>
      <c r="C15" s="31" t="s">
        <v>2042</v>
      </c>
      <c r="D15" s="43">
        <v>8000</v>
      </c>
      <c r="E15" s="13">
        <v>42348</v>
      </c>
      <c r="F15" s="13">
        <v>44247</v>
      </c>
      <c r="G15" s="27">
        <v>22809</v>
      </c>
      <c r="H15" s="22">
        <f t="shared" ref="H15" si="6">IF(I15&lt;=8000,$F$5+(I15/24),"error")</f>
        <v>44775.958333333336</v>
      </c>
      <c r="I15" s="23">
        <f t="shared" si="0"/>
        <v>2951</v>
      </c>
      <c r="J15" s="17" t="str">
        <f t="shared" si="1"/>
        <v>NOT DUE</v>
      </c>
      <c r="K15" s="31" t="s">
        <v>2054</v>
      </c>
      <c r="L15" s="144" t="s">
        <v>5495</v>
      </c>
    </row>
    <row r="16" spans="1:12" ht="48">
      <c r="A16" s="17" t="s">
        <v>2914</v>
      </c>
      <c r="B16" s="31" t="s">
        <v>1970</v>
      </c>
      <c r="C16" s="31" t="s">
        <v>2047</v>
      </c>
      <c r="D16" s="43">
        <v>8000</v>
      </c>
      <c r="E16" s="13">
        <v>42348</v>
      </c>
      <c r="F16" s="13">
        <v>44247</v>
      </c>
      <c r="G16" s="27">
        <v>22809</v>
      </c>
      <c r="H16" s="22">
        <f>IF(I16&lt;=8000,$F$5+(I16/24),"error")</f>
        <v>44775.958333333336</v>
      </c>
      <c r="I16" s="23">
        <f t="shared" si="0"/>
        <v>2951</v>
      </c>
      <c r="J16" s="17" t="str">
        <f t="shared" si="1"/>
        <v>NOT DUE</v>
      </c>
      <c r="K16" s="31" t="s">
        <v>2055</v>
      </c>
      <c r="L16" s="144" t="s">
        <v>5495</v>
      </c>
    </row>
    <row r="17" spans="1:12" ht="48">
      <c r="A17" s="17" t="s">
        <v>2915</v>
      </c>
      <c r="B17" s="31" t="s">
        <v>1970</v>
      </c>
      <c r="C17" s="31" t="s">
        <v>2048</v>
      </c>
      <c r="D17" s="43">
        <v>20000</v>
      </c>
      <c r="E17" s="13">
        <v>42348</v>
      </c>
      <c r="F17" s="13">
        <v>43662</v>
      </c>
      <c r="G17" s="27">
        <v>15711</v>
      </c>
      <c r="H17" s="22">
        <f>IF(I17&lt;=20000,$F$5+(I17/24),"error")</f>
        <v>44980.208333333336</v>
      </c>
      <c r="I17" s="23">
        <f t="shared" si="0"/>
        <v>7853</v>
      </c>
      <c r="J17" s="17" t="str">
        <f t="shared" si="1"/>
        <v>NOT DUE</v>
      </c>
      <c r="K17" s="31"/>
      <c r="L17" s="144" t="s">
        <v>5495</v>
      </c>
    </row>
    <row r="18" spans="1:12" ht="26.45" customHeight="1">
      <c r="A18" s="17" t="s">
        <v>2916</v>
      </c>
      <c r="B18" s="31" t="s">
        <v>1618</v>
      </c>
      <c r="C18" s="31" t="s">
        <v>2049</v>
      </c>
      <c r="D18" s="43">
        <v>20000</v>
      </c>
      <c r="E18" s="13">
        <v>42348</v>
      </c>
      <c r="F18" s="13">
        <v>43662</v>
      </c>
      <c r="G18" s="27">
        <v>15711</v>
      </c>
      <c r="H18" s="22">
        <f t="shared" ref="H18" si="7">IF(I18&lt;=20000,$F$5+(I18/24),"error")</f>
        <v>44980.208333333336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44980.208333333336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44759.625</v>
      </c>
      <c r="I20" s="23">
        <f t="shared" si="0"/>
        <v>2559</v>
      </c>
      <c r="J20" s="17" t="str">
        <f t="shared" si="1"/>
        <v>NOT DUE</v>
      </c>
      <c r="K20" s="31" t="s">
        <v>2058</v>
      </c>
      <c r="L20" s="20"/>
    </row>
    <row r="21" spans="1:12" ht="38.25">
      <c r="A21" s="17" t="s">
        <v>2919</v>
      </c>
      <c r="B21" s="31" t="s">
        <v>1473</v>
      </c>
      <c r="C21" s="31" t="s">
        <v>1474</v>
      </c>
      <c r="D21" s="43" t="s">
        <v>1</v>
      </c>
      <c r="E21" s="13">
        <v>42348</v>
      </c>
      <c r="F21" s="13">
        <f t="shared" ref="F21:F23" si="8">F$5</f>
        <v>44653</v>
      </c>
      <c r="G21" s="111"/>
      <c r="H21" s="15">
        <f>DATE(YEAR(F21),MONTH(F21),DAY(F21)+1)</f>
        <v>44654</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44653</v>
      </c>
      <c r="G22" s="111"/>
      <c r="H22" s="15">
        <f t="shared" ref="H22:H28" si="10">DATE(YEAR(F22),MONTH(F22),DAY(F22)+1)</f>
        <v>44654</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44653</v>
      </c>
      <c r="G23" s="111"/>
      <c r="H23" s="15">
        <f t="shared" si="10"/>
        <v>44654</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300</v>
      </c>
      <c r="J24" s="17" t="str">
        <f t="shared" ca="1" si="1"/>
        <v>NOT DUE</v>
      </c>
      <c r="K24" s="31" t="s">
        <v>1506</v>
      </c>
      <c r="L24" s="20"/>
    </row>
    <row r="25" spans="1:12" ht="25.5">
      <c r="A25" s="17" t="s">
        <v>2923</v>
      </c>
      <c r="B25" s="31" t="s">
        <v>1481</v>
      </c>
      <c r="C25" s="31" t="s">
        <v>1482</v>
      </c>
      <c r="D25" s="43" t="s">
        <v>1</v>
      </c>
      <c r="E25" s="13">
        <v>42348</v>
      </c>
      <c r="F25" s="13">
        <f t="shared" ref="F25:F28" si="11">F$5</f>
        <v>44653</v>
      </c>
      <c r="G25" s="111"/>
      <c r="H25" s="15">
        <f t="shared" si="10"/>
        <v>44654</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44653</v>
      </c>
      <c r="G26" s="111"/>
      <c r="H26" s="15">
        <f t="shared" si="10"/>
        <v>44654</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44653</v>
      </c>
      <c r="G27" s="111"/>
      <c r="H27" s="15">
        <f t="shared" si="10"/>
        <v>44654</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44653</v>
      </c>
      <c r="G28" s="111"/>
      <c r="H28" s="15">
        <f t="shared" si="10"/>
        <v>44654</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-15</v>
      </c>
      <c r="J29" s="17" t="str">
        <f t="shared" ca="1" si="1"/>
        <v>OVERDUE</v>
      </c>
      <c r="K29" s="31" t="s">
        <v>1508</v>
      </c>
      <c r="L29" s="20" t="s">
        <v>5531</v>
      </c>
    </row>
    <row r="30" spans="1:12" ht="26.45" customHeight="1">
      <c r="A30" s="17" t="s">
        <v>2928</v>
      </c>
      <c r="B30" s="31" t="s">
        <v>1488</v>
      </c>
      <c r="C30" s="31" t="s">
        <v>1489</v>
      </c>
      <c r="D30" s="43" t="s">
        <v>0</v>
      </c>
      <c r="E30" s="13">
        <v>42348</v>
      </c>
      <c r="F30" s="13">
        <v>44643</v>
      </c>
      <c r="G30" s="111"/>
      <c r="H30" s="15">
        <f>DATE(YEAR(F30),MONTH(F30)+3,DAY(F30)-1)</f>
        <v>44734</v>
      </c>
      <c r="I30" s="16">
        <f t="shared" ca="1" si="9"/>
        <v>80</v>
      </c>
      <c r="J30" s="17" t="str">
        <f t="shared" ca="1" si="1"/>
        <v>NOT DUE</v>
      </c>
      <c r="K30" s="31" t="s">
        <v>1508</v>
      </c>
      <c r="L30" s="20"/>
    </row>
    <row r="31" spans="1:12" ht="25.5">
      <c r="A31" s="17" t="s">
        <v>2929</v>
      </c>
      <c r="B31" s="31" t="s">
        <v>1490</v>
      </c>
      <c r="C31" s="31"/>
      <c r="D31" s="43" t="s">
        <v>4</v>
      </c>
      <c r="E31" s="13">
        <v>42348</v>
      </c>
      <c r="F31" s="13">
        <v>44625</v>
      </c>
      <c r="G31" s="111"/>
      <c r="H31" s="15">
        <f>EDATE(F31-1,1)</f>
        <v>44655</v>
      </c>
      <c r="I31" s="16">
        <f t="shared" ca="1" si="9"/>
        <v>1</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1053</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1053</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75</v>
      </c>
      <c r="J34" s="17" t="str">
        <f t="shared" ca="1" si="1"/>
        <v>NOT DUE</v>
      </c>
      <c r="K34" s="31" t="s">
        <v>1509</v>
      </c>
      <c r="L34" s="20"/>
    </row>
    <row r="35" spans="1:12" ht="15" customHeight="1">
      <c r="A35" s="17" t="s">
        <v>2933</v>
      </c>
      <c r="B35" s="31" t="s">
        <v>1977</v>
      </c>
      <c r="C35" s="31"/>
      <c r="D35" s="43" t="s">
        <v>1</v>
      </c>
      <c r="E35" s="13">
        <v>42348</v>
      </c>
      <c r="F35" s="13">
        <f t="shared" ref="F35" si="12">F$5</f>
        <v>44653</v>
      </c>
      <c r="G35" s="111"/>
      <c r="H35" s="15">
        <f>DATE(YEAR(F35),MONTH(F35),DAY(F35)+1)</f>
        <v>44654</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325</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325</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325</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325</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325</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325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2076</v>
      </c>
      <c r="D3" s="306" t="s">
        <v>12</v>
      </c>
      <c r="E3" s="306"/>
      <c r="F3" s="5" t="s">
        <v>2631</v>
      </c>
    </row>
    <row r="4" spans="1:12" ht="18" customHeight="1">
      <c r="A4" s="305" t="s">
        <v>75</v>
      </c>
      <c r="B4" s="305"/>
      <c r="C4" s="37" t="s">
        <v>3847</v>
      </c>
      <c r="D4" s="306" t="s">
        <v>14</v>
      </c>
      <c r="E4" s="306"/>
      <c r="F4" s="111"/>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626</v>
      </c>
      <c r="J8" s="17" t="str">
        <f t="shared" ref="J8:J37" ca="1" si="1">IF(I8="","",IF(I8&lt;0,"OVERDUE","NOT DUE"))</f>
        <v>NOT DUE</v>
      </c>
      <c r="K8" s="31" t="s">
        <v>2075</v>
      </c>
      <c r="L8" s="144" t="s">
        <v>5491</v>
      </c>
    </row>
    <row r="9" spans="1:12" ht="36">
      <c r="A9" s="17" t="s">
        <v>2850</v>
      </c>
      <c r="B9" s="31" t="s">
        <v>2062</v>
      </c>
      <c r="C9" s="31" t="s">
        <v>2063</v>
      </c>
      <c r="D9" s="43" t="s">
        <v>599</v>
      </c>
      <c r="E9" s="13">
        <v>42348</v>
      </c>
      <c r="F9" s="13">
        <v>44551</v>
      </c>
      <c r="G9" s="111"/>
      <c r="H9" s="15">
        <f>DATE(YEAR(F9)+2,MONTH(F9),DAY(F9)-1)</f>
        <v>45280</v>
      </c>
      <c r="I9" s="16">
        <f t="shared" ca="1" si="0"/>
        <v>626</v>
      </c>
      <c r="J9" s="17" t="str">
        <f t="shared" ca="1" si="1"/>
        <v>NOT DUE</v>
      </c>
      <c r="K9" s="31"/>
      <c r="L9" s="144" t="s">
        <v>5491</v>
      </c>
    </row>
    <row r="10" spans="1:12" ht="25.5">
      <c r="A10" s="17" t="s">
        <v>2851</v>
      </c>
      <c r="B10" s="31" t="s">
        <v>2064</v>
      </c>
      <c r="C10" s="31" t="s">
        <v>2065</v>
      </c>
      <c r="D10" s="43" t="s">
        <v>0</v>
      </c>
      <c r="E10" s="13">
        <v>42348</v>
      </c>
      <c r="F10" s="13">
        <v>44583</v>
      </c>
      <c r="G10" s="111"/>
      <c r="H10" s="15">
        <f>DATE(YEAR(F10),MONTH(F10)+3,DAY(F10)-1)</f>
        <v>44672</v>
      </c>
      <c r="I10" s="16">
        <f t="shared" ca="1" si="0"/>
        <v>18</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261</v>
      </c>
      <c r="J11" s="17" t="str">
        <f t="shared" ca="1" si="1"/>
        <v>NOT DUE</v>
      </c>
      <c r="K11" s="31"/>
      <c r="L11" s="144" t="s">
        <v>5491</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261</v>
      </c>
      <c r="J12" s="17" t="str">
        <f t="shared" ref="J12" ca="1" si="4">IF(I12="","",IF(I12&lt;0,"OVERDUE","NOT DUE"))</f>
        <v>NOT DUE</v>
      </c>
      <c r="K12" s="31"/>
      <c r="L12" s="144" t="s">
        <v>5491</v>
      </c>
    </row>
    <row r="13" spans="1:12" ht="36">
      <c r="A13" s="17" t="s">
        <v>2854</v>
      </c>
      <c r="B13" s="31" t="s">
        <v>2068</v>
      </c>
      <c r="C13" s="31" t="s">
        <v>2069</v>
      </c>
      <c r="D13" s="43" t="s">
        <v>377</v>
      </c>
      <c r="E13" s="13">
        <v>42348</v>
      </c>
      <c r="F13" s="13">
        <v>44551</v>
      </c>
      <c r="G13" s="111"/>
      <c r="H13" s="15">
        <f t="shared" si="2"/>
        <v>44915</v>
      </c>
      <c r="I13" s="16">
        <f t="shared" ca="1" si="0"/>
        <v>261</v>
      </c>
      <c r="J13" s="17" t="str">
        <f t="shared" ca="1" si="1"/>
        <v>NOT DUE</v>
      </c>
      <c r="K13" s="31"/>
      <c r="L13" s="144" t="s">
        <v>5491</v>
      </c>
    </row>
    <row r="14" spans="1:12" ht="36">
      <c r="A14" s="17" t="s">
        <v>2855</v>
      </c>
      <c r="B14" s="31" t="s">
        <v>2070</v>
      </c>
      <c r="C14" s="31" t="s">
        <v>2071</v>
      </c>
      <c r="D14" s="43" t="s">
        <v>377</v>
      </c>
      <c r="E14" s="13">
        <v>42348</v>
      </c>
      <c r="F14" s="13">
        <v>44551</v>
      </c>
      <c r="G14" s="111"/>
      <c r="H14" s="15">
        <f t="shared" si="2"/>
        <v>44915</v>
      </c>
      <c r="I14" s="16">
        <f t="shared" ca="1" si="0"/>
        <v>261</v>
      </c>
      <c r="J14" s="17" t="str">
        <f t="shared" ca="1" si="1"/>
        <v>NOT DUE</v>
      </c>
      <c r="K14" s="31"/>
      <c r="L14" s="144" t="s">
        <v>5491</v>
      </c>
    </row>
    <row r="15" spans="1:12" ht="36">
      <c r="A15" s="17" t="s">
        <v>2856</v>
      </c>
      <c r="B15" s="31" t="s">
        <v>2072</v>
      </c>
      <c r="C15" s="31" t="s">
        <v>2073</v>
      </c>
      <c r="D15" s="43" t="s">
        <v>377</v>
      </c>
      <c r="E15" s="13">
        <v>42348</v>
      </c>
      <c r="F15" s="13">
        <v>44551</v>
      </c>
      <c r="G15" s="111"/>
      <c r="H15" s="15">
        <f t="shared" si="2"/>
        <v>44915</v>
      </c>
      <c r="I15" s="16">
        <f t="shared" ca="1" si="0"/>
        <v>261</v>
      </c>
      <c r="J15" s="17" t="str">
        <f t="shared" ca="1" si="1"/>
        <v>NOT DUE</v>
      </c>
      <c r="K15" s="31"/>
      <c r="L15" s="144" t="s">
        <v>5491</v>
      </c>
    </row>
    <row r="16" spans="1:12" ht="25.5">
      <c r="A16" s="17" t="s">
        <v>2857</v>
      </c>
      <c r="B16" s="31" t="s">
        <v>2074</v>
      </c>
      <c r="C16" s="31" t="s">
        <v>2073</v>
      </c>
      <c r="D16" s="43" t="s">
        <v>0</v>
      </c>
      <c r="E16" s="13">
        <v>42348</v>
      </c>
      <c r="F16" s="13">
        <v>44646</v>
      </c>
      <c r="G16" s="111"/>
      <c r="H16" s="15">
        <f>DATE(YEAR(F16),MONTH(F16)+3,DAY(F16)-1)</f>
        <v>44737</v>
      </c>
      <c r="I16" s="16">
        <f t="shared" ca="1" si="0"/>
        <v>83</v>
      </c>
      <c r="J16" s="17" t="str">
        <f t="shared" ca="1" si="1"/>
        <v>NOT DUE</v>
      </c>
      <c r="K16" s="31"/>
      <c r="L16" s="20" t="s">
        <v>4870</v>
      </c>
    </row>
    <row r="17" spans="1:12" ht="38.25">
      <c r="A17" s="17" t="s">
        <v>2858</v>
      </c>
      <c r="B17" s="31" t="s">
        <v>1473</v>
      </c>
      <c r="C17" s="31" t="s">
        <v>1474</v>
      </c>
      <c r="D17" s="43" t="s">
        <v>1</v>
      </c>
      <c r="E17" s="13">
        <v>42348</v>
      </c>
      <c r="F17" s="13">
        <f t="shared" ref="F17:F18" si="5">F$5</f>
        <v>44653</v>
      </c>
      <c r="G17" s="111"/>
      <c r="H17" s="15">
        <f>DATE(YEAR(F17),MONTH(F17),DAY(F17)+1)</f>
        <v>44654</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44653</v>
      </c>
      <c r="G18" s="111"/>
      <c r="H18" s="15">
        <f t="shared" ref="H18:H24" si="6">DATE(YEAR(F18),MONTH(F18),DAY(F18)+1)</f>
        <v>44654</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44653</v>
      </c>
      <c r="G19" s="111"/>
      <c r="H19" s="15">
        <f t="shared" si="6"/>
        <v>44654</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44645</v>
      </c>
      <c r="G20" s="111"/>
      <c r="H20" s="15">
        <f>EDATE(F20-1,1)</f>
        <v>44675</v>
      </c>
      <c r="I20" s="16">
        <f t="shared" ca="1" si="0"/>
        <v>21</v>
      </c>
      <c r="J20" s="17" t="str">
        <f t="shared" ca="1" si="1"/>
        <v>NOT DUE</v>
      </c>
      <c r="K20" s="31" t="s">
        <v>1506</v>
      </c>
      <c r="L20" s="20"/>
    </row>
    <row r="21" spans="1:12" ht="25.5">
      <c r="A21" s="17" t="s">
        <v>2862</v>
      </c>
      <c r="B21" s="31" t="s">
        <v>1481</v>
      </c>
      <c r="C21" s="31" t="s">
        <v>1482</v>
      </c>
      <c r="D21" s="43" t="s">
        <v>1</v>
      </c>
      <c r="E21" s="13">
        <v>42348</v>
      </c>
      <c r="F21" s="13">
        <f t="shared" ref="F21:F24" si="8">F$5</f>
        <v>44653</v>
      </c>
      <c r="G21" s="111"/>
      <c r="H21" s="15">
        <f t="shared" si="6"/>
        <v>44654</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44653</v>
      </c>
      <c r="G22" s="111"/>
      <c r="H22" s="15">
        <f t="shared" si="6"/>
        <v>44654</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44653</v>
      </c>
      <c r="G23" s="111"/>
      <c r="H23" s="15">
        <f t="shared" si="6"/>
        <v>44654</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44653</v>
      </c>
      <c r="G24" s="111"/>
      <c r="H24" s="15">
        <f t="shared" si="6"/>
        <v>44654</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1357</v>
      </c>
      <c r="J28" s="17" t="str">
        <f t="shared" ca="1" si="1"/>
        <v>NOT DUE</v>
      </c>
      <c r="K28" s="31" t="s">
        <v>3916</v>
      </c>
      <c r="L28" s="144" t="s">
        <v>5491</v>
      </c>
    </row>
    <row r="29" spans="1:12" ht="36">
      <c r="A29" s="17" t="s">
        <v>2870</v>
      </c>
      <c r="B29" s="31" t="s">
        <v>4016</v>
      </c>
      <c r="C29" s="31" t="s">
        <v>3949</v>
      </c>
      <c r="D29" s="43" t="s">
        <v>1074</v>
      </c>
      <c r="E29" s="13">
        <v>42348</v>
      </c>
      <c r="F29" s="13">
        <v>44551</v>
      </c>
      <c r="G29" s="74"/>
      <c r="H29" s="15">
        <f>DATE(YEAR(F29)+4,MONTH(F29),DAY(F29)-1)</f>
        <v>46011</v>
      </c>
      <c r="I29" s="16">
        <f t="shared" ca="1" si="0"/>
        <v>1357</v>
      </c>
      <c r="J29" s="17" t="str">
        <f t="shared" ca="1" si="1"/>
        <v>NOT DUE</v>
      </c>
      <c r="K29" s="31" t="s">
        <v>3916</v>
      </c>
      <c r="L29" s="144" t="s">
        <v>5491</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75</v>
      </c>
      <c r="J30" s="17" t="str">
        <f t="shared" ca="1" si="1"/>
        <v>NOT DUE</v>
      </c>
      <c r="K30" s="31" t="s">
        <v>1509</v>
      </c>
      <c r="L30" s="20"/>
    </row>
    <row r="31" spans="1:12" ht="15" customHeight="1">
      <c r="A31" s="17" t="s">
        <v>2872</v>
      </c>
      <c r="B31" s="31" t="s">
        <v>1977</v>
      </c>
      <c r="C31" s="31"/>
      <c r="D31" s="43" t="s">
        <v>1</v>
      </c>
      <c r="E31" s="13">
        <v>42348</v>
      </c>
      <c r="F31" s="13">
        <f t="shared" ref="F31" si="10">F$5</f>
        <v>44653</v>
      </c>
      <c r="G31" s="111"/>
      <c r="H31" s="15">
        <f>DATE(YEAR(F31),MONTH(F31),DAY(F31)+1)</f>
        <v>44654</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261</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261</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261</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261</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261</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261</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5" zoomScaleNormal="100" workbookViewId="0">
      <selection activeCell="F45" sqref="F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2077</v>
      </c>
      <c r="D3" s="306" t="s">
        <v>12</v>
      </c>
      <c r="E3" s="306"/>
      <c r="F3" s="5" t="s">
        <v>2632</v>
      </c>
    </row>
    <row r="4" spans="1:12" ht="18" customHeight="1">
      <c r="A4" s="305" t="s">
        <v>75</v>
      </c>
      <c r="B4" s="305"/>
      <c r="C4" s="37" t="s">
        <v>2078</v>
      </c>
      <c r="D4" s="306" t="s">
        <v>14</v>
      </c>
      <c r="E4" s="306"/>
      <c r="F4" s="111"/>
    </row>
    <row r="5" spans="1:12" ht="18" customHeight="1">
      <c r="A5" s="305" t="s">
        <v>76</v>
      </c>
      <c r="B5" s="305"/>
      <c r="C5" s="38" t="s">
        <v>3844</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1357</v>
      </c>
      <c r="J8" s="17" t="str">
        <f t="shared" ref="J8:J41" ca="1" si="1">IF(I8="","",IF(I8&lt;0,"OVERDUE","NOT DUE"))</f>
        <v>NOT DUE</v>
      </c>
      <c r="K8" s="31"/>
      <c r="L8" s="20" t="s">
        <v>5491</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1357</v>
      </c>
      <c r="J9" s="17" t="str">
        <f t="shared" ref="J9:J15" ca="1" si="4">IF(I9="","",IF(I9&lt;0,"OVERDUE","NOT DUE"))</f>
        <v>NOT DUE</v>
      </c>
      <c r="K9" s="31"/>
      <c r="L9" s="20" t="s">
        <v>5491</v>
      </c>
    </row>
    <row r="10" spans="1:12" ht="36">
      <c r="A10" s="17" t="s">
        <v>2822</v>
      </c>
      <c r="B10" s="31" t="s">
        <v>3972</v>
      </c>
      <c r="C10" s="31" t="s">
        <v>3973</v>
      </c>
      <c r="D10" s="43" t="s">
        <v>2094</v>
      </c>
      <c r="E10" s="13">
        <v>42348</v>
      </c>
      <c r="F10" s="13">
        <v>44551</v>
      </c>
      <c r="G10" s="111"/>
      <c r="H10" s="15">
        <f t="shared" si="2"/>
        <v>46011</v>
      </c>
      <c r="I10" s="16">
        <f t="shared" ca="1" si="3"/>
        <v>1357</v>
      </c>
      <c r="J10" s="17" t="str">
        <f t="shared" ca="1" si="4"/>
        <v>NOT DUE</v>
      </c>
      <c r="K10" s="31"/>
      <c r="L10" s="20" t="s">
        <v>5491</v>
      </c>
    </row>
    <row r="11" spans="1:12" ht="36">
      <c r="A11" s="17" t="s">
        <v>2823</v>
      </c>
      <c r="B11" s="31" t="s">
        <v>3974</v>
      </c>
      <c r="C11" s="31" t="s">
        <v>3975</v>
      </c>
      <c r="D11" s="43" t="s">
        <v>2094</v>
      </c>
      <c r="E11" s="13">
        <v>42348</v>
      </c>
      <c r="F11" s="13">
        <v>44551</v>
      </c>
      <c r="G11" s="111"/>
      <c r="H11" s="15">
        <f t="shared" si="2"/>
        <v>46011</v>
      </c>
      <c r="I11" s="16">
        <f t="shared" ca="1" si="3"/>
        <v>1357</v>
      </c>
      <c r="J11" s="17" t="str">
        <f t="shared" ca="1" si="4"/>
        <v>NOT DUE</v>
      </c>
      <c r="K11" s="31"/>
      <c r="L11" s="20" t="s">
        <v>5491</v>
      </c>
    </row>
    <row r="12" spans="1:12" ht="36">
      <c r="A12" s="17" t="s">
        <v>2824</v>
      </c>
      <c r="B12" s="31" t="s">
        <v>3978</v>
      </c>
      <c r="C12" s="31" t="s">
        <v>3976</v>
      </c>
      <c r="D12" s="43" t="s">
        <v>2094</v>
      </c>
      <c r="E12" s="13">
        <v>42348</v>
      </c>
      <c r="F12" s="13">
        <v>44551</v>
      </c>
      <c r="G12" s="111"/>
      <c r="H12" s="15">
        <f t="shared" si="2"/>
        <v>46011</v>
      </c>
      <c r="I12" s="16">
        <f t="shared" ca="1" si="3"/>
        <v>1357</v>
      </c>
      <c r="J12" s="17" t="str">
        <f t="shared" ca="1" si="4"/>
        <v>NOT DUE</v>
      </c>
      <c r="K12" s="31"/>
      <c r="L12" s="20" t="s">
        <v>5491</v>
      </c>
    </row>
    <row r="13" spans="1:12" ht="36">
      <c r="A13" s="17" t="s">
        <v>2825</v>
      </c>
      <c r="B13" s="31" t="s">
        <v>1738</v>
      </c>
      <c r="C13" s="31" t="s">
        <v>3977</v>
      </c>
      <c r="D13" s="43" t="s">
        <v>2094</v>
      </c>
      <c r="E13" s="13">
        <v>42348</v>
      </c>
      <c r="F13" s="13">
        <v>44551</v>
      </c>
      <c r="G13" s="111"/>
      <c r="H13" s="15">
        <f t="shared" si="2"/>
        <v>46011</v>
      </c>
      <c r="I13" s="16">
        <f t="shared" ca="1" si="3"/>
        <v>1357</v>
      </c>
      <c r="J13" s="17" t="str">
        <f t="shared" ca="1" si="4"/>
        <v>NOT DUE</v>
      </c>
      <c r="K13" s="31"/>
      <c r="L13" s="20" t="s">
        <v>5491</v>
      </c>
    </row>
    <row r="14" spans="1:12" ht="36">
      <c r="A14" s="17" t="s">
        <v>2826</v>
      </c>
      <c r="B14" s="31" t="s">
        <v>3979</v>
      </c>
      <c r="C14" s="31" t="s">
        <v>3980</v>
      </c>
      <c r="D14" s="43" t="s">
        <v>2094</v>
      </c>
      <c r="E14" s="13">
        <v>42348</v>
      </c>
      <c r="F14" s="13">
        <v>44551</v>
      </c>
      <c r="G14" s="111"/>
      <c r="H14" s="15">
        <f t="shared" si="2"/>
        <v>46011</v>
      </c>
      <c r="I14" s="16">
        <f t="shared" ca="1" si="3"/>
        <v>1357</v>
      </c>
      <c r="J14" s="17" t="str">
        <f t="shared" ca="1" si="4"/>
        <v>NOT DUE</v>
      </c>
      <c r="K14" s="31"/>
      <c r="L14" s="20" t="s">
        <v>5491</v>
      </c>
    </row>
    <row r="15" spans="1:12" ht="36">
      <c r="A15" s="17" t="s">
        <v>2827</v>
      </c>
      <c r="B15" s="31" t="s">
        <v>3981</v>
      </c>
      <c r="C15" s="31" t="s">
        <v>3982</v>
      </c>
      <c r="D15" s="43" t="s">
        <v>2094</v>
      </c>
      <c r="E15" s="13">
        <v>42348</v>
      </c>
      <c r="F15" s="13">
        <v>44551</v>
      </c>
      <c r="G15" s="111"/>
      <c r="H15" s="15">
        <f t="shared" si="2"/>
        <v>46011</v>
      </c>
      <c r="I15" s="16">
        <f t="shared" ca="1" si="3"/>
        <v>1357</v>
      </c>
      <c r="J15" s="17" t="str">
        <f t="shared" ca="1" si="4"/>
        <v>NOT DUE</v>
      </c>
      <c r="K15" s="31"/>
      <c r="L15" s="20" t="s">
        <v>5491</v>
      </c>
    </row>
    <row r="16" spans="1:12" ht="36">
      <c r="A16" s="17" t="s">
        <v>2828</v>
      </c>
      <c r="B16" s="31" t="s">
        <v>1996</v>
      </c>
      <c r="C16" s="31" t="s">
        <v>2081</v>
      </c>
      <c r="D16" s="43" t="s">
        <v>2094</v>
      </c>
      <c r="E16" s="13">
        <v>42348</v>
      </c>
      <c r="F16" s="13">
        <v>44551</v>
      </c>
      <c r="G16" s="111"/>
      <c r="H16" s="15">
        <f t="shared" si="2"/>
        <v>46011</v>
      </c>
      <c r="I16" s="16">
        <f t="shared" ca="1" si="0"/>
        <v>1357</v>
      </c>
      <c r="J16" s="17" t="str">
        <f t="shared" ca="1" si="1"/>
        <v>NOT DUE</v>
      </c>
      <c r="K16" s="31"/>
      <c r="L16" s="20" t="s">
        <v>5491</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82</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82</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261</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1357</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261</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82</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261</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261</v>
      </c>
      <c r="J24" s="17" t="str">
        <f t="shared" ca="1" si="1"/>
        <v>NOT DUE</v>
      </c>
      <c r="K24" s="31"/>
      <c r="L24" s="20"/>
    </row>
    <row r="25" spans="1:12" ht="38.25">
      <c r="A25" s="17" t="s">
        <v>2837</v>
      </c>
      <c r="B25" s="31" t="s">
        <v>1473</v>
      </c>
      <c r="C25" s="31" t="s">
        <v>1474</v>
      </c>
      <c r="D25" s="43" t="s">
        <v>1</v>
      </c>
      <c r="E25" s="13">
        <v>42348</v>
      </c>
      <c r="F25" s="13">
        <f t="shared" ref="F25:F27" si="8">F$5</f>
        <v>44653</v>
      </c>
      <c r="G25" s="111"/>
      <c r="H25" s="15">
        <f>DATE(YEAR(F25),MONTH(F25),DAY(F25)+1)</f>
        <v>44654</v>
      </c>
      <c r="I25" s="16">
        <f t="shared" ca="1" si="0"/>
        <v>0</v>
      </c>
      <c r="J25" s="17" t="str">
        <f t="shared" ca="1" si="1"/>
        <v>NOT DUE</v>
      </c>
      <c r="K25" s="31" t="s">
        <v>5497</v>
      </c>
      <c r="L25" s="20"/>
    </row>
    <row r="26" spans="1:12" ht="38.25">
      <c r="A26" s="17" t="s">
        <v>2838</v>
      </c>
      <c r="B26" s="31" t="s">
        <v>1475</v>
      </c>
      <c r="C26" s="31" t="s">
        <v>1476</v>
      </c>
      <c r="D26" s="43" t="s">
        <v>1</v>
      </c>
      <c r="E26" s="13">
        <v>42348</v>
      </c>
      <c r="F26" s="13">
        <f t="shared" si="8"/>
        <v>44653</v>
      </c>
      <c r="G26" s="111"/>
      <c r="H26" s="15">
        <f t="shared" ref="H26:H32" si="9">DATE(YEAR(F26),MONTH(F26),DAY(F26)+1)</f>
        <v>44654</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44653</v>
      </c>
      <c r="G27" s="111"/>
      <c r="H27" s="15">
        <f t="shared" si="9"/>
        <v>44654</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44645</v>
      </c>
      <c r="G28" s="111"/>
      <c r="H28" s="15">
        <f>EDATE(F28-1,1)</f>
        <v>44675</v>
      </c>
      <c r="I28" s="16">
        <f t="shared" ca="1" si="0"/>
        <v>21</v>
      </c>
      <c r="J28" s="17" t="str">
        <f t="shared" ca="1" si="1"/>
        <v>NOT DUE</v>
      </c>
      <c r="K28" s="31" t="s">
        <v>1506</v>
      </c>
      <c r="L28" s="20"/>
    </row>
    <row r="29" spans="1:12" ht="25.5">
      <c r="A29" s="17" t="s">
        <v>2841</v>
      </c>
      <c r="B29" s="31" t="s">
        <v>1481</v>
      </c>
      <c r="C29" s="31" t="s">
        <v>1482</v>
      </c>
      <c r="D29" s="43" t="s">
        <v>1</v>
      </c>
      <c r="E29" s="13">
        <v>42348</v>
      </c>
      <c r="F29" s="13">
        <f t="shared" ref="F29:F32" si="10">F$5</f>
        <v>44653</v>
      </c>
      <c r="G29" s="111"/>
      <c r="H29" s="15">
        <f t="shared" si="9"/>
        <v>44654</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44653</v>
      </c>
      <c r="G30" s="111"/>
      <c r="H30" s="15">
        <f t="shared" si="9"/>
        <v>44654</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44653</v>
      </c>
      <c r="G31" s="111"/>
      <c r="H31" s="15">
        <f t="shared" si="9"/>
        <v>44654</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44653</v>
      </c>
      <c r="G32" s="111"/>
      <c r="H32" s="15">
        <f t="shared" si="9"/>
        <v>44654</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1357</v>
      </c>
      <c r="J33" s="17" t="str">
        <f t="shared" ca="1" si="1"/>
        <v>NOT DUE</v>
      </c>
      <c r="K33" s="31" t="s">
        <v>3916</v>
      </c>
      <c r="L33" s="20" t="s">
        <v>5491</v>
      </c>
    </row>
    <row r="34" spans="1:12" ht="36">
      <c r="A34" s="17" t="s">
        <v>2846</v>
      </c>
      <c r="B34" s="31" t="s">
        <v>4016</v>
      </c>
      <c r="C34" s="31" t="s">
        <v>3949</v>
      </c>
      <c r="D34" s="43" t="s">
        <v>1074</v>
      </c>
      <c r="E34" s="13">
        <v>42348</v>
      </c>
      <c r="F34" s="13">
        <v>44551</v>
      </c>
      <c r="G34" s="74"/>
      <c r="H34" s="15">
        <f t="shared" si="11"/>
        <v>46011</v>
      </c>
      <c r="I34" s="16">
        <f t="shared" ca="1" si="0"/>
        <v>1357</v>
      </c>
      <c r="J34" s="17" t="str">
        <f t="shared" ca="1" si="1"/>
        <v>NOT DUE</v>
      </c>
      <c r="K34" s="31" t="s">
        <v>3916</v>
      </c>
      <c r="L34" s="20" t="s">
        <v>5491</v>
      </c>
    </row>
    <row r="35" spans="1:12" ht="26.45" customHeight="1">
      <c r="A35" s="17" t="s">
        <v>2847</v>
      </c>
      <c r="B35" s="31" t="s">
        <v>1491</v>
      </c>
      <c r="C35" s="31" t="s">
        <v>1492</v>
      </c>
      <c r="D35" s="43" t="s">
        <v>0</v>
      </c>
      <c r="E35" s="13">
        <v>42348</v>
      </c>
      <c r="F35" s="13">
        <v>44638</v>
      </c>
      <c r="G35" s="111"/>
      <c r="H35" s="15">
        <f>DATE(YEAR(F35),MONTH(F35)+3,DAY(F35)-1)</f>
        <v>44729</v>
      </c>
      <c r="I35" s="16">
        <f t="shared" ca="1" si="0"/>
        <v>75</v>
      </c>
      <c r="J35" s="17" t="str">
        <f t="shared" ca="1" si="1"/>
        <v>NOT DUE</v>
      </c>
      <c r="K35" s="31" t="s">
        <v>1509</v>
      </c>
      <c r="L35" s="20"/>
    </row>
    <row r="36" spans="1:12" ht="15" customHeight="1">
      <c r="A36" s="17" t="s">
        <v>2848</v>
      </c>
      <c r="B36" s="31" t="s">
        <v>1977</v>
      </c>
      <c r="C36" s="31"/>
      <c r="D36" s="43" t="s">
        <v>1</v>
      </c>
      <c r="E36" s="13">
        <v>42348</v>
      </c>
      <c r="F36" s="13">
        <f t="shared" ref="F36" si="12">F$5</f>
        <v>44653</v>
      </c>
      <c r="G36" s="111"/>
      <c r="H36" s="15">
        <f t="shared" ref="H36" si="13">DATE(YEAR(F36),MONTH(F36),DAY(F36)+1)</f>
        <v>44654</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177</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237</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237</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237</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237</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237</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44641</v>
      </c>
      <c r="G43" s="111"/>
      <c r="H43" s="15">
        <f>EDATE(F43-1,1)</f>
        <v>44671</v>
      </c>
      <c r="I43" s="16">
        <f t="shared" ca="1" si="15"/>
        <v>17</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5504</v>
      </c>
      <c r="E49" s="366" t="s">
        <v>5518</v>
      </c>
      <c r="F49" s="366"/>
      <c r="H49" s="235" t="s">
        <v>5505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2416</v>
      </c>
      <c r="D3" s="306" t="s">
        <v>12</v>
      </c>
      <c r="E3" s="306"/>
      <c r="F3" s="5" t="s">
        <v>2633</v>
      </c>
    </row>
    <row r="4" spans="1:12" ht="18" customHeight="1">
      <c r="A4" s="305" t="s">
        <v>75</v>
      </c>
      <c r="B4" s="305"/>
      <c r="C4" s="37" t="s">
        <v>3848</v>
      </c>
      <c r="D4" s="306" t="s">
        <v>14</v>
      </c>
      <c r="E4" s="306"/>
      <c r="F4" s="6">
        <f>'Running Hours'!B12</f>
        <v>11784.2</v>
      </c>
    </row>
    <row r="5" spans="1:12" ht="18" customHeight="1">
      <c r="A5" s="305" t="s">
        <v>76</v>
      </c>
      <c r="B5" s="305"/>
      <c r="C5" s="38" t="s">
        <v>2417</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44653</v>
      </c>
      <c r="G8" s="111"/>
      <c r="H8" s="15">
        <f>DATE(YEAR(F8),MONTH(F8),DAY(F8)+1)</f>
        <v>44654</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44752.408333333333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44689.908333333333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44995.324999999997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44689.908333333333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44995.324999999997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44995.324999999997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44995.324999999997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44995.324999999997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44995.324999999997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44995.324999999997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2480</v>
      </c>
      <c r="D3" s="306" t="s">
        <v>12</v>
      </c>
      <c r="E3" s="306"/>
      <c r="F3" s="5" t="s">
        <v>2782</v>
      </c>
    </row>
    <row r="4" spans="1:12" ht="18" customHeight="1">
      <c r="A4" s="305" t="s">
        <v>75</v>
      </c>
      <c r="B4" s="305"/>
      <c r="C4" s="37" t="s">
        <v>3849</v>
      </c>
      <c r="D4" s="306" t="s">
        <v>14</v>
      </c>
      <c r="E4" s="306"/>
      <c r="F4" s="6">
        <v>100</v>
      </c>
    </row>
    <row r="5" spans="1:12" ht="18" customHeight="1">
      <c r="A5" s="305" t="s">
        <v>76</v>
      </c>
      <c r="B5" s="305"/>
      <c r="C5" s="38" t="s">
        <v>3836</v>
      </c>
      <c r="D5" s="46"/>
      <c r="E5" s="242" t="str">
        <f>'Running Hours'!$C5</f>
        <v>Date updated:</v>
      </c>
      <c r="F5" s="196">
        <f>'Running Hours'!$D5</f>
        <v>44653</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44982.166666666664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37</v>
      </c>
      <c r="J9" s="17" t="str">
        <f t="shared" ca="1" si="0"/>
        <v>NOT DUE</v>
      </c>
      <c r="K9" s="31"/>
      <c r="L9" s="20" t="s">
        <v>5516</v>
      </c>
    </row>
    <row r="10" spans="1:12" ht="26.45" customHeight="1">
      <c r="A10" s="17" t="s">
        <v>2785</v>
      </c>
      <c r="B10" s="31" t="s">
        <v>1967</v>
      </c>
      <c r="C10" s="31" t="s">
        <v>1968</v>
      </c>
      <c r="D10" s="43">
        <v>8000</v>
      </c>
      <c r="E10" s="13">
        <v>42348</v>
      </c>
      <c r="F10" s="13">
        <v>42348</v>
      </c>
      <c r="G10" s="27">
        <v>0</v>
      </c>
      <c r="H10" s="22">
        <f>IF(I10&lt;=8000,$F$5+(I10/24),"error")</f>
        <v>44982.166666666664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45482.166666666664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44982.166666666664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45482.166666666664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44982.166666666664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44982.166666666664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44982.166666666664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44982.166666666664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44982.166666666664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44982.166666666664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44982.166666666664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44982.166666666664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44653</v>
      </c>
      <c r="G22" s="111"/>
      <c r="H22" s="15">
        <f>DATE(YEAR(F22),MONTH(F22),DAY(F22)+1)</f>
        <v>44654</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44653</v>
      </c>
      <c r="G23" s="111"/>
      <c r="H23" s="15">
        <f>DATE(YEAR(F23),MONTH(F23),DAY(F23)+1)</f>
        <v>44654</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44653</v>
      </c>
      <c r="G24" s="111"/>
      <c r="H24" s="15">
        <f>DATE(YEAR(F24),MONTH(F24),DAY(F24)+1)</f>
        <v>44654</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44625</v>
      </c>
      <c r="G25" s="111"/>
      <c r="H25" s="15">
        <f>EDATE(F25-1,1)</f>
        <v>44655</v>
      </c>
      <c r="I25" s="16">
        <f t="shared" ca="1" si="11"/>
        <v>1</v>
      </c>
      <c r="J25" s="17" t="str">
        <f t="shared" ca="1" si="0"/>
        <v>NOT DUE</v>
      </c>
      <c r="K25" s="31" t="s">
        <v>1506</v>
      </c>
      <c r="L25" s="20"/>
    </row>
    <row r="26" spans="1:12" ht="25.5">
      <c r="A26" s="17" t="s">
        <v>2801</v>
      </c>
      <c r="B26" s="31" t="s">
        <v>1481</v>
      </c>
      <c r="C26" s="31" t="s">
        <v>1482</v>
      </c>
      <c r="D26" s="43" t="s">
        <v>1</v>
      </c>
      <c r="E26" s="13">
        <v>42348</v>
      </c>
      <c r="F26" s="13">
        <f t="shared" ref="F26:F29" si="12">F$5</f>
        <v>44653</v>
      </c>
      <c r="G26" s="111"/>
      <c r="H26" s="15">
        <f>DATE(YEAR(F26),MONTH(F26),DAY(F26)+1)</f>
        <v>44654</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44653</v>
      </c>
      <c r="G27" s="111"/>
      <c r="H27" s="15">
        <f>DATE(YEAR(F27),MONTH(F27),DAY(F27)+1)</f>
        <v>44654</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44653</v>
      </c>
      <c r="G28" s="111"/>
      <c r="H28" s="15">
        <f>DATE(YEAR(F28),MONTH(F28),DAY(F28)+1)</f>
        <v>44654</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44653</v>
      </c>
      <c r="G29" s="111"/>
      <c r="H29" s="15">
        <f>DATE(YEAR(F29),MONTH(F29),DAY(F29)+1)</f>
        <v>44654</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1323</v>
      </c>
      <c r="J30" s="17" t="str">
        <f t="shared" ca="1" si="0"/>
        <v>NOT DUE</v>
      </c>
      <c r="K30" s="31" t="s">
        <v>3916</v>
      </c>
      <c r="L30" s="20" t="s">
        <v>5491</v>
      </c>
    </row>
    <row r="31" spans="1:12" ht="15" customHeight="1">
      <c r="A31" s="17" t="s">
        <v>2806</v>
      </c>
      <c r="B31" s="31" t="s">
        <v>4020</v>
      </c>
      <c r="C31" s="31" t="s">
        <v>3949</v>
      </c>
      <c r="D31" s="43" t="s">
        <v>1074</v>
      </c>
      <c r="E31" s="13">
        <v>42348</v>
      </c>
      <c r="F31" s="13">
        <v>44517</v>
      </c>
      <c r="G31" s="111"/>
      <c r="H31" s="15">
        <f>DATE(YEAR(F31)+4,MONTH(F31),DAY(F31)-1)</f>
        <v>45977</v>
      </c>
      <c r="I31" s="16">
        <f t="shared" ca="1" si="11"/>
        <v>1323</v>
      </c>
      <c r="J31" s="17" t="str">
        <f t="shared" ca="1" si="0"/>
        <v>NOT DUE</v>
      </c>
      <c r="K31" s="31" t="s">
        <v>3916</v>
      </c>
      <c r="L31" s="20" t="s">
        <v>5491</v>
      </c>
    </row>
    <row r="32" spans="1:12" ht="26.45" customHeight="1">
      <c r="A32" s="17" t="s">
        <v>2807</v>
      </c>
      <c r="B32" s="31" t="s">
        <v>1491</v>
      </c>
      <c r="C32" s="31" t="s">
        <v>1492</v>
      </c>
      <c r="D32" s="43" t="s">
        <v>0</v>
      </c>
      <c r="E32" s="13">
        <v>42348</v>
      </c>
      <c r="F32" s="13">
        <v>44638</v>
      </c>
      <c r="G32" s="111"/>
      <c r="H32" s="15">
        <f>DATE(YEAR(F32),MONTH(F32)+3,DAY(F32)-1)</f>
        <v>44729</v>
      </c>
      <c r="I32" s="16">
        <f t="shared" ca="1" si="11"/>
        <v>75</v>
      </c>
      <c r="J32" s="17" t="str">
        <f t="shared" ca="1" si="0"/>
        <v>NOT DUE</v>
      </c>
      <c r="K32" s="31" t="s">
        <v>1509</v>
      </c>
      <c r="L32" s="20"/>
    </row>
    <row r="33" spans="1:12" ht="15" customHeight="1">
      <c r="A33" s="17" t="s">
        <v>2808</v>
      </c>
      <c r="B33" s="31" t="s">
        <v>1977</v>
      </c>
      <c r="C33" s="31"/>
      <c r="D33" s="43" t="s">
        <v>1</v>
      </c>
      <c r="E33" s="13">
        <v>42348</v>
      </c>
      <c r="F33" s="13">
        <f t="shared" ref="F33" si="13">F$5</f>
        <v>44653</v>
      </c>
      <c r="G33" s="111"/>
      <c r="H33" s="15">
        <f>DATE(YEAR(F33),MONTH(F33),DAY(F33)+1)</f>
        <v>44654</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177</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237</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237</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237</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237</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237</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7"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2095</v>
      </c>
      <c r="D3" s="306" t="s">
        <v>12</v>
      </c>
      <c r="E3" s="306"/>
      <c r="F3" s="5" t="s">
        <v>2634</v>
      </c>
    </row>
    <row r="4" spans="1:12" ht="18" customHeight="1">
      <c r="A4" s="305" t="s">
        <v>75</v>
      </c>
      <c r="B4" s="305"/>
      <c r="C4" s="37" t="s">
        <v>4069</v>
      </c>
      <c r="D4" s="306" t="s">
        <v>14</v>
      </c>
      <c r="E4" s="306"/>
      <c r="F4" s="111"/>
    </row>
    <row r="5" spans="1:12" ht="18" customHeight="1">
      <c r="A5" s="305" t="s">
        <v>76</v>
      </c>
      <c r="B5" s="305"/>
      <c r="C5" s="38" t="s">
        <v>4070</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44653</v>
      </c>
      <c r="G8" s="111"/>
      <c r="H8" s="15">
        <f>DATE(YEAR(F8),MONTH(F8),DAY(F8)+1)</f>
        <v>44654</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324</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59</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92</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59</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59</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59</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73</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73</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73</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73</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519</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99</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59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5504</v>
      </c>
      <c r="E27" s="366" t="s">
        <v>5518</v>
      </c>
      <c r="F27" s="366"/>
      <c r="H27" s="235" t="s">
        <v>5505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F46" sqref="F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2102</v>
      </c>
      <c r="D3" s="306" t="s">
        <v>12</v>
      </c>
      <c r="E3" s="306"/>
      <c r="F3" s="5" t="s">
        <v>2635</v>
      </c>
    </row>
    <row r="4" spans="1:12" ht="18" customHeight="1">
      <c r="A4" s="305" t="s">
        <v>75</v>
      </c>
      <c r="B4" s="305"/>
      <c r="C4" s="37" t="s">
        <v>3850</v>
      </c>
      <c r="D4" s="306" t="s">
        <v>14</v>
      </c>
      <c r="E4" s="306"/>
      <c r="F4" s="111"/>
    </row>
    <row r="5" spans="1:12" ht="18" customHeight="1">
      <c r="A5" s="305" t="s">
        <v>76</v>
      </c>
      <c r="B5" s="305"/>
      <c r="C5" s="38" t="s">
        <v>2103</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250</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55</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1700</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56</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55</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178</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55</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178</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178</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55</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178</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178</v>
      </c>
      <c r="J19" s="17" t="str">
        <f t="shared" ca="1" si="3"/>
        <v>NOT DUE</v>
      </c>
      <c r="K19" s="31" t="s">
        <v>2108</v>
      </c>
      <c r="L19" s="20"/>
    </row>
    <row r="20" spans="1:12" ht="38.25">
      <c r="A20" s="17" t="s">
        <v>2188</v>
      </c>
      <c r="B20" s="31" t="s">
        <v>2145</v>
      </c>
      <c r="C20" s="31" t="s">
        <v>2146</v>
      </c>
      <c r="D20" s="41" t="s">
        <v>2219</v>
      </c>
      <c r="E20" s="13">
        <v>42348</v>
      </c>
      <c r="F20" s="13">
        <v>44625</v>
      </c>
      <c r="G20" s="111"/>
      <c r="H20" s="15">
        <f>EDATE(F20-1,1)</f>
        <v>44655</v>
      </c>
      <c r="I20" s="16">
        <f t="shared" ca="1" si="2"/>
        <v>1</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250</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55</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178</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178</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55</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55</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178</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55</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178</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970</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178</v>
      </c>
      <c r="J31" s="17" t="str">
        <f t="shared" ca="1" si="3"/>
        <v>NOT DUE</v>
      </c>
      <c r="K31" s="31" t="s">
        <v>2117</v>
      </c>
      <c r="L31" s="20"/>
    </row>
    <row r="32" spans="1:12" ht="15" customHeight="1">
      <c r="A32" s="17" t="s">
        <v>2200</v>
      </c>
      <c r="B32" s="31" t="s">
        <v>2158</v>
      </c>
      <c r="C32" s="31" t="s">
        <v>2159</v>
      </c>
      <c r="D32" s="41" t="s">
        <v>2219</v>
      </c>
      <c r="E32" s="13">
        <v>42348</v>
      </c>
      <c r="F32" s="13">
        <v>44625</v>
      </c>
      <c r="G32" s="111"/>
      <c r="H32" s="15">
        <f>EDATE(F32-1,1)</f>
        <v>44655</v>
      </c>
      <c r="I32" s="16">
        <f t="shared" ca="1" si="2"/>
        <v>1</v>
      </c>
      <c r="J32" s="17" t="str">
        <f t="shared" ca="1" si="3"/>
        <v>NOT DUE</v>
      </c>
      <c r="K32" s="31" t="s">
        <v>2118</v>
      </c>
      <c r="L32" s="20"/>
    </row>
    <row r="33" spans="1:12" ht="25.5">
      <c r="A33" s="17" t="s">
        <v>2201</v>
      </c>
      <c r="B33" s="31" t="s">
        <v>2160</v>
      </c>
      <c r="C33" s="31" t="s">
        <v>2161</v>
      </c>
      <c r="D33" s="41" t="s">
        <v>4</v>
      </c>
      <c r="E33" s="13">
        <v>42348</v>
      </c>
      <c r="F33" s="13">
        <v>44625</v>
      </c>
      <c r="G33" s="111"/>
      <c r="H33" s="15">
        <f>EDATE(F33-1,1)</f>
        <v>44655</v>
      </c>
      <c r="I33" s="16">
        <f t="shared" ca="1" si="2"/>
        <v>1</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250</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178</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1700</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250</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250</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250</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970</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970</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55</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250</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55</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53</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55</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970</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250</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5504</v>
      </c>
      <c r="E54" s="366" t="s">
        <v>5518</v>
      </c>
      <c r="F54" s="366"/>
      <c r="H54" s="235" t="s">
        <v>5505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20" sqref="L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2220</v>
      </c>
      <c r="D3" s="306" t="s">
        <v>12</v>
      </c>
      <c r="E3" s="306"/>
      <c r="F3" s="5" t="s">
        <v>2636</v>
      </c>
    </row>
    <row r="4" spans="1:12" ht="18" customHeight="1">
      <c r="A4" s="305" t="s">
        <v>75</v>
      </c>
      <c r="B4" s="305"/>
      <c r="C4" s="37" t="s">
        <v>2221</v>
      </c>
      <c r="D4" s="306" t="s">
        <v>14</v>
      </c>
      <c r="E4" s="306"/>
      <c r="F4" s="111"/>
    </row>
    <row r="5" spans="1:12" ht="18" customHeight="1">
      <c r="A5" s="305" t="s">
        <v>76</v>
      </c>
      <c r="B5" s="305"/>
      <c r="C5" s="38" t="s">
        <v>3851</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44653</v>
      </c>
      <c r="G8" s="111"/>
      <c r="H8" s="15">
        <f>DATE(YEAR(F8),MONTH(F8),DAY(F8)+1)</f>
        <v>44654</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44653</v>
      </c>
      <c r="G9" s="111"/>
      <c r="H9" s="15">
        <f>DATE(YEAR(F9),MONTH(F9),DAY(F9)+1)</f>
        <v>44654</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44653</v>
      </c>
      <c r="G10" s="111"/>
      <c r="H10" s="15">
        <f>DATE(YEAR(F10),MONTH(F10),DAY(F10)+1)</f>
        <v>44654</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44653</v>
      </c>
      <c r="G11" s="111"/>
      <c r="H11" s="15">
        <f>DATE(YEAR(F11),MONTH(F11),DAY(F11)+7)</f>
        <v>44660</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44631</v>
      </c>
      <c r="G12" s="111"/>
      <c r="H12" s="15">
        <f>EDATE(F12-1,1)</f>
        <v>44661</v>
      </c>
      <c r="I12" s="16">
        <f t="shared" ref="I12:I18" ca="1" si="3">IF(ISBLANK(H12),"",H12-DATE(YEAR(NOW()),MONTH(NOW()),DAY(NOW())))</f>
        <v>7</v>
      </c>
      <c r="J12" s="17" t="str">
        <f t="shared" ref="J12:J18" ca="1" si="4">IF(I12="","",IF(I12&lt;0,"OVERDUE","NOT DUE"))</f>
        <v>NOT DUE</v>
      </c>
      <c r="K12" s="31" t="s">
        <v>2246</v>
      </c>
      <c r="L12" s="20" t="s">
        <v>5524</v>
      </c>
    </row>
    <row r="13" spans="1:12" ht="15" customHeight="1">
      <c r="A13" s="17" t="s">
        <v>2255</v>
      </c>
      <c r="B13" s="31" t="s">
        <v>2232</v>
      </c>
      <c r="C13" s="31" t="s">
        <v>2233</v>
      </c>
      <c r="D13" s="41" t="s">
        <v>4</v>
      </c>
      <c r="E13" s="13">
        <v>42348</v>
      </c>
      <c r="F13" s="13">
        <v>44625</v>
      </c>
      <c r="G13" s="111"/>
      <c r="H13" s="15">
        <f>EDATE(F13-1,1)</f>
        <v>44655</v>
      </c>
      <c r="I13" s="16">
        <f t="shared" ca="1" si="3"/>
        <v>1</v>
      </c>
      <c r="J13" s="17" t="str">
        <f t="shared" ca="1" si="4"/>
        <v>NOT DUE</v>
      </c>
      <c r="K13" s="31" t="s">
        <v>2247</v>
      </c>
      <c r="L13" s="20"/>
    </row>
    <row r="14" spans="1:12" ht="15" customHeight="1">
      <c r="A14" s="17" t="s">
        <v>2256</v>
      </c>
      <c r="B14" s="31" t="s">
        <v>2234</v>
      </c>
      <c r="C14" s="31" t="s">
        <v>5067</v>
      </c>
      <c r="D14" s="41" t="s">
        <v>0</v>
      </c>
      <c r="E14" s="13">
        <v>42348</v>
      </c>
      <c r="F14" s="13">
        <v>44631</v>
      </c>
      <c r="G14" s="111"/>
      <c r="H14" s="15">
        <f>DATE(YEAR(F14),MONTH(F14)+3,DAY(F14)-1)</f>
        <v>44722</v>
      </c>
      <c r="I14" s="16">
        <f t="shared" ca="1" si="3"/>
        <v>68</v>
      </c>
      <c r="J14" s="17" t="str">
        <f t="shared" ca="1" si="4"/>
        <v>NOT DUE</v>
      </c>
      <c r="K14" s="31" t="s">
        <v>2248</v>
      </c>
      <c r="L14" s="20"/>
    </row>
    <row r="15" spans="1:12" ht="25.5">
      <c r="A15" s="17" t="s">
        <v>2257</v>
      </c>
      <c r="B15" s="31" t="s">
        <v>2235</v>
      </c>
      <c r="C15" s="31" t="s">
        <v>2236</v>
      </c>
      <c r="D15" s="41" t="s">
        <v>0</v>
      </c>
      <c r="E15" s="13">
        <v>42348</v>
      </c>
      <c r="F15" s="13">
        <v>44631</v>
      </c>
      <c r="G15" s="111"/>
      <c r="H15" s="15">
        <f>DATE(YEAR(F15),MONTH(F15)+3,DAY(F15)-1)</f>
        <v>44722</v>
      </c>
      <c r="I15" s="16">
        <f t="shared" ca="1" si="3"/>
        <v>68</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57</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57</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960</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13" zoomScaleNormal="100" workbookViewId="0">
      <selection activeCell="F19" sqref="F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2260</v>
      </c>
      <c r="D3" s="306" t="s">
        <v>12</v>
      </c>
      <c r="E3" s="306"/>
      <c r="F3" s="5" t="s">
        <v>2637</v>
      </c>
    </row>
    <row r="4" spans="1:12" ht="18" customHeight="1">
      <c r="A4" s="305" t="s">
        <v>75</v>
      </c>
      <c r="B4" s="305"/>
      <c r="C4" s="37" t="s">
        <v>3852</v>
      </c>
      <c r="D4" s="306" t="s">
        <v>14</v>
      </c>
      <c r="E4" s="306"/>
      <c r="F4" s="6">
        <f>'Running Hours'!B13</f>
        <v>12390.2</v>
      </c>
    </row>
    <row r="5" spans="1:12" ht="18" customHeight="1">
      <c r="A5" s="305" t="s">
        <v>76</v>
      </c>
      <c r="B5" s="305"/>
      <c r="C5" s="38" t="s">
        <v>3853</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44653</v>
      </c>
      <c r="G8" s="111"/>
      <c r="H8" s="15">
        <f>DATE(YEAR(F8),MONTH(F8),DAY(F8)+7)</f>
        <v>44660</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44653</v>
      </c>
      <c r="G9" s="111"/>
      <c r="H9" s="15">
        <f>DATE(YEAR(F9),MONTH(F9),DAY(F9)+7)</f>
        <v>44660</v>
      </c>
      <c r="I9" s="16">
        <f t="shared" ca="1" si="0"/>
        <v>6</v>
      </c>
      <c r="J9" s="17" t="str">
        <f t="shared" ca="1" si="1"/>
        <v>NOT DUE</v>
      </c>
      <c r="K9" s="31"/>
      <c r="L9" s="20"/>
    </row>
    <row r="10" spans="1:12" ht="15" customHeight="1">
      <c r="A10" s="17" t="s">
        <v>2771</v>
      </c>
      <c r="B10" s="31" t="s">
        <v>2265</v>
      </c>
      <c r="C10" s="31" t="s">
        <v>2266</v>
      </c>
      <c r="D10" s="41" t="s">
        <v>25</v>
      </c>
      <c r="E10" s="13">
        <v>42348</v>
      </c>
      <c r="F10" s="13">
        <f>F5</f>
        <v>44653</v>
      </c>
      <c r="G10" s="111"/>
      <c r="H10" s="15">
        <f>DATE(YEAR(F10),MONTH(F10),DAY(F10)+7)</f>
        <v>44660</v>
      </c>
      <c r="I10" s="16">
        <f t="shared" ca="1" si="0"/>
        <v>6</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-6</v>
      </c>
      <c r="J11" s="17" t="str">
        <f t="shared" ca="1" si="1"/>
        <v>OVERDUE</v>
      </c>
      <c r="K11" s="31"/>
      <c r="L11" s="20"/>
    </row>
    <row r="12" spans="1:12" ht="15" customHeight="1">
      <c r="A12" s="17" t="s">
        <v>2773</v>
      </c>
      <c r="B12" s="31" t="s">
        <v>2268</v>
      </c>
      <c r="C12" s="31" t="s">
        <v>2266</v>
      </c>
      <c r="D12" s="41" t="s">
        <v>25</v>
      </c>
      <c r="E12" s="13">
        <v>42348</v>
      </c>
      <c r="F12" s="13">
        <f>F5</f>
        <v>44653</v>
      </c>
      <c r="G12" s="111"/>
      <c r="H12" s="15">
        <f>DATE(YEAR(F12),MONTH(F12),DAY(F12)+7)</f>
        <v>44660</v>
      </c>
      <c r="I12" s="16">
        <f t="shared" ca="1" si="0"/>
        <v>6</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26</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317</v>
      </c>
      <c r="J14" s="17" t="str">
        <f t="shared" ca="1" si="1"/>
        <v>NOT DUE</v>
      </c>
      <c r="K14" s="31"/>
      <c r="L14" s="20"/>
    </row>
    <row r="15" spans="1:12" ht="25.5">
      <c r="A15" s="17" t="s">
        <v>2776</v>
      </c>
      <c r="B15" s="31" t="s">
        <v>2272</v>
      </c>
      <c r="C15" s="31" t="s">
        <v>2279</v>
      </c>
      <c r="D15" s="41" t="s">
        <v>4</v>
      </c>
      <c r="E15" s="13">
        <v>42348</v>
      </c>
      <c r="F15" s="13">
        <v>44638</v>
      </c>
      <c r="G15" s="111"/>
      <c r="H15" s="15">
        <f>EDATE(F15-1,1)</f>
        <v>44668</v>
      </c>
      <c r="I15" s="16">
        <f t="shared" ref="I15:I20" ca="1" si="2">IF(ISBLANK(H15),"",H15-DATE(YEAR(NOW()),MONTH(NOW()),DAY(NOW())))</f>
        <v>14</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348</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317</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317</v>
      </c>
      <c r="J18" s="17" t="str">
        <f t="shared" ca="1" si="3"/>
        <v>NOT DUE</v>
      </c>
      <c r="K18" s="31"/>
      <c r="L18" s="20" t="s">
        <v>5483</v>
      </c>
    </row>
    <row r="19" spans="1:12" ht="24">
      <c r="A19" s="17" t="s">
        <v>2780</v>
      </c>
      <c r="B19" s="31" t="s">
        <v>2277</v>
      </c>
      <c r="C19" s="31" t="s">
        <v>605</v>
      </c>
      <c r="D19" s="41" t="s">
        <v>1</v>
      </c>
      <c r="E19" s="13">
        <v>42348</v>
      </c>
      <c r="F19" s="13">
        <v>44646</v>
      </c>
      <c r="G19" s="111"/>
      <c r="H19" s="15">
        <f>DATE(YEAR(F19),MONTH(F19),DAY(F19)+1)</f>
        <v>44647</v>
      </c>
      <c r="I19" s="16">
        <f t="shared" ca="1" si="2"/>
        <v>-7</v>
      </c>
      <c r="J19" s="17" t="str">
        <f t="shared" ca="1" si="3"/>
        <v>OVERDUE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284</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5506</v>
      </c>
      <c r="E26" s="366" t="s">
        <v>5518</v>
      </c>
      <c r="F26" s="366"/>
      <c r="H26" s="235" t="s">
        <v>5505</v>
      </c>
      <c r="I26" s="235"/>
    </row>
    <row r="28" spans="1:12">
      <c r="A28" s="260"/>
      <c r="B28" s="197"/>
    </row>
    <row r="29" spans="1:12">
      <c r="A29" s="260"/>
      <c r="C29" s="198"/>
      <c r="E29" s="366"/>
      <c r="F29" s="366"/>
      <c r="H29" s="235"/>
      <c r="I29" s="235"/>
    </row>
  </sheetData>
  <sheetProtection selectLockedCells="1"/>
  <mergeCells count="11">
    <mergeCell ref="E29:F29"/>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16" t="s">
        <v>3718</v>
      </c>
      <c r="B1" s="316"/>
      <c r="C1" s="316"/>
      <c r="D1" s="316"/>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5508</v>
      </c>
      <c r="B15" s="290"/>
      <c r="C15" s="77" t="s">
        <v>5518</v>
      </c>
      <c r="F15" s="77" t="s">
        <v>5502</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2295</v>
      </c>
      <c r="D3" s="306" t="s">
        <v>12</v>
      </c>
      <c r="E3" s="306"/>
      <c r="F3" s="5" t="s">
        <v>2586</v>
      </c>
    </row>
    <row r="4" spans="1:12" ht="18" customHeight="1">
      <c r="A4" s="305" t="s">
        <v>75</v>
      </c>
      <c r="B4" s="305"/>
      <c r="C4" s="37" t="s">
        <v>2296</v>
      </c>
      <c r="D4" s="306" t="s">
        <v>14</v>
      </c>
      <c r="E4" s="306"/>
      <c r="F4" s="6">
        <f>'Running Hours'!B14</f>
        <v>30205.5</v>
      </c>
    </row>
    <row r="5" spans="1:12" ht="18" customHeight="1">
      <c r="A5" s="305" t="s">
        <v>76</v>
      </c>
      <c r="B5" s="305"/>
      <c r="C5" s="38" t="s">
        <v>3854</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44748.383333333331</v>
      </c>
      <c r="I8" s="23">
        <f t="shared" ref="I8:I20" si="0">D8-($F$4-G8)</f>
        <v>2289.2000000000007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44751.770833333336</v>
      </c>
      <c r="I9" s="23">
        <f t="shared" si="0"/>
        <v>2370.5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44665.05</v>
      </c>
      <c r="I10" s="23">
        <f t="shared" si="0"/>
        <v>289.20000000000073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44665.05</v>
      </c>
      <c r="I11" s="23">
        <f t="shared" si="0"/>
        <v>289.20000000000073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44751.770833333336</v>
      </c>
      <c r="I12" s="23">
        <f t="shared" si="0"/>
        <v>2370.5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44751.770833333336</v>
      </c>
      <c r="I13" s="23">
        <f t="shared" si="0"/>
        <v>2370.5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44751.770833333336</v>
      </c>
      <c r="I14" s="23">
        <f t="shared" si="0"/>
        <v>2370.5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44748.383333333331</v>
      </c>
      <c r="I15" s="23">
        <f t="shared" si="0"/>
        <v>2289.2000000000007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44751.770833333336</v>
      </c>
      <c r="I16" s="23">
        <f t="shared" si="0"/>
        <v>2370.5</v>
      </c>
      <c r="J16" s="17" t="str">
        <f t="shared" si="2"/>
        <v>NOT DUE</v>
      </c>
      <c r="K16" s="31"/>
      <c r="L16" s="144" t="s">
        <v>5495</v>
      </c>
    </row>
    <row r="17" spans="1:12" ht="25.5">
      <c r="A17" s="17" t="s">
        <v>2335</v>
      </c>
      <c r="B17" s="31" t="s">
        <v>2314</v>
      </c>
      <c r="C17" s="31" t="s">
        <v>2315</v>
      </c>
      <c r="D17" s="43">
        <v>2000</v>
      </c>
      <c r="E17" s="13">
        <v>42348</v>
      </c>
      <c r="F17" s="13">
        <v>44490</v>
      </c>
      <c r="G17" s="27">
        <v>28494.7</v>
      </c>
      <c r="H17" s="22">
        <f>IF(I17&lt;=2000,$F$5+(I17/24),"error")</f>
        <v>44665.05</v>
      </c>
      <c r="I17" s="23">
        <f t="shared" si="0"/>
        <v>289.20000000000073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44630.4375</v>
      </c>
      <c r="I18" s="23">
        <f t="shared" si="0"/>
        <v>-541.5</v>
      </c>
      <c r="J18" s="17" t="str">
        <f t="shared" si="2"/>
        <v>OVERDUE</v>
      </c>
      <c r="K18" s="31" t="s">
        <v>2325</v>
      </c>
      <c r="L18" s="144" t="s">
        <v>5536</v>
      </c>
    </row>
    <row r="19" spans="1:12" ht="48">
      <c r="A19" s="17" t="s">
        <v>2337</v>
      </c>
      <c r="B19" s="31" t="s">
        <v>2339</v>
      </c>
      <c r="C19" s="31" t="s">
        <v>2318</v>
      </c>
      <c r="D19" s="43">
        <v>8000</v>
      </c>
      <c r="E19" s="13">
        <v>42348</v>
      </c>
      <c r="F19" s="13">
        <v>44159</v>
      </c>
      <c r="G19" s="27">
        <v>24576</v>
      </c>
      <c r="H19" s="22">
        <f t="shared" ref="H19" si="3">IF(I19&lt;=8000,$F$5+(I19/24),"error")</f>
        <v>44751.770833333336</v>
      </c>
      <c r="I19" s="23">
        <f t="shared" si="0"/>
        <v>2370.5</v>
      </c>
      <c r="J19" s="17" t="str">
        <f t="shared" si="2"/>
        <v>NOT DUE</v>
      </c>
      <c r="K19" s="31"/>
      <c r="L19" s="144" t="s">
        <v>5495</v>
      </c>
    </row>
    <row r="20" spans="1:12" ht="38.25" customHeight="1">
      <c r="A20" s="17" t="s">
        <v>2338</v>
      </c>
      <c r="B20" s="31" t="s">
        <v>2340</v>
      </c>
      <c r="C20" s="31" t="s">
        <v>2319</v>
      </c>
      <c r="D20" s="43">
        <v>8000</v>
      </c>
      <c r="E20" s="13">
        <v>42348</v>
      </c>
      <c r="F20" s="13">
        <v>44159</v>
      </c>
      <c r="G20" s="27">
        <v>24576</v>
      </c>
      <c r="H20" s="22">
        <f>IF(I20&lt;=8000,$F$5+(I20/24),"error")</f>
        <v>44751.770833333336</v>
      </c>
      <c r="I20" s="23">
        <f t="shared" si="0"/>
        <v>2370.5</v>
      </c>
      <c r="J20" s="17" t="str">
        <f t="shared" si="2"/>
        <v>NOT DUE</v>
      </c>
      <c r="K20" s="31"/>
      <c r="L20" s="144" t="s">
        <v>5495</v>
      </c>
    </row>
    <row r="22" spans="1:12">
      <c r="A22" s="202"/>
    </row>
    <row r="23" spans="1:12">
      <c r="A23" s="202"/>
    </row>
    <row r="24" spans="1:12">
      <c r="A24" s="202"/>
    </row>
    <row r="25" spans="1:12">
      <c r="A25" s="260"/>
      <c r="B25" s="197" t="s">
        <v>4761</v>
      </c>
      <c r="D25" s="49" t="s">
        <v>4762</v>
      </c>
      <c r="G25" t="s">
        <v>4763</v>
      </c>
    </row>
    <row r="26" spans="1:12">
      <c r="A26" s="289"/>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A19"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2281</v>
      </c>
      <c r="D3" s="306" t="s">
        <v>12</v>
      </c>
      <c r="E3" s="306"/>
      <c r="F3" s="5" t="s">
        <v>2585</v>
      </c>
    </row>
    <row r="4" spans="1:12" ht="18" customHeight="1">
      <c r="A4" s="305" t="s">
        <v>75</v>
      </c>
      <c r="B4" s="305"/>
      <c r="C4" s="37" t="s">
        <v>2282</v>
      </c>
      <c r="D4" s="306" t="s">
        <v>14</v>
      </c>
      <c r="E4" s="306"/>
      <c r="F4" s="111"/>
    </row>
    <row r="5" spans="1:12" ht="18" customHeight="1">
      <c r="A5" s="305" t="s">
        <v>76</v>
      </c>
      <c r="B5" s="305"/>
      <c r="C5" s="38" t="s">
        <v>2283</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66</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158</v>
      </c>
      <c r="J9" s="17" t="str">
        <f t="shared" ca="1" si="1"/>
        <v>NOT DUE</v>
      </c>
      <c r="K9" s="31" t="s">
        <v>2290</v>
      </c>
      <c r="L9" s="144" t="s">
        <v>5495</v>
      </c>
    </row>
    <row r="10" spans="1:12" ht="48">
      <c r="A10" s="17" t="s">
        <v>2294</v>
      </c>
      <c r="B10" s="31" t="s">
        <v>2288</v>
      </c>
      <c r="C10" s="31" t="s">
        <v>2289</v>
      </c>
      <c r="D10" s="41" t="s">
        <v>3</v>
      </c>
      <c r="E10" s="13">
        <v>42348</v>
      </c>
      <c r="F10" s="13">
        <v>44629</v>
      </c>
      <c r="G10" s="111"/>
      <c r="H10" s="15">
        <f>DATE(YEAR(F10),MONTH(F10)+6,DAY(F10)-1)</f>
        <v>44812</v>
      </c>
      <c r="I10" s="16">
        <f t="shared" ca="1" si="0"/>
        <v>158</v>
      </c>
      <c r="J10" s="17" t="str">
        <f t="shared" ca="1" si="1"/>
        <v>NOT DUE</v>
      </c>
      <c r="K10" s="31" t="s">
        <v>2291</v>
      </c>
      <c r="L10" s="144" t="s">
        <v>5495</v>
      </c>
    </row>
    <row r="11" spans="1:12" ht="38.25">
      <c r="A11" s="192" t="s">
        <v>4816</v>
      </c>
      <c r="B11" s="193" t="s">
        <v>4817</v>
      </c>
      <c r="C11" s="193" t="s">
        <v>4818</v>
      </c>
      <c r="D11" s="194" t="s">
        <v>4819</v>
      </c>
      <c r="E11" s="13">
        <v>41662</v>
      </c>
      <c r="F11" s="13">
        <v>43473</v>
      </c>
      <c r="G11" s="111"/>
      <c r="H11" s="15">
        <f>DATE(YEAR(F11)+5,MONTH(F11),DAY(F11)-1)</f>
        <v>45298</v>
      </c>
      <c r="I11" s="16">
        <f t="shared" ca="1" si="0"/>
        <v>644</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834</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5506</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2341</v>
      </c>
      <c r="D3" s="306" t="s">
        <v>12</v>
      </c>
      <c r="E3" s="306"/>
      <c r="F3" s="5" t="s">
        <v>2638</v>
      </c>
    </row>
    <row r="4" spans="1:12" ht="18" customHeight="1">
      <c r="A4" s="305" t="s">
        <v>75</v>
      </c>
      <c r="B4" s="305"/>
      <c r="C4" s="37" t="s">
        <v>3855</v>
      </c>
      <c r="D4" s="306" t="s">
        <v>14</v>
      </c>
      <c r="E4" s="306"/>
      <c r="F4" s="111"/>
    </row>
    <row r="5" spans="1:12" ht="18" customHeight="1">
      <c r="A5" s="305" t="s">
        <v>76</v>
      </c>
      <c r="B5" s="305"/>
      <c r="C5" s="38" t="s">
        <v>3856</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1</v>
      </c>
      <c r="J8" s="17" t="str">
        <f t="shared" ref="J8:J11" ca="1" si="1">IF(I8="","",IF(I8&lt;0,"OVERDUE","NOT DUE"))</f>
        <v>NOT DUE</v>
      </c>
      <c r="K8" s="31"/>
      <c r="L8" s="144" t="s">
        <v>5495</v>
      </c>
    </row>
    <row r="9" spans="1:12">
      <c r="A9" s="17" t="s">
        <v>2766</v>
      </c>
      <c r="B9" s="31" t="s">
        <v>2344</v>
      </c>
      <c r="C9" s="31" t="s">
        <v>2345</v>
      </c>
      <c r="D9" s="41" t="s">
        <v>1</v>
      </c>
      <c r="E9" s="13">
        <v>42348</v>
      </c>
      <c r="F9" s="13">
        <f t="shared" ref="F9" si="2">F$5</f>
        <v>44653</v>
      </c>
      <c r="G9" s="111"/>
      <c r="H9" s="15">
        <f>DATE(YEAR(F9),MONTH(F9),DAY(F9)+1)</f>
        <v>44654</v>
      </c>
      <c r="I9" s="16">
        <f t="shared" ca="1" si="0"/>
        <v>0</v>
      </c>
      <c r="J9" s="17" t="str">
        <f t="shared" ca="1" si="1"/>
        <v>NOT DUE</v>
      </c>
      <c r="K9" s="31"/>
      <c r="L9" s="20"/>
    </row>
    <row r="10" spans="1:12" ht="48">
      <c r="A10" s="17" t="s">
        <v>2767</v>
      </c>
      <c r="B10" s="31" t="s">
        <v>2346</v>
      </c>
      <c r="C10" s="31" t="s">
        <v>2347</v>
      </c>
      <c r="D10" s="41" t="s">
        <v>4</v>
      </c>
      <c r="E10" s="13">
        <v>42348</v>
      </c>
      <c r="F10" s="13">
        <v>44625</v>
      </c>
      <c r="G10" s="111"/>
      <c r="H10" s="15">
        <f>EDATE(F10-1,1)</f>
        <v>44655</v>
      </c>
      <c r="I10" s="16">
        <f t="shared" ca="1" si="0"/>
        <v>1</v>
      </c>
      <c r="J10" s="17" t="str">
        <f t="shared" ca="1" si="1"/>
        <v>NOT DUE</v>
      </c>
      <c r="K10" s="31"/>
      <c r="L10" s="144" t="s">
        <v>5495</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5520</v>
      </c>
      <c r="E17" s="366" t="s">
        <v>5519</v>
      </c>
      <c r="F17" s="366"/>
      <c r="H17" s="235" t="s">
        <v>5505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2354</v>
      </c>
      <c r="D3" s="306" t="s">
        <v>12</v>
      </c>
      <c r="E3" s="306"/>
      <c r="F3" s="5" t="s">
        <v>2639</v>
      </c>
    </row>
    <row r="4" spans="1:12" ht="18" customHeight="1">
      <c r="A4" s="305" t="s">
        <v>75</v>
      </c>
      <c r="B4" s="305"/>
      <c r="C4" s="37" t="s">
        <v>2355</v>
      </c>
      <c r="D4" s="306" t="s">
        <v>14</v>
      </c>
      <c r="E4" s="306"/>
      <c r="F4" s="111"/>
    </row>
    <row r="5" spans="1:12" ht="18" customHeight="1">
      <c r="A5" s="305" t="s">
        <v>76</v>
      </c>
      <c r="B5" s="305"/>
      <c r="C5" s="38" t="s">
        <v>2356</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44643</v>
      </c>
      <c r="G8" s="111"/>
      <c r="H8" s="15">
        <f>EDATE(F8-1,1)</f>
        <v>44673</v>
      </c>
      <c r="I8" s="16">
        <f t="shared" ref="I8:I10" ca="1" si="0">IF(ISBLANK(H8),"",H8-DATE(YEAR(NOW()),MONTH(NOW()),DAY(NOW())))</f>
        <v>19</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34</v>
      </c>
      <c r="J9" s="17" t="str">
        <f t="shared" ca="1" si="1"/>
        <v>NOT DUE</v>
      </c>
      <c r="K9" s="31"/>
      <c r="L9" s="20" t="s">
        <v>3870</v>
      </c>
    </row>
    <row r="10" spans="1:12">
      <c r="A10" s="17" t="s">
        <v>2764</v>
      </c>
      <c r="B10" s="31" t="s">
        <v>2353</v>
      </c>
      <c r="C10" s="31" t="s">
        <v>555</v>
      </c>
      <c r="D10" s="41" t="s">
        <v>4</v>
      </c>
      <c r="E10" s="13">
        <v>42348</v>
      </c>
      <c r="F10" s="13">
        <v>44643</v>
      </c>
      <c r="G10" s="111"/>
      <c r="H10" s="15">
        <f>EDATE(F10-1,1)</f>
        <v>44673</v>
      </c>
      <c r="I10" s="16">
        <f t="shared" ca="1" si="0"/>
        <v>19</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5504</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2394</v>
      </c>
      <c r="D3" s="306" t="s">
        <v>12</v>
      </c>
      <c r="E3" s="306"/>
      <c r="F3" s="60" t="s">
        <v>2641</v>
      </c>
    </row>
    <row r="4" spans="1:12" ht="18" customHeight="1">
      <c r="A4" s="305" t="s">
        <v>75</v>
      </c>
      <c r="B4" s="305"/>
      <c r="C4" s="37" t="s">
        <v>3858</v>
      </c>
      <c r="D4" s="306" t="s">
        <v>14</v>
      </c>
      <c r="E4" s="306"/>
      <c r="F4" s="111"/>
    </row>
    <row r="5" spans="1:12" ht="18" customHeight="1">
      <c r="A5" s="305" t="s">
        <v>76</v>
      </c>
      <c r="B5" s="305"/>
      <c r="C5" s="38" t="s">
        <v>2368</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44642</v>
      </c>
      <c r="G8" s="111"/>
      <c r="H8" s="15">
        <f>DATE(YEAR(F8),MONTH(F8),DAY(F8)+14)</f>
        <v>44656</v>
      </c>
      <c r="I8" s="16">
        <f t="shared" ref="I8:I16" ca="1" si="0">IF(ISBLANK(H8),"",H8-DATE(YEAR(NOW()),MONTH(NOW()),DAY(NOW())))</f>
        <v>2</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65</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10</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47</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44</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1055</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325</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1055</v>
      </c>
      <c r="J15" s="17" t="str">
        <f t="shared" ca="1" si="1"/>
        <v>NOT DUE</v>
      </c>
      <c r="K15" s="31"/>
      <c r="L15" s="20" t="s">
        <v>5388</v>
      </c>
    </row>
    <row r="16" spans="1:12" ht="64.5" customHeight="1">
      <c r="A16" s="113" t="s">
        <v>4010</v>
      </c>
      <c r="B16" s="31" t="s">
        <v>2363</v>
      </c>
      <c r="C16" s="31" t="s">
        <v>2364</v>
      </c>
      <c r="D16" s="41" t="s">
        <v>1</v>
      </c>
      <c r="E16" s="13">
        <v>42348</v>
      </c>
      <c r="F16" s="13">
        <f t="shared" ref="F16" si="6">F$5</f>
        <v>44653</v>
      </c>
      <c r="G16" s="111"/>
      <c r="H16" s="15">
        <f>DATE(YEAR(F16),MONTH(F16),DAY(F16)+1)</f>
        <v>44654</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236</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5504</v>
      </c>
      <c r="E23" s="366" t="s">
        <v>5518</v>
      </c>
      <c r="F23" s="366"/>
      <c r="H23" s="235" t="s">
        <v>5505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2357</v>
      </c>
      <c r="D3" s="306" t="s">
        <v>12</v>
      </c>
      <c r="E3" s="306"/>
      <c r="F3" s="5" t="s">
        <v>2640</v>
      </c>
    </row>
    <row r="4" spans="1:12" ht="18" customHeight="1">
      <c r="A4" s="305" t="s">
        <v>75</v>
      </c>
      <c r="B4" s="305"/>
      <c r="C4" s="37" t="s">
        <v>3857</v>
      </c>
      <c r="D4" s="306" t="s">
        <v>14</v>
      </c>
      <c r="E4" s="306"/>
      <c r="F4" s="111"/>
    </row>
    <row r="5" spans="1:12" ht="18" customHeight="1">
      <c r="A5" s="305" t="s">
        <v>76</v>
      </c>
      <c r="B5" s="305"/>
      <c r="C5" s="38" t="s">
        <v>2368</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44645</v>
      </c>
      <c r="G8" s="111"/>
      <c r="H8" s="15">
        <f>DATE(YEAR(F8),MONTH(F8),DAY(F8)+14)</f>
        <v>44659</v>
      </c>
      <c r="I8" s="16">
        <f t="shared" ref="I8:I10" ca="1" si="0">IF(ISBLANK(H8),"",H8-DATE(YEAR(NOW()),MONTH(NOW()),DAY(NOW())))</f>
        <v>5</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82</v>
      </c>
      <c r="J9" s="17" t="str">
        <f t="shared" ca="1" si="1"/>
        <v>NOT DUE</v>
      </c>
      <c r="K9" s="31"/>
      <c r="L9" s="144" t="s">
        <v>5495</v>
      </c>
    </row>
    <row r="10" spans="1:12" ht="26.45" customHeight="1">
      <c r="A10" s="17" t="s">
        <v>2758</v>
      </c>
      <c r="B10" s="31" t="s">
        <v>2390</v>
      </c>
      <c r="C10" s="31" t="s">
        <v>2391</v>
      </c>
      <c r="D10" s="41" t="s">
        <v>0</v>
      </c>
      <c r="E10" s="13">
        <v>42348</v>
      </c>
      <c r="F10" s="13">
        <v>44620</v>
      </c>
      <c r="G10" s="111"/>
      <c r="H10" s="15">
        <f>DATE(YEAR(F10),MONTH(F10)+3,DAY(F10)-1)</f>
        <v>44708</v>
      </c>
      <c r="I10" s="16">
        <f t="shared" ca="1" si="0"/>
        <v>54</v>
      </c>
      <c r="J10" s="17" t="str">
        <f t="shared" ca="1" si="1"/>
        <v>NOT DUE</v>
      </c>
      <c r="K10" s="31" t="s">
        <v>2366</v>
      </c>
      <c r="L10" s="144" t="s">
        <v>5495</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50</v>
      </c>
      <c r="J11" s="17" t="str">
        <f t="shared" ca="1" si="1"/>
        <v>NOT DUE</v>
      </c>
      <c r="K11" s="31"/>
      <c r="L11" s="20" t="s">
        <v>5494</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50</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44653</v>
      </c>
      <c r="G13" s="111"/>
      <c r="H13" s="15">
        <f>DATE(YEAR(F13),MONTH(F13),DAY(F13)+1)</f>
        <v>44654</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5504</v>
      </c>
      <c r="E19" s="366" t="s">
        <v>5518</v>
      </c>
      <c r="F19" s="366"/>
      <c r="H19" s="235" t="s">
        <v>5505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2504</v>
      </c>
      <c r="D3" s="306" t="s">
        <v>12</v>
      </c>
      <c r="E3" s="306"/>
      <c r="F3" s="60" t="s">
        <v>2509</v>
      </c>
    </row>
    <row r="4" spans="1:13" ht="18" customHeight="1">
      <c r="A4" s="305" t="s">
        <v>75</v>
      </c>
      <c r="B4" s="305"/>
      <c r="C4" s="37" t="s">
        <v>3859</v>
      </c>
      <c r="D4" s="306" t="s">
        <v>14</v>
      </c>
      <c r="E4" s="306"/>
      <c r="F4" s="111"/>
    </row>
    <row r="5" spans="1:13" ht="18" customHeight="1">
      <c r="A5" s="305" t="s">
        <v>76</v>
      </c>
      <c r="B5" s="305"/>
      <c r="C5" s="38" t="s">
        <v>2368</v>
      </c>
      <c r="D5" s="46"/>
      <c r="E5" s="242" t="str">
        <f>'Running Hours'!$C5</f>
        <v>Date updated:</v>
      </c>
      <c r="F5" s="196">
        <f>'Running Hours'!$D5</f>
        <v>44653</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44653</v>
      </c>
      <c r="G8" s="111"/>
      <c r="H8" s="15">
        <f>DATE(YEAR(F8),MONTH(F8),DAY(F8)+1)</f>
        <v>44654</v>
      </c>
      <c r="I8" s="16">
        <f t="shared" ref="I8:I12" ca="1" si="1">IF(ISBLANK(H8),"",H8-DATE(YEAR(NOW()),MONTH(NOW()),DAY(NOW())))</f>
        <v>0</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61</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61</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61</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742</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2505</v>
      </c>
      <c r="D3" s="306" t="s">
        <v>12</v>
      </c>
      <c r="E3" s="306"/>
      <c r="F3" s="60" t="s">
        <v>2510</v>
      </c>
    </row>
    <row r="4" spans="1:12" ht="18" customHeight="1">
      <c r="A4" s="305" t="s">
        <v>75</v>
      </c>
      <c r="B4" s="305"/>
      <c r="C4" s="37" t="s">
        <v>3859</v>
      </c>
      <c r="D4" s="306" t="s">
        <v>14</v>
      </c>
      <c r="E4" s="306"/>
      <c r="F4" s="111"/>
    </row>
    <row r="5" spans="1:12" ht="18" customHeight="1">
      <c r="A5" s="305" t="s">
        <v>76</v>
      </c>
      <c r="B5" s="305"/>
      <c r="C5" s="38" t="s">
        <v>2368</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44653</v>
      </c>
      <c r="G8" s="111"/>
      <c r="H8" s="15">
        <f>DATE(YEAR(F8),MONTH(F8),DAY(F8)+1)</f>
        <v>44654</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61</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61</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61</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707</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2386</v>
      </c>
      <c r="D3" s="306" t="s">
        <v>12</v>
      </c>
      <c r="E3" s="306"/>
      <c r="F3" s="5" t="s">
        <v>2642</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44653</v>
      </c>
      <c r="G8" s="111"/>
      <c r="H8" s="15">
        <f>DATE(YEAR(F8),MONTH(F8),DAY(F8)+1)</f>
        <v>44654</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76</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75</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76</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76</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322</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322</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322</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322</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322</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322</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2387</v>
      </c>
      <c r="D3" s="306" t="s">
        <v>12</v>
      </c>
      <c r="E3" s="306"/>
      <c r="F3" s="60" t="s">
        <v>2643</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44653</v>
      </c>
      <c r="G8" s="111"/>
      <c r="H8" s="15">
        <f>DATE(YEAR(F8),MONTH(F8),DAY(F8)+1)</f>
        <v>44654</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76</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75</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76</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76</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322</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322</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322</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322</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322</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322</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17" t="s">
        <v>2540</v>
      </c>
      <c r="B5" s="319" t="s">
        <v>2541</v>
      </c>
      <c r="C5" s="319"/>
      <c r="D5" s="319"/>
      <c r="E5" s="319"/>
      <c r="F5" s="319"/>
      <c r="G5" s="320"/>
      <c r="I5" s="317" t="s">
        <v>2540</v>
      </c>
      <c r="J5" s="321" t="s">
        <v>2542</v>
      </c>
      <c r="K5" s="322"/>
      <c r="L5" s="322"/>
      <c r="M5" s="322"/>
      <c r="N5" s="322"/>
      <c r="O5" s="323"/>
      <c r="Q5" s="317" t="s">
        <v>2540</v>
      </c>
      <c r="R5" s="319" t="s">
        <v>2543</v>
      </c>
      <c r="S5" s="319"/>
      <c r="T5" s="319"/>
      <c r="U5" s="319"/>
      <c r="V5" s="319"/>
      <c r="W5" s="320"/>
      <c r="Y5" s="317" t="s">
        <v>2540</v>
      </c>
      <c r="Z5" s="321" t="s">
        <v>2544</v>
      </c>
      <c r="AA5" s="322"/>
      <c r="AB5" s="322"/>
      <c r="AC5" s="322"/>
      <c r="AD5" s="322"/>
      <c r="AE5" s="323"/>
      <c r="AG5" s="317" t="s">
        <v>2540</v>
      </c>
      <c r="AH5" s="321" t="s">
        <v>2553</v>
      </c>
      <c r="AI5" s="322"/>
      <c r="AJ5" s="322"/>
      <c r="AK5" s="322"/>
      <c r="AL5" s="322"/>
      <c r="AM5" s="323"/>
      <c r="AO5" s="317" t="s">
        <v>2540</v>
      </c>
      <c r="AP5" s="321" t="s">
        <v>5420</v>
      </c>
      <c r="AQ5" s="322"/>
      <c r="AR5" s="322"/>
      <c r="AS5" s="322"/>
      <c r="AT5" s="322"/>
      <c r="AU5" s="323"/>
    </row>
    <row r="6" spans="1:47" ht="39" customHeight="1">
      <c r="A6" s="318"/>
      <c r="B6" s="78" t="s">
        <v>2545</v>
      </c>
      <c r="C6" s="79" t="s">
        <v>2546</v>
      </c>
      <c r="D6" s="80" t="s">
        <v>2547</v>
      </c>
      <c r="E6" s="81" t="s">
        <v>2548</v>
      </c>
      <c r="F6" s="82" t="s">
        <v>2549</v>
      </c>
      <c r="G6" s="83" t="s">
        <v>2550</v>
      </c>
      <c r="I6" s="318"/>
      <c r="J6" s="78" t="s">
        <v>2545</v>
      </c>
      <c r="K6" s="79" t="s">
        <v>2546</v>
      </c>
      <c r="L6" s="80" t="s">
        <v>2547</v>
      </c>
      <c r="M6" s="81" t="s">
        <v>2548</v>
      </c>
      <c r="N6" s="82" t="s">
        <v>2549</v>
      </c>
      <c r="O6" s="83" t="s">
        <v>2550</v>
      </c>
      <c r="Q6" s="318"/>
      <c r="R6" s="78" t="s">
        <v>2545</v>
      </c>
      <c r="S6" s="84" t="s">
        <v>2546</v>
      </c>
      <c r="T6" s="80" t="s">
        <v>2547</v>
      </c>
      <c r="U6" s="81" t="s">
        <v>2548</v>
      </c>
      <c r="V6" s="82" t="s">
        <v>2549</v>
      </c>
      <c r="W6" s="83" t="s">
        <v>2550</v>
      </c>
      <c r="Y6" s="318"/>
      <c r="Z6" s="78" t="s">
        <v>2545</v>
      </c>
      <c r="AA6" s="85" t="s">
        <v>2546</v>
      </c>
      <c r="AB6" s="86" t="s">
        <v>2547</v>
      </c>
      <c r="AC6" s="81" t="s">
        <v>2548</v>
      </c>
      <c r="AD6" s="87" t="s">
        <v>2549</v>
      </c>
      <c r="AE6" s="88" t="s">
        <v>2550</v>
      </c>
      <c r="AG6" s="318"/>
      <c r="AH6" s="266" t="s">
        <v>2545</v>
      </c>
      <c r="AI6" s="85" t="s">
        <v>2546</v>
      </c>
      <c r="AJ6" s="86" t="s">
        <v>2547</v>
      </c>
      <c r="AK6" s="81" t="s">
        <v>2548</v>
      </c>
      <c r="AL6" s="87" t="s">
        <v>2549</v>
      </c>
      <c r="AM6" s="88" t="s">
        <v>2550</v>
      </c>
      <c r="AO6" s="318"/>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36" t="s">
        <v>57</v>
      </c>
      <c r="E14" s="337"/>
      <c r="F14" s="337"/>
      <c r="G14" s="338"/>
      <c r="J14" s="103" t="s">
        <v>2551</v>
      </c>
      <c r="K14" s="106" t="s">
        <v>2552</v>
      </c>
      <c r="L14" s="336" t="s">
        <v>57</v>
      </c>
      <c r="M14" s="337"/>
      <c r="N14" s="337"/>
      <c r="O14" s="338"/>
      <c r="R14" s="103" t="s">
        <v>2551</v>
      </c>
      <c r="S14" s="106" t="s">
        <v>2552</v>
      </c>
      <c r="T14" s="336" t="s">
        <v>57</v>
      </c>
      <c r="U14" s="337"/>
      <c r="V14" s="337"/>
      <c r="W14" s="338"/>
      <c r="Z14" s="103" t="s">
        <v>2551</v>
      </c>
      <c r="AA14" s="106" t="s">
        <v>2552</v>
      </c>
      <c r="AB14" s="336" t="s">
        <v>57</v>
      </c>
      <c r="AC14" s="337"/>
      <c r="AD14" s="337"/>
      <c r="AE14" s="338"/>
      <c r="AH14" s="103" t="s">
        <v>2551</v>
      </c>
      <c r="AI14" s="106" t="s">
        <v>2552</v>
      </c>
      <c r="AJ14" s="336" t="s">
        <v>57</v>
      </c>
      <c r="AK14" s="337"/>
      <c r="AL14" s="337"/>
      <c r="AM14" s="338"/>
      <c r="AP14" s="103" t="s">
        <v>2551</v>
      </c>
      <c r="AQ14" s="106" t="s">
        <v>2552</v>
      </c>
      <c r="AR14" s="336" t="s">
        <v>57</v>
      </c>
      <c r="AS14" s="337"/>
      <c r="AT14" s="337"/>
      <c r="AU14" s="338"/>
    </row>
    <row r="15" spans="1:47" ht="18" customHeight="1">
      <c r="B15" s="104">
        <v>1</v>
      </c>
      <c r="C15" s="131">
        <v>6540</v>
      </c>
      <c r="D15" s="324"/>
      <c r="E15" s="325"/>
      <c r="F15" s="325"/>
      <c r="G15" s="326"/>
      <c r="J15" s="104">
        <v>1</v>
      </c>
      <c r="K15" s="131">
        <v>11804</v>
      </c>
      <c r="L15" s="324"/>
      <c r="M15" s="325"/>
      <c r="N15" s="325"/>
      <c r="O15" s="326"/>
      <c r="R15" s="104">
        <v>1</v>
      </c>
      <c r="S15" s="131">
        <v>11822</v>
      </c>
      <c r="T15" s="333"/>
      <c r="U15" s="334"/>
      <c r="V15" s="334"/>
      <c r="W15" s="335"/>
      <c r="Z15" s="104">
        <v>1</v>
      </c>
      <c r="AA15" s="254">
        <v>12699</v>
      </c>
      <c r="AB15" s="330" t="s">
        <v>5061</v>
      </c>
      <c r="AC15" s="331"/>
      <c r="AD15" s="331"/>
      <c r="AE15" s="332"/>
      <c r="AH15" s="104">
        <v>1</v>
      </c>
      <c r="AI15" s="101">
        <v>16007</v>
      </c>
      <c r="AJ15" s="324" t="s">
        <v>5389</v>
      </c>
      <c r="AK15" s="325"/>
      <c r="AL15" s="325"/>
      <c r="AM15" s="326"/>
      <c r="AN15">
        <v>19283</v>
      </c>
      <c r="AP15" s="104">
        <v>1</v>
      </c>
      <c r="AQ15" s="296">
        <v>22697</v>
      </c>
      <c r="AR15" s="324" t="s">
        <v>5458</v>
      </c>
      <c r="AS15" s="325"/>
      <c r="AT15" s="325"/>
      <c r="AU15" s="326"/>
    </row>
    <row r="16" spans="1:47" ht="18" customHeight="1">
      <c r="B16" s="104">
        <v>2</v>
      </c>
      <c r="C16" s="131">
        <v>6540</v>
      </c>
      <c r="D16" s="324"/>
      <c r="E16" s="325"/>
      <c r="F16" s="325"/>
      <c r="G16" s="326"/>
      <c r="J16" s="104">
        <v>2</v>
      </c>
      <c r="K16" s="131">
        <v>6540</v>
      </c>
      <c r="L16" s="324"/>
      <c r="M16" s="325"/>
      <c r="N16" s="325"/>
      <c r="O16" s="326"/>
      <c r="R16" s="104">
        <v>2</v>
      </c>
      <c r="S16" s="131">
        <v>6540</v>
      </c>
      <c r="T16" s="333"/>
      <c r="U16" s="334"/>
      <c r="V16" s="334"/>
      <c r="W16" s="335"/>
      <c r="Z16" s="104">
        <v>2</v>
      </c>
      <c r="AA16" s="101">
        <v>10540</v>
      </c>
      <c r="AB16" s="324" t="s">
        <v>5403</v>
      </c>
      <c r="AC16" s="325"/>
      <c r="AD16" s="325"/>
      <c r="AE16" s="326"/>
      <c r="AH16" s="104">
        <v>2</v>
      </c>
      <c r="AI16" s="101"/>
      <c r="AJ16" s="324"/>
      <c r="AK16" s="325"/>
      <c r="AL16" s="325"/>
      <c r="AM16" s="326"/>
      <c r="AP16" s="104">
        <v>2</v>
      </c>
      <c r="AQ16" s="101">
        <v>10540</v>
      </c>
      <c r="AR16" s="324" t="s">
        <v>5525</v>
      </c>
      <c r="AS16" s="325"/>
      <c r="AT16" s="325"/>
      <c r="AU16" s="326"/>
    </row>
    <row r="17" spans="2:47" ht="18" customHeight="1">
      <c r="B17" s="104">
        <v>3</v>
      </c>
      <c r="C17" s="131">
        <v>10097</v>
      </c>
      <c r="D17" s="324"/>
      <c r="E17" s="325"/>
      <c r="F17" s="325"/>
      <c r="G17" s="326"/>
      <c r="J17" s="104">
        <v>3</v>
      </c>
      <c r="K17" s="131">
        <v>10097</v>
      </c>
      <c r="L17" s="324"/>
      <c r="M17" s="325"/>
      <c r="N17" s="325"/>
      <c r="O17" s="326"/>
      <c r="R17" s="104">
        <v>3</v>
      </c>
      <c r="S17" s="247">
        <v>16574</v>
      </c>
      <c r="T17" s="324" t="s">
        <v>5061</v>
      </c>
      <c r="U17" s="325"/>
      <c r="V17" s="325"/>
      <c r="W17" s="326"/>
      <c r="Z17" s="104">
        <v>3</v>
      </c>
      <c r="AA17" s="101"/>
      <c r="AB17" s="324"/>
      <c r="AC17" s="325"/>
      <c r="AD17" s="325"/>
      <c r="AE17" s="326"/>
      <c r="AH17" s="104">
        <v>3</v>
      </c>
      <c r="AI17" s="101"/>
      <c r="AJ17" s="324"/>
      <c r="AK17" s="325"/>
      <c r="AL17" s="325"/>
      <c r="AM17" s="326"/>
      <c r="AP17" s="104">
        <v>3</v>
      </c>
      <c r="AQ17" s="101">
        <v>22862</v>
      </c>
      <c r="AR17" s="324"/>
      <c r="AS17" s="325"/>
      <c r="AT17" s="325"/>
      <c r="AU17" s="326"/>
    </row>
    <row r="18" spans="2:47" ht="18" customHeight="1">
      <c r="B18" s="104">
        <v>4</v>
      </c>
      <c r="C18" s="131">
        <f>9141+(10097-10097)</f>
        <v>9141</v>
      </c>
      <c r="D18" s="324"/>
      <c r="E18" s="325"/>
      <c r="F18" s="325"/>
      <c r="G18" s="326"/>
      <c r="J18" s="104">
        <v>4</v>
      </c>
      <c r="K18" s="131">
        <v>15136</v>
      </c>
      <c r="L18" s="324"/>
      <c r="M18" s="325"/>
      <c r="N18" s="325"/>
      <c r="O18" s="326"/>
      <c r="R18" s="104">
        <v>4</v>
      </c>
      <c r="S18" s="131">
        <v>15136</v>
      </c>
      <c r="T18" s="324"/>
      <c r="U18" s="325"/>
      <c r="V18" s="325"/>
      <c r="W18" s="326"/>
      <c r="Z18" s="104">
        <v>4</v>
      </c>
      <c r="AA18" s="248">
        <v>20643</v>
      </c>
      <c r="AB18" s="339" t="s">
        <v>5385</v>
      </c>
      <c r="AC18" s="340"/>
      <c r="AD18" s="340"/>
      <c r="AE18" s="341"/>
      <c r="AH18" s="104">
        <v>4</v>
      </c>
      <c r="AI18" s="255">
        <v>20643</v>
      </c>
      <c r="AJ18" s="330" t="s">
        <v>5061</v>
      </c>
      <c r="AK18" s="331"/>
      <c r="AL18" s="331"/>
      <c r="AM18" s="332"/>
      <c r="AP18" s="104">
        <v>4</v>
      </c>
      <c r="AQ18" s="299">
        <v>26117</v>
      </c>
      <c r="AR18" s="352" t="s">
        <v>5527</v>
      </c>
      <c r="AS18" s="353"/>
      <c r="AT18" s="353"/>
      <c r="AU18" s="354"/>
    </row>
    <row r="19" spans="2:47" ht="18" customHeight="1">
      <c r="B19" s="104">
        <v>5</v>
      </c>
      <c r="C19" s="131">
        <v>7977</v>
      </c>
      <c r="D19" s="324"/>
      <c r="E19" s="325"/>
      <c r="F19" s="325"/>
      <c r="G19" s="326"/>
      <c r="J19" s="104">
        <v>5</v>
      </c>
      <c r="K19" s="131">
        <v>7977</v>
      </c>
      <c r="L19" s="324"/>
      <c r="M19" s="325"/>
      <c r="N19" s="325"/>
      <c r="O19" s="326"/>
      <c r="R19" s="104">
        <v>5</v>
      </c>
      <c r="S19" s="131">
        <v>15416</v>
      </c>
      <c r="T19" s="324"/>
      <c r="U19" s="325"/>
      <c r="V19" s="325"/>
      <c r="W19" s="326"/>
      <c r="Z19" s="104">
        <v>5</v>
      </c>
      <c r="AA19" s="101">
        <v>17213</v>
      </c>
      <c r="AB19" s="324" t="s">
        <v>5379</v>
      </c>
      <c r="AC19" s="325"/>
      <c r="AD19" s="325"/>
      <c r="AE19" s="326"/>
      <c r="AH19" s="104">
        <v>5</v>
      </c>
      <c r="AI19" s="101"/>
      <c r="AJ19" s="324"/>
      <c r="AK19" s="325"/>
      <c r="AL19" s="325"/>
      <c r="AM19" s="326"/>
      <c r="AP19" s="104">
        <v>5</v>
      </c>
      <c r="AQ19" s="296">
        <v>23295</v>
      </c>
      <c r="AR19" s="324" t="s">
        <v>5459</v>
      </c>
      <c r="AS19" s="325"/>
      <c r="AT19" s="325"/>
      <c r="AU19" s="326"/>
    </row>
    <row r="20" spans="2:47" ht="18" customHeight="1">
      <c r="B20" s="104">
        <v>6</v>
      </c>
      <c r="C20" s="131">
        <v>7977</v>
      </c>
      <c r="D20" s="324"/>
      <c r="E20" s="325"/>
      <c r="F20" s="325"/>
      <c r="G20" s="326"/>
      <c r="J20" s="104">
        <v>6</v>
      </c>
      <c r="K20" s="131">
        <v>12077</v>
      </c>
      <c r="L20" s="324"/>
      <c r="M20" s="325"/>
      <c r="N20" s="325"/>
      <c r="O20" s="326"/>
      <c r="R20" s="104">
        <v>6</v>
      </c>
      <c r="S20" s="101">
        <v>17254</v>
      </c>
      <c r="T20" s="324" t="s">
        <v>5385</v>
      </c>
      <c r="U20" s="325"/>
      <c r="V20" s="325"/>
      <c r="W20" s="326"/>
      <c r="Z20" s="104">
        <v>6</v>
      </c>
      <c r="AA20" s="248">
        <v>17254</v>
      </c>
      <c r="AB20" s="339" t="s">
        <v>5385</v>
      </c>
      <c r="AC20" s="340"/>
      <c r="AD20" s="340"/>
      <c r="AE20" s="341"/>
      <c r="AH20" s="104">
        <v>6</v>
      </c>
      <c r="AI20" s="101"/>
      <c r="AJ20" s="324"/>
      <c r="AK20" s="325"/>
      <c r="AL20" s="325"/>
      <c r="AM20" s="326"/>
      <c r="AP20" s="104">
        <v>6</v>
      </c>
      <c r="AQ20" s="101">
        <v>17254</v>
      </c>
      <c r="AR20" s="324"/>
      <c r="AS20" s="325"/>
      <c r="AT20" s="325"/>
      <c r="AU20" s="326"/>
    </row>
    <row r="21" spans="2:47" ht="18" customHeight="1">
      <c r="B21" s="104">
        <v>7</v>
      </c>
      <c r="C21" s="139">
        <v>0</v>
      </c>
      <c r="D21" s="324"/>
      <c r="E21" s="325"/>
      <c r="F21" s="325"/>
      <c r="G21" s="326"/>
      <c r="J21" s="104">
        <v>7</v>
      </c>
      <c r="K21" s="139">
        <f>5830+(13241-13241)</f>
        <v>5830</v>
      </c>
      <c r="L21" s="324"/>
      <c r="M21" s="325"/>
      <c r="N21" s="325"/>
      <c r="O21" s="326"/>
      <c r="R21" s="104">
        <v>7</v>
      </c>
      <c r="S21" s="101">
        <v>12772</v>
      </c>
      <c r="T21" s="324"/>
      <c r="U21" s="325"/>
      <c r="V21" s="325"/>
      <c r="W21" s="326"/>
      <c r="Z21" s="104">
        <v>7</v>
      </c>
      <c r="AA21" s="101">
        <v>15334</v>
      </c>
      <c r="AB21" s="324" t="s">
        <v>5394</v>
      </c>
      <c r="AC21" s="325"/>
      <c r="AD21" s="325"/>
      <c r="AE21" s="326"/>
      <c r="AH21" s="104">
        <v>7</v>
      </c>
      <c r="AI21" s="101">
        <v>15334</v>
      </c>
      <c r="AJ21" s="342" t="s">
        <v>5404</v>
      </c>
      <c r="AK21" s="343"/>
      <c r="AL21" s="343"/>
      <c r="AM21" s="344"/>
      <c r="AP21" s="104">
        <v>7</v>
      </c>
      <c r="AQ21" s="101">
        <v>20809</v>
      </c>
      <c r="AR21" s="342" t="s">
        <v>5481</v>
      </c>
      <c r="AS21" s="343"/>
      <c r="AT21" s="343"/>
      <c r="AU21" s="344"/>
    </row>
    <row r="22" spans="2:47" ht="18" customHeight="1" thickBot="1">
      <c r="B22" s="104">
        <v>8</v>
      </c>
      <c r="C22" s="139">
        <v>0</v>
      </c>
      <c r="D22" s="324"/>
      <c r="E22" s="325"/>
      <c r="F22" s="325"/>
      <c r="G22" s="326"/>
      <c r="J22" s="104">
        <v>8</v>
      </c>
      <c r="K22" s="139">
        <v>5830</v>
      </c>
      <c r="L22" s="324"/>
      <c r="M22" s="325"/>
      <c r="N22" s="325"/>
      <c r="O22" s="326"/>
      <c r="R22" s="104">
        <v>8</v>
      </c>
      <c r="S22" s="101">
        <v>13945</v>
      </c>
      <c r="T22" s="348" t="s">
        <v>5384</v>
      </c>
      <c r="U22" s="349"/>
      <c r="V22" s="349"/>
      <c r="W22" s="350"/>
      <c r="Z22" s="104">
        <v>8</v>
      </c>
      <c r="AA22" s="101"/>
      <c r="AB22" s="324"/>
      <c r="AC22" s="325"/>
      <c r="AD22" s="325"/>
      <c r="AE22" s="326"/>
      <c r="AH22" s="104">
        <v>8</v>
      </c>
      <c r="AI22" s="101">
        <v>18694</v>
      </c>
      <c r="AJ22" s="345" t="s">
        <v>5424</v>
      </c>
      <c r="AK22" s="346"/>
      <c r="AL22" s="346"/>
      <c r="AM22" s="347"/>
      <c r="AP22" s="104">
        <v>8</v>
      </c>
      <c r="AQ22" s="296">
        <v>23295</v>
      </c>
      <c r="AR22" s="345" t="s">
        <v>5459</v>
      </c>
      <c r="AS22" s="346"/>
      <c r="AT22" s="346"/>
      <c r="AU22" s="347"/>
    </row>
    <row r="23" spans="2:47" ht="20.25" customHeight="1" thickBot="1">
      <c r="B23" s="105">
        <v>9</v>
      </c>
      <c r="C23" s="102">
        <v>0</v>
      </c>
      <c r="D23" s="327"/>
      <c r="E23" s="328"/>
      <c r="F23" s="328"/>
      <c r="G23" s="329"/>
      <c r="J23" s="105">
        <v>9</v>
      </c>
      <c r="K23" s="102">
        <v>4467</v>
      </c>
      <c r="L23" s="327"/>
      <c r="M23" s="328"/>
      <c r="N23" s="328"/>
      <c r="O23" s="329"/>
      <c r="R23" s="105">
        <v>9</v>
      </c>
      <c r="S23" s="140">
        <v>8105</v>
      </c>
      <c r="T23" s="348" t="s">
        <v>5378</v>
      </c>
      <c r="U23" s="349"/>
      <c r="V23" s="349"/>
      <c r="W23" s="350"/>
      <c r="Z23" s="105">
        <v>9</v>
      </c>
      <c r="AA23" s="102"/>
      <c r="AB23" s="327"/>
      <c r="AC23" s="328"/>
      <c r="AD23" s="328"/>
      <c r="AE23" s="329"/>
      <c r="AH23" s="105">
        <v>9</v>
      </c>
      <c r="AI23" s="102"/>
      <c r="AJ23" s="327"/>
      <c r="AK23" s="328"/>
      <c r="AL23" s="328"/>
      <c r="AM23" s="329"/>
      <c r="AP23" s="105">
        <v>9</v>
      </c>
      <c r="AQ23" s="102">
        <v>14276</v>
      </c>
      <c r="AR23" s="327"/>
      <c r="AS23" s="328"/>
      <c r="AT23" s="328"/>
      <c r="AU23" s="329"/>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3" t="s">
        <v>4860</v>
      </c>
      <c r="E30" s="303"/>
      <c r="F30" s="303"/>
      <c r="G30" t="s">
        <v>4863</v>
      </c>
      <c r="I30" t="s">
        <v>4868</v>
      </c>
      <c r="K30" t="s">
        <v>4869</v>
      </c>
      <c r="M30" t="s">
        <v>4863</v>
      </c>
      <c r="Q30" t="s">
        <v>4826</v>
      </c>
      <c r="S30" t="s">
        <v>4860</v>
      </c>
      <c r="U30" t="s">
        <v>4863</v>
      </c>
      <c r="W30" s="303" t="s">
        <v>5475</v>
      </c>
      <c r="X30" s="303"/>
      <c r="Y30" s="303"/>
      <c r="Z30" s="303"/>
      <c r="AA30" s="77" t="s">
        <v>5519</v>
      </c>
      <c r="AD30" s="77" t="s">
        <v>5465</v>
      </c>
      <c r="AG30" s="262"/>
      <c r="AH30" s="303" t="s">
        <v>5507</v>
      </c>
      <c r="AI30" s="303"/>
      <c r="AJ30" s="303"/>
      <c r="AK30" s="303"/>
      <c r="AL30" s="77" t="s">
        <v>5518</v>
      </c>
      <c r="AO30" s="77" t="s">
        <v>5502</v>
      </c>
      <c r="AQ30" s="262"/>
      <c r="AR30" s="303"/>
      <c r="AS30" s="303"/>
      <c r="AT30" s="351"/>
      <c r="AU30" s="351"/>
    </row>
  </sheetData>
  <mergeCells count="77">
    <mergeCell ref="AR22:AU22"/>
    <mergeCell ref="AR23:AU23"/>
    <mergeCell ref="AR30:AS30"/>
    <mergeCell ref="AT30:AU30"/>
    <mergeCell ref="AR17:AU17"/>
    <mergeCell ref="AR18:AU18"/>
    <mergeCell ref="AR19:AU19"/>
    <mergeCell ref="AR20:AU20"/>
    <mergeCell ref="AR21:AU21"/>
    <mergeCell ref="AO5:AO6"/>
    <mergeCell ref="AP5:AU5"/>
    <mergeCell ref="AR14:AU14"/>
    <mergeCell ref="AR15:AU15"/>
    <mergeCell ref="AR16:AU16"/>
    <mergeCell ref="AJ21:AM21"/>
    <mergeCell ref="AJ22:AM22"/>
    <mergeCell ref="AJ23:AM23"/>
    <mergeCell ref="AH30:AK30"/>
    <mergeCell ref="T23:W23"/>
    <mergeCell ref="AB23:AE23"/>
    <mergeCell ref="W30:Z30"/>
    <mergeCell ref="T22:W22"/>
    <mergeCell ref="AB22:AE22"/>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J17:AM17"/>
    <mergeCell ref="AJ18:AM18"/>
    <mergeCell ref="AJ19:AM19"/>
    <mergeCell ref="AJ20:AM20"/>
    <mergeCell ref="D16:G16"/>
    <mergeCell ref="L16:O16"/>
    <mergeCell ref="T16:W16"/>
    <mergeCell ref="AB16:AE16"/>
    <mergeCell ref="T19:W19"/>
    <mergeCell ref="AB19:AE19"/>
    <mergeCell ref="D30:F30"/>
    <mergeCell ref="A5:A6"/>
    <mergeCell ref="B5:G5"/>
    <mergeCell ref="I5:I6"/>
    <mergeCell ref="J5:O5"/>
    <mergeCell ref="D15:G15"/>
    <mergeCell ref="L15:O15"/>
    <mergeCell ref="D19:G19"/>
    <mergeCell ref="L19:O19"/>
    <mergeCell ref="D23:G23"/>
    <mergeCell ref="L23:O23"/>
    <mergeCell ref="D22:G22"/>
    <mergeCell ref="L22:O22"/>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2395</v>
      </c>
      <c r="D3" s="306" t="s">
        <v>12</v>
      </c>
      <c r="E3" s="306"/>
      <c r="F3" s="5" t="s">
        <v>2508</v>
      </c>
    </row>
    <row r="4" spans="1:12" ht="18" customHeight="1">
      <c r="A4" s="305" t="s">
        <v>75</v>
      </c>
      <c r="B4" s="305"/>
      <c r="C4" s="37" t="s">
        <v>2396</v>
      </c>
      <c r="D4" s="306" t="s">
        <v>14</v>
      </c>
      <c r="E4" s="306"/>
      <c r="F4" s="111"/>
    </row>
    <row r="5" spans="1:12" ht="18" customHeight="1">
      <c r="A5" s="305" t="s">
        <v>76</v>
      </c>
      <c r="B5" s="305"/>
      <c r="C5" s="38" t="s">
        <v>2397</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682</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420</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11</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5506</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2388</v>
      </c>
      <c r="D3" s="306" t="s">
        <v>12</v>
      </c>
      <c r="E3" s="306"/>
      <c r="F3" s="60" t="s">
        <v>2738</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44653</v>
      </c>
      <c r="G8" s="111"/>
      <c r="H8" s="15">
        <f>DATE(YEAR(F8),MONTH(F8),DAY(F8)+1)</f>
        <v>44654</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76</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75</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76</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76</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322</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322</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322</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322</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322</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322</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2405</v>
      </c>
      <c r="D3" s="306" t="s">
        <v>12</v>
      </c>
      <c r="E3" s="306"/>
      <c r="F3" s="5" t="s">
        <v>2507</v>
      </c>
    </row>
    <row r="4" spans="1:12" ht="18" customHeight="1">
      <c r="A4" s="305" t="s">
        <v>75</v>
      </c>
      <c r="B4" s="305"/>
      <c r="C4" s="37" t="s">
        <v>3864</v>
      </c>
      <c r="D4" s="306" t="s">
        <v>14</v>
      </c>
      <c r="E4" s="306"/>
      <c r="F4" s="110"/>
    </row>
    <row r="5" spans="1:12" ht="18" customHeight="1">
      <c r="A5" s="305" t="s">
        <v>76</v>
      </c>
      <c r="B5" s="305"/>
      <c r="C5" s="38" t="s">
        <v>3865</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44653</v>
      </c>
      <c r="G8" s="111"/>
      <c r="H8" s="15">
        <f>DATE(YEAR(F8),MONTH(F8),DAY(F8)+1)</f>
        <v>44654</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44644</v>
      </c>
      <c r="G9" s="111"/>
      <c r="H9" s="15">
        <f>EDATE(F9-1,1)</f>
        <v>44674</v>
      </c>
      <c r="I9" s="16">
        <f t="shared" ref="I9" ca="1" si="3">IF(ISBLANK(H9),"",H9-DATE(YEAR(NOW()),MONTH(NOW()),DAY(NOW())))</f>
        <v>20</v>
      </c>
      <c r="J9" s="17" t="str">
        <f t="shared" ref="J9" ca="1" si="4">IF(I9="","",IF(I9&lt;0,"OVERDUE","NOT DUE"))</f>
        <v>NOT DUE</v>
      </c>
      <c r="K9" s="31"/>
      <c r="L9" s="20" t="s">
        <v>5537</v>
      </c>
    </row>
    <row r="10" spans="1:12" ht="28.5" customHeight="1">
      <c r="A10" s="17" t="s">
        <v>2412</v>
      </c>
      <c r="B10" s="31" t="s">
        <v>4862</v>
      </c>
      <c r="C10" s="31" t="s">
        <v>2408</v>
      </c>
      <c r="D10" s="41" t="s">
        <v>379</v>
      </c>
      <c r="E10" s="13">
        <v>42348</v>
      </c>
      <c r="F10" s="13">
        <v>44329</v>
      </c>
      <c r="G10" s="111"/>
      <c r="H10" s="15">
        <f>DATE(YEAR(F10)+2,MONTH(F10),DAY(F10)-1)</f>
        <v>45058</v>
      </c>
      <c r="I10" s="16">
        <f t="shared" ca="1" si="1"/>
        <v>404</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1346</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404</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25" zoomScaleNormal="100" workbookViewId="0">
      <selection activeCell="F33" sqref="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2432</v>
      </c>
      <c r="D3" s="306" t="s">
        <v>12</v>
      </c>
      <c r="E3" s="306"/>
      <c r="F3" s="5" t="s">
        <v>2645</v>
      </c>
    </row>
    <row r="4" spans="1:12" ht="18" customHeight="1">
      <c r="A4" s="305" t="s">
        <v>75</v>
      </c>
      <c r="B4" s="305"/>
      <c r="C4" s="37" t="s">
        <v>3866</v>
      </c>
      <c r="D4" s="306" t="s">
        <v>14</v>
      </c>
      <c r="E4" s="306"/>
      <c r="F4" s="6">
        <f>'Running Hours'!B19</f>
        <v>25222.3</v>
      </c>
    </row>
    <row r="5" spans="1:12" ht="18" customHeight="1">
      <c r="A5" s="305" t="s">
        <v>76</v>
      </c>
      <c r="B5" s="305"/>
      <c r="C5" s="38" t="s">
        <v>2431</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44653</v>
      </c>
      <c r="G8" s="65"/>
      <c r="H8" s="15">
        <f>DATE(YEAR(F8),MONTH(F8),DAY(F8)+1)</f>
        <v>44654</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44653</v>
      </c>
      <c r="G9" s="65"/>
      <c r="H9" s="15">
        <f>DATE(YEAR(F9),MONTH(F9),DAY(F9)+7)</f>
        <v>44660</v>
      </c>
      <c r="I9" s="16">
        <f t="shared" ca="1" si="0"/>
        <v>6</v>
      </c>
      <c r="J9" s="17" t="str">
        <f t="shared" ca="1" si="1"/>
        <v>NOT DUE</v>
      </c>
      <c r="K9" s="31"/>
      <c r="L9" s="20"/>
    </row>
    <row r="10" spans="1:12" ht="51">
      <c r="A10" s="17" t="s">
        <v>2671</v>
      </c>
      <c r="B10" s="31" t="s">
        <v>2437</v>
      </c>
      <c r="C10" s="31" t="s">
        <v>2436</v>
      </c>
      <c r="D10" s="41" t="s">
        <v>2219</v>
      </c>
      <c r="E10" s="13">
        <v>42348</v>
      </c>
      <c r="F10" s="13">
        <v>44624</v>
      </c>
      <c r="G10" s="65"/>
      <c r="H10" s="15">
        <f>EDATE(F10-1,1)</f>
        <v>44654</v>
      </c>
      <c r="I10" s="16">
        <f t="shared" ref="I10:I11" ca="1" si="2">IF(ISBLANK(H10),"",H10-DATE(YEAR(NOW()),MONTH(NOW()),DAY(NOW())))</f>
        <v>0</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61</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153</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258</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1418</v>
      </c>
      <c r="J14" s="17" t="str">
        <f t="shared" ca="1" si="4"/>
        <v>NOT DUE</v>
      </c>
      <c r="K14" s="31" t="s">
        <v>2471</v>
      </c>
      <c r="L14" s="144" t="s">
        <v>5495</v>
      </c>
    </row>
    <row r="15" spans="1:12" ht="26.45" customHeight="1">
      <c r="A15" s="17" t="s">
        <v>2676</v>
      </c>
      <c r="B15" s="31" t="s">
        <v>2443</v>
      </c>
      <c r="C15" s="31" t="s">
        <v>2444</v>
      </c>
      <c r="D15" s="41" t="s">
        <v>2218</v>
      </c>
      <c r="E15" s="13">
        <v>42348</v>
      </c>
      <c r="F15" s="13">
        <v>44247</v>
      </c>
      <c r="G15" s="65"/>
      <c r="H15" s="15">
        <f>DATE(YEAR(F15)+5,MONTH(F15),DAY(F15)-1)</f>
        <v>46072</v>
      </c>
      <c r="I15" s="16">
        <f t="shared" ca="1" si="3"/>
        <v>1418</v>
      </c>
      <c r="J15" s="17" t="str">
        <f t="shared" ca="1" si="4"/>
        <v>NOT DUE</v>
      </c>
      <c r="K15" s="31" t="s">
        <v>2472</v>
      </c>
      <c r="L15" s="144" t="s">
        <v>5495</v>
      </c>
    </row>
    <row r="16" spans="1:12" ht="15" customHeight="1">
      <c r="A16" s="17" t="s">
        <v>2677</v>
      </c>
      <c r="B16" s="31" t="s">
        <v>2445</v>
      </c>
      <c r="C16" s="31" t="s">
        <v>2444</v>
      </c>
      <c r="D16" s="41" t="s">
        <v>2218</v>
      </c>
      <c r="E16" s="13">
        <v>42348</v>
      </c>
      <c r="F16" s="13">
        <v>44365</v>
      </c>
      <c r="G16" s="65"/>
      <c r="H16" s="15">
        <f>DATE(YEAR(F16)+5,MONTH(F16),DAY(F16)-1)</f>
        <v>46190</v>
      </c>
      <c r="I16" s="16">
        <f t="shared" ca="1" si="3"/>
        <v>1536</v>
      </c>
      <c r="J16" s="17" t="str">
        <f t="shared" ca="1" si="4"/>
        <v>NOT DUE</v>
      </c>
      <c r="K16" s="31" t="s">
        <v>2473</v>
      </c>
      <c r="L16" s="20"/>
    </row>
    <row r="17" spans="1:12" ht="38.25">
      <c r="A17" s="17" t="s">
        <v>2678</v>
      </c>
      <c r="B17" s="31" t="s">
        <v>1473</v>
      </c>
      <c r="C17" s="31" t="s">
        <v>1474</v>
      </c>
      <c r="D17" s="41" t="s">
        <v>1</v>
      </c>
      <c r="E17" s="13">
        <v>42348</v>
      </c>
      <c r="F17" s="196">
        <f>F5</f>
        <v>44653</v>
      </c>
      <c r="G17" s="65"/>
      <c r="H17" s="15">
        <f>DATE(YEAR(F17),MONTH(F17),DAY(F17)+1)</f>
        <v>44654</v>
      </c>
      <c r="I17" s="16">
        <f t="shared" ca="1" si="3"/>
        <v>0</v>
      </c>
      <c r="J17" s="17" t="str">
        <f t="shared" ca="1" si="4"/>
        <v>NOT DUE</v>
      </c>
      <c r="K17" s="31" t="s">
        <v>1503</v>
      </c>
      <c r="L17" s="20"/>
    </row>
    <row r="18" spans="1:12" ht="38.25">
      <c r="A18" s="17" t="s">
        <v>2679</v>
      </c>
      <c r="B18" s="31" t="s">
        <v>1475</v>
      </c>
      <c r="C18" s="31" t="s">
        <v>1476</v>
      </c>
      <c r="D18" s="41" t="s">
        <v>1</v>
      </c>
      <c r="E18" s="13">
        <v>42348</v>
      </c>
      <c r="F18" s="196">
        <f>F5</f>
        <v>44653</v>
      </c>
      <c r="G18" s="65"/>
      <c r="H18" s="15">
        <f>DATE(YEAR(F18),MONTH(F18),DAY(F18)+1)</f>
        <v>44654</v>
      </c>
      <c r="I18" s="16">
        <f t="shared" ca="1" si="3"/>
        <v>0</v>
      </c>
      <c r="J18" s="17" t="str">
        <f t="shared" ca="1" si="4"/>
        <v>NOT DUE</v>
      </c>
      <c r="K18" s="31" t="s">
        <v>1504</v>
      </c>
      <c r="L18" s="20"/>
    </row>
    <row r="19" spans="1:12" ht="38.25">
      <c r="A19" s="17" t="s">
        <v>2680</v>
      </c>
      <c r="B19" s="31" t="s">
        <v>1477</v>
      </c>
      <c r="C19" s="31" t="s">
        <v>1478</v>
      </c>
      <c r="D19" s="41" t="s">
        <v>1</v>
      </c>
      <c r="E19" s="13">
        <v>42348</v>
      </c>
      <c r="F19" s="196">
        <f>F5</f>
        <v>44653</v>
      </c>
      <c r="G19" s="65"/>
      <c r="H19" s="15">
        <f>DATE(YEAR(F19),MONTH(F19),DAY(F19)+1)</f>
        <v>44654</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44625</v>
      </c>
      <c r="G20" s="65"/>
      <c r="H20" s="15">
        <f>EDATE(F20-1,1)</f>
        <v>44655</v>
      </c>
      <c r="I20" s="16">
        <f t="shared" ca="1" si="3"/>
        <v>1</v>
      </c>
      <c r="J20" s="17" t="str">
        <f t="shared" ca="1" si="4"/>
        <v>NOT DUE</v>
      </c>
      <c r="K20" s="31" t="s">
        <v>1506</v>
      </c>
      <c r="L20" s="20"/>
    </row>
    <row r="21" spans="1:12" ht="25.5">
      <c r="A21" s="17" t="s">
        <v>2682</v>
      </c>
      <c r="B21" s="31" t="s">
        <v>1481</v>
      </c>
      <c r="C21" s="31" t="s">
        <v>1482</v>
      </c>
      <c r="D21" s="41" t="s">
        <v>1</v>
      </c>
      <c r="E21" s="13">
        <v>42348</v>
      </c>
      <c r="F21" s="13">
        <f>F5</f>
        <v>44653</v>
      </c>
      <c r="G21" s="65"/>
      <c r="H21" s="15">
        <f>DATE(YEAR(F21),MONTH(F21),DAY(F21)+1)</f>
        <v>44654</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44653</v>
      </c>
      <c r="G22" s="65"/>
      <c r="H22" s="15">
        <f>DATE(YEAR(F22),MONTH(F22),DAY(F22)+1)</f>
        <v>44654</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44653</v>
      </c>
      <c r="G23" s="65"/>
      <c r="H23" s="15">
        <f>DATE(YEAR(F23),MONTH(F23),DAY(F23)+1)</f>
        <v>44654</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44653</v>
      </c>
      <c r="G24" s="65"/>
      <c r="H24" s="15">
        <f>DATE(YEAR(F24),MONTH(F24),DAY(F24)+1)</f>
        <v>44654</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75</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262</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991</v>
      </c>
      <c r="J27" s="17" t="str">
        <f t="shared" ca="1" si="6"/>
        <v>NOT DUE</v>
      </c>
      <c r="K27" s="31" t="s">
        <v>1509</v>
      </c>
      <c r="L27" s="20" t="s">
        <v>5491</v>
      </c>
    </row>
    <row r="28" spans="1:12" ht="26.45" customHeight="1">
      <c r="A28" s="17" t="s">
        <v>2689</v>
      </c>
      <c r="B28" s="31" t="s">
        <v>1491</v>
      </c>
      <c r="C28" s="31" t="s">
        <v>1492</v>
      </c>
      <c r="D28" s="41" t="s">
        <v>0</v>
      </c>
      <c r="E28" s="13">
        <v>42348</v>
      </c>
      <c r="F28" s="13">
        <v>44638</v>
      </c>
      <c r="G28" s="65"/>
      <c r="H28" s="15">
        <f>DATE(YEAR(F28),MONTH(F28)+3,DAY(F28)-1)</f>
        <v>44729</v>
      </c>
      <c r="I28" s="16">
        <f t="shared" ca="1" si="3"/>
        <v>75</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326</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258</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258</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258</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258</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258</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1053</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440</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440</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55</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432</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432</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432</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432</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432</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432</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432</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432</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432</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432</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432</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432</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432</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432</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432</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432</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432</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432</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432</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49" zoomScaleNormal="100" workbookViewId="0">
      <selection activeCell="F22" sqref="F22"/>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2479</v>
      </c>
      <c r="D3" s="306" t="s">
        <v>12</v>
      </c>
      <c r="E3" s="306"/>
      <c r="F3" s="60" t="s">
        <v>2646</v>
      </c>
    </row>
    <row r="4" spans="1:12" ht="18" customHeight="1">
      <c r="A4" s="305" t="s">
        <v>75</v>
      </c>
      <c r="B4" s="305"/>
      <c r="C4" s="37" t="s">
        <v>3866</v>
      </c>
      <c r="D4" s="306" t="s">
        <v>14</v>
      </c>
      <c r="E4" s="306"/>
      <c r="F4" s="59">
        <f>'Running Hours'!B20</f>
        <v>24760</v>
      </c>
    </row>
    <row r="5" spans="1:12" ht="18" customHeight="1">
      <c r="A5" s="305" t="s">
        <v>76</v>
      </c>
      <c r="B5" s="305"/>
      <c r="C5" s="38" t="s">
        <v>2431</v>
      </c>
      <c r="D5" s="46"/>
      <c r="E5" s="242" t="str">
        <f>'Running Hours'!$C5</f>
        <v>Date updated:</v>
      </c>
      <c r="F5" s="196">
        <f>'Running Hours'!$D5</f>
        <v>44653</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44653</v>
      </c>
      <c r="G8" s="65"/>
      <c r="H8" s="15">
        <f>DATE(YEAR(F8),MONTH(F8),DAY(F8)+1)</f>
        <v>44654</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44653</v>
      </c>
      <c r="G9" s="65"/>
      <c r="H9" s="15">
        <f>DATE(YEAR(F9),MONTH(F9),DAY(F9)+7)</f>
        <v>44660</v>
      </c>
      <c r="I9" s="16">
        <f t="shared" ca="1" si="0"/>
        <v>6</v>
      </c>
      <c r="J9" s="17" t="str">
        <f t="shared" ca="1" si="1"/>
        <v>NOT DUE</v>
      </c>
      <c r="K9" s="31"/>
      <c r="L9" s="20"/>
    </row>
    <row r="10" spans="1:12" ht="51">
      <c r="A10" s="17" t="s">
        <v>4915</v>
      </c>
      <c r="B10" s="31" t="s">
        <v>2437</v>
      </c>
      <c r="C10" s="31" t="s">
        <v>2436</v>
      </c>
      <c r="D10" s="41" t="s">
        <v>2219</v>
      </c>
      <c r="E10" s="13">
        <v>42348</v>
      </c>
      <c r="F10" s="13">
        <v>44625</v>
      </c>
      <c r="G10" s="65"/>
      <c r="H10" s="15">
        <f>EDATE(F10-1,1)</f>
        <v>44655</v>
      </c>
      <c r="I10" s="16">
        <f t="shared" ca="1" si="0"/>
        <v>1</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-6</v>
      </c>
      <c r="J11" s="17" t="str">
        <f t="shared" ca="1" si="1"/>
        <v>OVERDUE</v>
      </c>
      <c r="K11" s="31"/>
      <c r="L11" s="20" t="s">
        <v>5532</v>
      </c>
    </row>
    <row r="12" spans="1:12" ht="25.5">
      <c r="A12" s="17" t="s">
        <v>4917</v>
      </c>
      <c r="B12" s="31" t="s">
        <v>2439</v>
      </c>
      <c r="C12" s="31" t="s">
        <v>2436</v>
      </c>
      <c r="D12" s="41" t="s">
        <v>2468</v>
      </c>
      <c r="E12" s="13">
        <v>42348</v>
      </c>
      <c r="F12" s="13">
        <v>44625</v>
      </c>
      <c r="G12" s="65"/>
      <c r="H12" s="15">
        <f>DATE(YEAR(F12),MONTH(F12)+6,DAY(F12)-1)</f>
        <v>44808</v>
      </c>
      <c r="I12" s="16">
        <f t="shared" ca="1" si="0"/>
        <v>154</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258</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1536</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1536</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1536</v>
      </c>
      <c r="J16" s="17" t="str">
        <f t="shared" ca="1" si="1"/>
        <v>NOT DUE</v>
      </c>
      <c r="K16" s="31" t="s">
        <v>2473</v>
      </c>
      <c r="L16" s="20"/>
    </row>
    <row r="17" spans="1:12" ht="25.5">
      <c r="A17" s="17" t="s">
        <v>4922</v>
      </c>
      <c r="B17" s="31" t="s">
        <v>1473</v>
      </c>
      <c r="C17" s="31" t="s">
        <v>1474</v>
      </c>
      <c r="D17" s="41" t="s">
        <v>1</v>
      </c>
      <c r="E17" s="13">
        <v>42348</v>
      </c>
      <c r="F17" s="13">
        <f>F5</f>
        <v>44653</v>
      </c>
      <c r="G17" s="65"/>
      <c r="H17" s="15">
        <f>DATE(YEAR(F17),MONTH(F17),DAY(F17)+1)</f>
        <v>44654</v>
      </c>
      <c r="I17" s="16">
        <f t="shared" ca="1" si="0"/>
        <v>0</v>
      </c>
      <c r="J17" s="17" t="str">
        <f t="shared" ca="1" si="1"/>
        <v>NOT DUE</v>
      </c>
      <c r="K17" s="31" t="s">
        <v>1503</v>
      </c>
      <c r="L17" s="20"/>
    </row>
    <row r="18" spans="1:12" ht="25.5">
      <c r="A18" s="17" t="s">
        <v>4923</v>
      </c>
      <c r="B18" s="31" t="s">
        <v>1475</v>
      </c>
      <c r="C18" s="31" t="s">
        <v>1476</v>
      </c>
      <c r="D18" s="41" t="s">
        <v>1</v>
      </c>
      <c r="E18" s="13">
        <v>42348</v>
      </c>
      <c r="F18" s="13">
        <f>F5</f>
        <v>44653</v>
      </c>
      <c r="G18" s="65"/>
      <c r="H18" s="15">
        <f>DATE(YEAR(F18),MONTH(F18),DAY(F18)+1)</f>
        <v>44654</v>
      </c>
      <c r="I18" s="16">
        <f t="shared" ca="1" si="0"/>
        <v>0</v>
      </c>
      <c r="J18" s="17" t="str">
        <f t="shared" ca="1" si="1"/>
        <v>NOT DUE</v>
      </c>
      <c r="K18" s="31" t="s">
        <v>1504</v>
      </c>
      <c r="L18" s="20"/>
    </row>
    <row r="19" spans="1:12" ht="25.5">
      <c r="A19" s="17" t="s">
        <v>4924</v>
      </c>
      <c r="B19" s="31" t="s">
        <v>1477</v>
      </c>
      <c r="C19" s="31" t="s">
        <v>1478</v>
      </c>
      <c r="D19" s="41" t="s">
        <v>1</v>
      </c>
      <c r="E19" s="13">
        <v>42348</v>
      </c>
      <c r="F19" s="13">
        <f>F5</f>
        <v>44653</v>
      </c>
      <c r="G19" s="65"/>
      <c r="H19" s="15">
        <f>DATE(YEAR(F19),MONTH(F19),DAY(F19)+1)</f>
        <v>44654</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44649</v>
      </c>
      <c r="G20" s="65"/>
      <c r="H20" s="15">
        <f>EDATE(F20-1,1)</f>
        <v>44679</v>
      </c>
      <c r="I20" s="16">
        <f t="shared" ca="1" si="0"/>
        <v>25</v>
      </c>
      <c r="J20" s="17" t="str">
        <f t="shared" ca="1" si="1"/>
        <v>NOT DUE</v>
      </c>
      <c r="K20" s="31" t="s">
        <v>1506</v>
      </c>
      <c r="L20" s="20"/>
    </row>
    <row r="21" spans="1:12" ht="25.5">
      <c r="A21" s="17" t="s">
        <v>4926</v>
      </c>
      <c r="B21" s="31" t="s">
        <v>1481</v>
      </c>
      <c r="C21" s="31" t="s">
        <v>1482</v>
      </c>
      <c r="D21" s="41" t="s">
        <v>1</v>
      </c>
      <c r="E21" s="13">
        <v>42348</v>
      </c>
      <c r="F21" s="13">
        <f>F5</f>
        <v>44653</v>
      </c>
      <c r="G21" s="65"/>
      <c r="H21" s="15">
        <f>DATE(YEAR(F21),MONTH(F21),DAY(F21)+1)</f>
        <v>44654</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44653</v>
      </c>
      <c r="G22" s="65"/>
      <c r="H22" s="15">
        <f>DATE(YEAR(F22),MONTH(F22),DAY(F22)+1)</f>
        <v>44654</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44653</v>
      </c>
      <c r="G23" s="65"/>
      <c r="H23" s="15">
        <f>DATE(YEAR(F23),MONTH(F23),DAY(F23)+1)</f>
        <v>44654</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44653</v>
      </c>
      <c r="G24" s="65"/>
      <c r="H24" s="15">
        <f>DATE(YEAR(F24),MONTH(F24),DAY(F24)+1)</f>
        <v>44654</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39</v>
      </c>
      <c r="J25" s="17" t="str">
        <f t="shared" ca="1" si="1"/>
        <v>NOT DUE</v>
      </c>
      <c r="K25" s="31" t="s">
        <v>1508</v>
      </c>
      <c r="L25" s="20"/>
    </row>
    <row r="26" spans="1:12" ht="25.5">
      <c r="A26" s="17" t="s">
        <v>4931</v>
      </c>
      <c r="B26" s="31" t="s">
        <v>1490</v>
      </c>
      <c r="C26" s="31"/>
      <c r="D26" s="41" t="s">
        <v>4</v>
      </c>
      <c r="E26" s="13">
        <v>42348</v>
      </c>
      <c r="F26" s="13">
        <v>44624</v>
      </c>
      <c r="G26" s="65"/>
      <c r="H26" s="15">
        <f>EDATE(F26-1,1)</f>
        <v>44654</v>
      </c>
      <c r="I26" s="16">
        <f t="shared" ca="1" si="0"/>
        <v>0</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991</v>
      </c>
      <c r="J27" s="17" t="str">
        <f t="shared" ref="J27" ca="1" si="3">IF(I27="","",IF(I27&lt;0,"OVERDUE","NOT DUE"))</f>
        <v>NOT DUE</v>
      </c>
      <c r="K27" s="31" t="s">
        <v>1509</v>
      </c>
      <c r="L27" s="20" t="s">
        <v>5491</v>
      </c>
    </row>
    <row r="28" spans="1:12" ht="26.45" customHeight="1">
      <c r="A28" s="17" t="s">
        <v>4933</v>
      </c>
      <c r="B28" s="31" t="s">
        <v>1491</v>
      </c>
      <c r="C28" s="31" t="s">
        <v>1492</v>
      </c>
      <c r="D28" s="41" t="s">
        <v>0</v>
      </c>
      <c r="E28" s="13">
        <v>42348</v>
      </c>
      <c r="F28" s="13">
        <v>44638</v>
      </c>
      <c r="G28" s="65"/>
      <c r="H28" s="15">
        <f>DATE(YEAR(F28),MONTH(F28)+3,DAY(F28)-1)</f>
        <v>44729</v>
      </c>
      <c r="I28" s="16">
        <f t="shared" ca="1" si="0"/>
        <v>75</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326</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258</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258</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258</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258</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258</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1053</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440</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440</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55</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432</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432</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432</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432</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432</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432</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432</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432</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432</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432</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432</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432</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432</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432</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432</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432</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432</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432</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432</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2"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4" t="s">
        <v>11</v>
      </c>
      <c r="D3" s="306" t="s">
        <v>12</v>
      </c>
      <c r="E3" s="306"/>
      <c r="F3" s="5" t="s">
        <v>2644</v>
      </c>
    </row>
    <row r="4" spans="1:12" ht="18" customHeight="1">
      <c r="A4" s="305" t="s">
        <v>13</v>
      </c>
      <c r="B4" s="305"/>
      <c r="C4" s="4" t="s">
        <v>3867</v>
      </c>
      <c r="D4" s="306" t="s">
        <v>14</v>
      </c>
      <c r="E4" s="306"/>
      <c r="F4" s="6">
        <f>'Running Hours'!B8</f>
        <v>16.399999999999999</v>
      </c>
    </row>
    <row r="5" spans="1:12" ht="18" customHeight="1">
      <c r="A5" s="199"/>
      <c r="B5" s="199"/>
      <c r="C5" s="201"/>
      <c r="D5" s="200"/>
      <c r="E5" s="242" t="str">
        <f>'Running Hours'!$C5</f>
        <v>Date updated:</v>
      </c>
      <c r="F5" s="196">
        <f>'Running Hours'!$D5</f>
        <v>44653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44653</v>
      </c>
      <c r="G8" s="65"/>
      <c r="H8" s="15">
        <f>DATE(YEAR(F8),MONTH(F8),DAY(F8)+7)</f>
        <v>44660</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44653</v>
      </c>
      <c r="G9" s="65"/>
      <c r="H9" s="15">
        <f>DATE(YEAR(F9),MONTH(F9),DAY(F9)+7)</f>
        <v>44660</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44653</v>
      </c>
      <c r="G10" s="65"/>
      <c r="H10" s="15">
        <f>DATE(YEAR(F10),MONTH(F10),DAY(F10)+7)</f>
        <v>44660</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44653</v>
      </c>
      <c r="G11" s="65"/>
      <c r="H11" s="15">
        <f>DATE(YEAR(F11),MONTH(F11),DAY(F11)+7)</f>
        <v>44660</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44653</v>
      </c>
      <c r="G12" s="65"/>
      <c r="H12" s="15">
        <f>DATE(YEAR(F12),MONTH(F12),DAY(F12)+7)</f>
        <v>44660</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62</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83</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55</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55</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44673.15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44673.15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44693.98333333333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44693.98333333333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44693.98333333333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44693.98333333333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44693.98333333333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44714.816666666666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317</v>
      </c>
      <c r="J25" s="17" t="str">
        <f t="shared" ca="1" si="2"/>
        <v>NOT DUE</v>
      </c>
      <c r="K25" s="18" t="s">
        <v>43</v>
      </c>
      <c r="L25" s="71" t="s">
        <v>5490</v>
      </c>
    </row>
    <row r="26" spans="1:12" ht="24">
      <c r="A26" s="12" t="s">
        <v>2665</v>
      </c>
      <c r="B26" s="12" t="s">
        <v>51</v>
      </c>
      <c r="C26" s="12" t="s">
        <v>30</v>
      </c>
      <c r="D26" s="12" t="s">
        <v>0</v>
      </c>
      <c r="E26" s="13">
        <v>42348</v>
      </c>
      <c r="F26" s="13">
        <v>44625</v>
      </c>
      <c r="G26" s="65"/>
      <c r="H26" s="15">
        <f>DATE(YEAR(F26),MONTH(F26)+3,DAY(F26)-1)</f>
        <v>44716</v>
      </c>
      <c r="I26" s="16">
        <f t="shared" ca="1" si="3"/>
        <v>62</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62</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62</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1633</v>
      </c>
      <c r="J29" s="17" t="str">
        <f t="shared" ca="1" si="2"/>
        <v>NOT DUE</v>
      </c>
      <c r="K29" s="20" t="s">
        <v>55</v>
      </c>
      <c r="L29" s="71" t="s">
        <v>5480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5504</v>
      </c>
      <c r="D35" s="49"/>
      <c r="E35" s="366" t="s">
        <v>5518</v>
      </c>
      <c r="F35" s="366"/>
      <c r="H35" s="235" t="s">
        <v>5505</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20"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4814</v>
      </c>
    </row>
    <row r="4" spans="1:12" ht="18" customHeight="1">
      <c r="A4" s="305" t="s">
        <v>13</v>
      </c>
      <c r="B4" s="305"/>
      <c r="C4" s="4" t="s">
        <v>5375</v>
      </c>
      <c r="D4" s="306" t="s">
        <v>14</v>
      </c>
      <c r="E4" s="306"/>
      <c r="F4" s="6">
        <v>29072</v>
      </c>
    </row>
    <row r="5" spans="1:12" ht="18" customHeight="1">
      <c r="A5" s="241"/>
      <c r="B5" s="241"/>
      <c r="C5" s="201"/>
      <c r="D5" s="242"/>
      <c r="E5" s="242" t="str">
        <f>'Running Hours'!$C5</f>
        <v>Date updated:</v>
      </c>
      <c r="F5" s="196">
        <f>'Running Hours'!$D5</f>
        <v>44653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-13</v>
      </c>
      <c r="J8" s="17" t="str">
        <f ca="1">IF(I8="","",IF(I8&lt;0,"OVERDUE","NOT DUE"))</f>
        <v>OVERDUE</v>
      </c>
      <c r="K8" s="18" t="s">
        <v>26</v>
      </c>
      <c r="L8" s="71" t="s">
        <v>5482</v>
      </c>
    </row>
    <row r="9" spans="1:12" ht="25.5">
      <c r="A9" s="12" t="s">
        <v>4768</v>
      </c>
      <c r="B9" s="12" t="s">
        <v>4769</v>
      </c>
      <c r="C9" s="12" t="s">
        <v>4766</v>
      </c>
      <c r="D9" s="12" t="s">
        <v>3</v>
      </c>
      <c r="E9" s="13">
        <v>42348</v>
      </c>
      <c r="F9" s="13">
        <v>44461</v>
      </c>
      <c r="G9" s="14">
        <v>30607</v>
      </c>
      <c r="H9" s="15">
        <f t="shared" si="0"/>
        <v>44641</v>
      </c>
      <c r="I9" s="16">
        <f t="shared" ca="1" si="1"/>
        <v>-13</v>
      </c>
      <c r="J9" s="17" t="str">
        <f t="shared" ref="J9:J22" ca="1" si="2">IF(I9="","",IF(I9&lt;0,"OVERDUE","NOT DUE"))</f>
        <v>OVERDUE</v>
      </c>
      <c r="K9" s="18" t="s">
        <v>26</v>
      </c>
      <c r="L9" s="71" t="s">
        <v>5482</v>
      </c>
    </row>
    <row r="10" spans="1:12" ht="25.5">
      <c r="A10" s="12" t="s">
        <v>4770</v>
      </c>
      <c r="B10" s="18" t="s">
        <v>4771</v>
      </c>
      <c r="C10" s="12" t="s">
        <v>4766</v>
      </c>
      <c r="D10" s="12" t="s">
        <v>3</v>
      </c>
      <c r="E10" s="13">
        <v>42348</v>
      </c>
      <c r="F10" s="13">
        <v>44461</v>
      </c>
      <c r="G10" s="14">
        <v>30607</v>
      </c>
      <c r="H10" s="15">
        <f t="shared" si="0"/>
        <v>44641</v>
      </c>
      <c r="I10" s="16">
        <f t="shared" ca="1" si="1"/>
        <v>-13</v>
      </c>
      <c r="J10" s="17" t="str">
        <f t="shared" ca="1" si="2"/>
        <v>OVERDUE</v>
      </c>
      <c r="K10" s="18" t="s">
        <v>26</v>
      </c>
      <c r="L10" s="71" t="s">
        <v>5482</v>
      </c>
    </row>
    <row r="11" spans="1:12" ht="25.5">
      <c r="A11" s="12" t="s">
        <v>4772</v>
      </c>
      <c r="B11" s="18" t="s">
        <v>4773</v>
      </c>
      <c r="C11" s="12" t="s">
        <v>4766</v>
      </c>
      <c r="D11" s="12" t="s">
        <v>3</v>
      </c>
      <c r="E11" s="13">
        <v>42348</v>
      </c>
      <c r="F11" s="13">
        <v>44461</v>
      </c>
      <c r="G11" s="14">
        <v>30607</v>
      </c>
      <c r="H11" s="15">
        <f t="shared" si="0"/>
        <v>44641</v>
      </c>
      <c r="I11" s="16">
        <f ca="1">IF(ISBLANK(H11),"",H11-DATE(YEAR(NOW()),MONTH(NOW()),DAY(NOW())))</f>
        <v>-13</v>
      </c>
      <c r="J11" s="17" t="str">
        <f t="shared" ca="1" si="2"/>
        <v>OVERDUE</v>
      </c>
      <c r="K11" s="18" t="s">
        <v>26</v>
      </c>
      <c r="L11" s="71" t="s">
        <v>5482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-13</v>
      </c>
      <c r="J12" s="17" t="str">
        <f t="shared" ca="1" si="2"/>
        <v>OVERDUE</v>
      </c>
      <c r="K12" s="18" t="s">
        <v>32</v>
      </c>
      <c r="L12" s="71" t="s">
        <v>5482</v>
      </c>
    </row>
    <row r="13" spans="1:12" ht="21" customHeight="1">
      <c r="A13" s="12" t="s">
        <v>4776</v>
      </c>
      <c r="B13" s="18" t="s">
        <v>4777</v>
      </c>
      <c r="C13" s="12" t="s">
        <v>4766</v>
      </c>
      <c r="D13" s="12" t="s">
        <v>3</v>
      </c>
      <c r="E13" s="13">
        <v>42348</v>
      </c>
      <c r="F13" s="13">
        <v>44461</v>
      </c>
      <c r="G13" s="14">
        <v>30607</v>
      </c>
      <c r="H13" s="15">
        <f t="shared" si="0"/>
        <v>44641</v>
      </c>
      <c r="I13" s="16">
        <f t="shared" ca="1" si="3"/>
        <v>-13</v>
      </c>
      <c r="J13" s="17" t="str">
        <f t="shared" ca="1" si="2"/>
        <v>OVERDUE</v>
      </c>
      <c r="K13" s="18" t="s">
        <v>32</v>
      </c>
      <c r="L13" s="71" t="s">
        <v>5482</v>
      </c>
    </row>
    <row r="14" spans="1:12" ht="24">
      <c r="A14" s="12" t="s">
        <v>4778</v>
      </c>
      <c r="B14" s="18" t="s">
        <v>4779</v>
      </c>
      <c r="C14" s="12" t="s">
        <v>4766</v>
      </c>
      <c r="D14" s="12" t="s">
        <v>3</v>
      </c>
      <c r="E14" s="13">
        <v>42348</v>
      </c>
      <c r="F14" s="13">
        <v>44526</v>
      </c>
      <c r="G14" s="14">
        <v>31307</v>
      </c>
      <c r="H14" s="15">
        <f t="shared" si="0"/>
        <v>44706</v>
      </c>
      <c r="I14" s="19">
        <f ca="1">IF(ISBLANK(H14),"",H14-DATE(YEAR(NOW()),MONTH(NOW()),DAY(NOW())))</f>
        <v>52</v>
      </c>
      <c r="J14" s="17" t="str">
        <f t="shared" ca="1" si="2"/>
        <v>NOT DUE</v>
      </c>
      <c r="K14" s="20" t="s">
        <v>35</v>
      </c>
      <c r="L14" s="71" t="s">
        <v>5489</v>
      </c>
    </row>
    <row r="15" spans="1:12" ht="25.5">
      <c r="A15" s="12" t="s">
        <v>4780</v>
      </c>
      <c r="B15" s="12" t="s">
        <v>4781</v>
      </c>
      <c r="C15" s="12" t="s">
        <v>4766</v>
      </c>
      <c r="D15" s="12" t="s">
        <v>3</v>
      </c>
      <c r="E15" s="13">
        <v>42348</v>
      </c>
      <c r="F15" s="13">
        <v>44526</v>
      </c>
      <c r="G15" s="14">
        <v>28190</v>
      </c>
      <c r="H15" s="15">
        <f t="shared" si="0"/>
        <v>44706</v>
      </c>
      <c r="I15" s="16">
        <f t="shared" ca="1" si="3"/>
        <v>52</v>
      </c>
      <c r="J15" s="17" t="str">
        <f t="shared" ca="1" si="2"/>
        <v>NOT DUE</v>
      </c>
      <c r="K15" s="18" t="s">
        <v>38</v>
      </c>
      <c r="L15" s="71" t="s">
        <v>5489</v>
      </c>
    </row>
    <row r="16" spans="1:12" ht="20.25" customHeight="1">
      <c r="A16" s="12" t="s">
        <v>4782</v>
      </c>
      <c r="B16" s="12" t="s">
        <v>4783</v>
      </c>
      <c r="C16" s="12" t="s">
        <v>4766</v>
      </c>
      <c r="D16" s="12" t="s">
        <v>3</v>
      </c>
      <c r="E16" s="13">
        <v>42348</v>
      </c>
      <c r="F16" s="13">
        <v>44526</v>
      </c>
      <c r="G16" s="14">
        <v>20841</v>
      </c>
      <c r="H16" s="15">
        <f t="shared" si="0"/>
        <v>44706</v>
      </c>
      <c r="I16" s="16">
        <f t="shared" ca="1" si="3"/>
        <v>52</v>
      </c>
      <c r="J16" s="17" t="str">
        <f t="shared" ca="1" si="2"/>
        <v>NOT DUE</v>
      </c>
      <c r="K16" s="18" t="s">
        <v>38</v>
      </c>
      <c r="L16" s="71" t="s">
        <v>5489</v>
      </c>
    </row>
    <row r="17" spans="1:12" ht="25.5">
      <c r="A17" s="12" t="s">
        <v>4784</v>
      </c>
      <c r="B17" s="12" t="s">
        <v>4785</v>
      </c>
      <c r="C17" s="12" t="s">
        <v>4766</v>
      </c>
      <c r="D17" s="12" t="s">
        <v>3</v>
      </c>
      <c r="E17" s="13">
        <v>42348</v>
      </c>
      <c r="F17" s="13">
        <v>44526</v>
      </c>
      <c r="G17" s="14">
        <v>18622</v>
      </c>
      <c r="H17" s="15">
        <f t="shared" si="0"/>
        <v>44706</v>
      </c>
      <c r="I17" s="16">
        <f t="shared" ca="1" si="3"/>
        <v>52</v>
      </c>
      <c r="J17" s="17" t="str">
        <f t="shared" ca="1" si="2"/>
        <v>NOT DUE</v>
      </c>
      <c r="K17" s="18" t="s">
        <v>38</v>
      </c>
      <c r="L17" s="71" t="s">
        <v>5489</v>
      </c>
    </row>
    <row r="18" spans="1:12" ht="25.5">
      <c r="A18" s="12" t="s">
        <v>4786</v>
      </c>
      <c r="B18" s="12" t="s">
        <v>4787</v>
      </c>
      <c r="C18" s="12" t="s">
        <v>4766</v>
      </c>
      <c r="D18" s="12" t="s">
        <v>3</v>
      </c>
      <c r="E18" s="13">
        <v>42348</v>
      </c>
      <c r="F18" s="13">
        <v>44526</v>
      </c>
      <c r="G18" s="14">
        <v>23314</v>
      </c>
      <c r="H18" s="15">
        <f t="shared" si="0"/>
        <v>44706</v>
      </c>
      <c r="I18" s="16">
        <f t="shared" ca="1" si="3"/>
        <v>52</v>
      </c>
      <c r="J18" s="17" t="str">
        <f t="shared" ca="1" si="2"/>
        <v>NOT DUE</v>
      </c>
      <c r="K18" s="18" t="s">
        <v>38</v>
      </c>
      <c r="L18" s="71" t="s">
        <v>5489</v>
      </c>
    </row>
    <row r="19" spans="1:12" ht="25.5">
      <c r="A19" s="12" t="s">
        <v>4788</v>
      </c>
      <c r="B19" s="12" t="s">
        <v>4789</v>
      </c>
      <c r="C19" s="12" t="s">
        <v>4766</v>
      </c>
      <c r="D19" s="12" t="s">
        <v>3</v>
      </c>
      <c r="E19" s="13">
        <v>42348</v>
      </c>
      <c r="F19" s="13">
        <v>44526</v>
      </c>
      <c r="G19" s="14">
        <v>23603</v>
      </c>
      <c r="H19" s="15">
        <f t="shared" si="0"/>
        <v>44706</v>
      </c>
      <c r="I19" s="16">
        <f t="shared" ca="1" si="3"/>
        <v>52</v>
      </c>
      <c r="J19" s="17" t="str">
        <f t="shared" ca="1" si="2"/>
        <v>NOT DUE</v>
      </c>
      <c r="K19" s="18" t="s">
        <v>38</v>
      </c>
      <c r="L19" s="71" t="s">
        <v>5489</v>
      </c>
    </row>
    <row r="20" spans="1:12" ht="25.5">
      <c r="A20" s="12" t="s">
        <v>4790</v>
      </c>
      <c r="B20" s="12" t="s">
        <v>4791</v>
      </c>
      <c r="C20" s="12" t="s">
        <v>4766</v>
      </c>
      <c r="D20" s="12" t="s">
        <v>3</v>
      </c>
      <c r="E20" s="13">
        <v>42348</v>
      </c>
      <c r="F20" s="13">
        <v>44526</v>
      </c>
      <c r="G20" s="14">
        <v>23823.3</v>
      </c>
      <c r="H20" s="15">
        <f t="shared" si="0"/>
        <v>44706</v>
      </c>
      <c r="I20" s="16">
        <f t="shared" ca="1" si="3"/>
        <v>52</v>
      </c>
      <c r="J20" s="17" t="str">
        <f t="shared" ca="1" si="2"/>
        <v>NOT DUE</v>
      </c>
      <c r="K20" s="18" t="s">
        <v>43</v>
      </c>
      <c r="L20" s="71" t="s">
        <v>5489</v>
      </c>
    </row>
    <row r="21" spans="1:12" ht="25.5">
      <c r="A21" s="12" t="s">
        <v>4792</v>
      </c>
      <c r="B21" s="12" t="s">
        <v>4793</v>
      </c>
      <c r="C21" s="12" t="s">
        <v>4766</v>
      </c>
      <c r="D21" s="12" t="s">
        <v>3</v>
      </c>
      <c r="E21" s="13">
        <v>42348</v>
      </c>
      <c r="F21" s="13">
        <v>44526</v>
      </c>
      <c r="G21" s="14">
        <v>0</v>
      </c>
      <c r="H21" s="15">
        <f t="shared" si="0"/>
        <v>44706</v>
      </c>
      <c r="I21" s="16">
        <f t="shared" ca="1" si="3"/>
        <v>52</v>
      </c>
      <c r="J21" s="17" t="str">
        <f t="shared" ca="1" si="2"/>
        <v>NOT DUE</v>
      </c>
      <c r="K21" s="18" t="s">
        <v>43</v>
      </c>
      <c r="L21" s="71" t="s">
        <v>5489</v>
      </c>
    </row>
    <row r="22" spans="1:12" ht="25.5">
      <c r="A22" s="12" t="s">
        <v>4794</v>
      </c>
      <c r="B22" s="18" t="s">
        <v>4781</v>
      </c>
      <c r="C22" s="18" t="s">
        <v>4781</v>
      </c>
      <c r="D22" s="12" t="s">
        <v>3</v>
      </c>
      <c r="E22" s="13">
        <v>42348</v>
      </c>
      <c r="F22" s="13">
        <v>44526</v>
      </c>
      <c r="G22" s="14">
        <v>31307</v>
      </c>
      <c r="H22" s="15">
        <f t="shared" si="0"/>
        <v>44706</v>
      </c>
      <c r="I22" s="16">
        <f t="shared" ca="1" si="3"/>
        <v>52</v>
      </c>
      <c r="J22" s="17" t="str">
        <f t="shared" ca="1" si="2"/>
        <v>NOT DUE</v>
      </c>
      <c r="K22" s="18" t="s">
        <v>43</v>
      </c>
      <c r="L22" s="71" t="s">
        <v>5489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5506</v>
      </c>
      <c r="D28" s="49"/>
      <c r="E28" s="366" t="s">
        <v>5518</v>
      </c>
      <c r="F28" s="366"/>
      <c r="H28" s="235" t="s">
        <v>5505</v>
      </c>
      <c r="I28" s="235"/>
    </row>
    <row r="29" spans="1:12">
      <c r="B29" s="39"/>
    </row>
    <row r="30" spans="1:12">
      <c r="B30" s="39"/>
      <c r="D30" s="39"/>
      <c r="E30" s="49"/>
    </row>
    <row r="31" spans="1:12">
      <c r="D31" s="39"/>
      <c r="E31" s="49"/>
    </row>
    <row r="32" spans="1:12">
      <c r="A32" s="260"/>
      <c r="B32" s="197"/>
      <c r="C32" s="39"/>
      <c r="D32" s="49"/>
    </row>
    <row r="33" spans="1:9">
      <c r="A33" s="260"/>
      <c r="C33" s="198"/>
      <c r="D33" s="49"/>
      <c r="E33" s="366"/>
      <c r="F33" s="366"/>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92"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5096</v>
      </c>
    </row>
    <row r="4" spans="1:12" ht="18" customHeight="1">
      <c r="A4" s="305" t="s">
        <v>13</v>
      </c>
      <c r="B4" s="305"/>
      <c r="C4" s="4" t="s">
        <v>5380</v>
      </c>
      <c r="D4" s="306" t="s">
        <v>14</v>
      </c>
      <c r="E4" s="306"/>
      <c r="F4" s="6">
        <f>'Running Hours'!B7</f>
        <v>32650</v>
      </c>
    </row>
    <row r="5" spans="1:12" ht="18" customHeight="1">
      <c r="A5" s="244"/>
      <c r="B5" s="244"/>
      <c r="C5" s="201"/>
      <c r="D5" s="245"/>
      <c r="E5" s="245" t="str">
        <f>'Running Hours'!$C5</f>
        <v>Date updated:</v>
      </c>
      <c r="F5" s="196">
        <f>'Running Hours'!$D5</f>
        <v>44653</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1257</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1077</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935</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1045</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894</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483</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1391</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1391</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1391</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1392</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1392</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1392</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897</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898</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900</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955</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956</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957</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1407</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1407</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1407</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1407</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1407</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1407</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1407</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1407</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1406</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1406</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1406</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1406</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1406</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1406</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1406</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1406</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1406</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1406</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1408</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1412</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1412</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866</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1297</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707</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887</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1408</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1410</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1410</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1408</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1407</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1082</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829</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834</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878</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879</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882</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880</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612</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836</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615</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612</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834</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834</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1302</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1302</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1410</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1410</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757</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757</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880</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885</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1326</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1087</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240</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1326</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1115</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757</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1326</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1326</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1410</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1410</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1410</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878</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878</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880</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880</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880</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880</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880</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880</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880</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880</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880</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880</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5506</v>
      </c>
      <c r="D105" s="49"/>
      <c r="E105" s="366" t="s">
        <v>5518</v>
      </c>
      <c r="F105" s="366"/>
      <c r="H105" s="235" t="s">
        <v>5505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-24650</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-16650</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-24650</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-24650</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-24650</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-24650</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-24650</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-24650</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-24650</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7"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55" t="s">
        <v>3726</v>
      </c>
      <c r="B1" s="355"/>
      <c r="C1" s="355"/>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8" t="s">
        <v>5398</v>
      </c>
      <c r="G4" s="359"/>
      <c r="H4" s="359"/>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6" t="s">
        <v>5397</v>
      </c>
      <c r="G11" s="357"/>
      <c r="H11" s="357"/>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5508</v>
      </c>
      <c r="C19" s="77" t="s">
        <v>5518</v>
      </c>
      <c r="F19" s="77" t="s">
        <v>5502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K80" sqref="K80"/>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3" t="s">
        <v>3757</v>
      </c>
      <c r="H2" s="363"/>
      <c r="I2" s="363"/>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0">
        <v>1</v>
      </c>
      <c r="B5" s="121" t="s">
        <v>3745</v>
      </c>
      <c r="C5" s="121" t="s">
        <v>3746</v>
      </c>
      <c r="D5" s="153">
        <v>0</v>
      </c>
      <c r="E5" s="126" t="s">
        <v>5522</v>
      </c>
      <c r="G5" s="124">
        <v>1</v>
      </c>
      <c r="H5" s="236" t="s">
        <v>3762</v>
      </c>
    </row>
    <row r="6" spans="1:12" ht="15" customHeight="1">
      <c r="A6" s="361"/>
      <c r="B6" s="17" t="s">
        <v>3753</v>
      </c>
      <c r="C6" s="17" t="s">
        <v>3754</v>
      </c>
      <c r="D6" s="154">
        <v>0</v>
      </c>
      <c r="E6" s="127" t="s">
        <v>5526</v>
      </c>
      <c r="G6" s="124">
        <v>2</v>
      </c>
      <c r="H6" s="285" t="s">
        <v>5470</v>
      </c>
    </row>
    <row r="7" spans="1:12" ht="15" customHeight="1">
      <c r="A7" s="361"/>
      <c r="B7" s="17" t="s">
        <v>3736</v>
      </c>
      <c r="C7" s="41" t="s">
        <v>3760</v>
      </c>
      <c r="D7" s="154">
        <v>0</v>
      </c>
      <c r="E7" s="127" t="s">
        <v>5523</v>
      </c>
      <c r="G7" s="124">
        <v>3</v>
      </c>
      <c r="H7" s="285" t="s">
        <v>5428</v>
      </c>
    </row>
    <row r="8" spans="1:12" ht="15" customHeight="1">
      <c r="A8" s="361"/>
      <c r="B8" s="17" t="s">
        <v>3737</v>
      </c>
      <c r="C8" s="17" t="s">
        <v>3741</v>
      </c>
      <c r="D8" s="154">
        <v>0</v>
      </c>
      <c r="E8" s="127" t="s">
        <v>4844</v>
      </c>
      <c r="G8" s="124">
        <v>4</v>
      </c>
      <c r="H8" s="236" t="s">
        <v>3762</v>
      </c>
    </row>
    <row r="9" spans="1:12" ht="15" customHeight="1">
      <c r="A9" s="361"/>
      <c r="B9" s="17" t="s">
        <v>3738</v>
      </c>
      <c r="C9" s="17" t="s">
        <v>3742</v>
      </c>
      <c r="D9" s="154">
        <v>0</v>
      </c>
      <c r="E9" s="127"/>
      <c r="G9" s="124">
        <v>5</v>
      </c>
      <c r="H9" s="236" t="s">
        <v>3762</v>
      </c>
      <c r="J9" s="155" t="s">
        <v>4702</v>
      </c>
      <c r="K9" s="155"/>
      <c r="L9" s="155"/>
    </row>
    <row r="10" spans="1:12" ht="15" customHeight="1">
      <c r="A10" s="361"/>
      <c r="B10" s="17" t="s">
        <v>3739</v>
      </c>
      <c r="C10" s="17" t="s">
        <v>3743</v>
      </c>
      <c r="D10" s="154">
        <v>0</v>
      </c>
      <c r="E10" s="127"/>
      <c r="G10" s="124">
        <v>6</v>
      </c>
      <c r="H10" s="236" t="s">
        <v>3762</v>
      </c>
      <c r="J10" s="155"/>
      <c r="K10" s="155"/>
      <c r="L10" s="155"/>
    </row>
    <row r="11" spans="1:12" ht="15" customHeight="1">
      <c r="A11" s="361"/>
      <c r="B11" s="17" t="s">
        <v>3740</v>
      </c>
      <c r="C11" s="17" t="s">
        <v>3744</v>
      </c>
      <c r="D11" s="154">
        <v>0</v>
      </c>
      <c r="E11" s="127" t="s">
        <v>4844</v>
      </c>
      <c r="G11" s="124">
        <v>7</v>
      </c>
      <c r="H11" s="285" t="s">
        <v>5469</v>
      </c>
      <c r="J11" s="155" t="s">
        <v>4703</v>
      </c>
      <c r="K11" s="155"/>
      <c r="L11" s="155"/>
    </row>
    <row r="12" spans="1:12" ht="15" customHeight="1">
      <c r="A12" s="361"/>
      <c r="B12" s="17" t="s">
        <v>3747</v>
      </c>
      <c r="C12" s="17" t="s">
        <v>3748</v>
      </c>
      <c r="D12" s="154">
        <v>0</v>
      </c>
      <c r="E12" s="127"/>
      <c r="G12" s="124">
        <v>8</v>
      </c>
      <c r="H12" s="236" t="s">
        <v>3762</v>
      </c>
      <c r="J12" s="155" t="s">
        <v>4704</v>
      </c>
      <c r="K12" s="155"/>
      <c r="L12" s="155"/>
    </row>
    <row r="13" spans="1:12" ht="15" customHeight="1">
      <c r="A13" s="361"/>
      <c r="B13" s="17" t="s">
        <v>3749</v>
      </c>
      <c r="C13" s="17" t="s">
        <v>3750</v>
      </c>
      <c r="D13" s="154">
        <v>0</v>
      </c>
      <c r="E13" s="127" t="s">
        <v>4844</v>
      </c>
      <c r="G13" s="124">
        <v>9</v>
      </c>
      <c r="H13" s="236" t="s">
        <v>3762</v>
      </c>
    </row>
    <row r="14" spans="1:12" ht="15" customHeight="1">
      <c r="A14" s="361"/>
      <c r="B14" s="17" t="s">
        <v>3751</v>
      </c>
      <c r="C14" s="17" t="s">
        <v>3752</v>
      </c>
      <c r="D14" s="154">
        <v>0</v>
      </c>
      <c r="E14" s="127" t="s">
        <v>5523</v>
      </c>
      <c r="G14" s="124">
        <v>10</v>
      </c>
      <c r="H14" s="285" t="s">
        <v>5427</v>
      </c>
    </row>
    <row r="15" spans="1:12" ht="15" customHeight="1" thickBot="1">
      <c r="A15" s="362"/>
      <c r="B15" s="122" t="s">
        <v>3755</v>
      </c>
      <c r="C15" s="122" t="s">
        <v>3744</v>
      </c>
      <c r="D15" s="292">
        <v>0</v>
      </c>
      <c r="E15" s="127"/>
      <c r="G15" s="124">
        <v>11</v>
      </c>
      <c r="H15" s="285" t="s">
        <v>5425</v>
      </c>
    </row>
    <row r="16" spans="1:12" ht="15" customHeight="1">
      <c r="A16" s="360">
        <v>2</v>
      </c>
      <c r="B16" s="121" t="s">
        <v>3745</v>
      </c>
      <c r="C16" s="121" t="s">
        <v>3746</v>
      </c>
      <c r="D16" s="291">
        <v>4646</v>
      </c>
      <c r="E16" s="126" t="s">
        <v>5453</v>
      </c>
      <c r="G16" s="124">
        <v>12</v>
      </c>
      <c r="H16" s="236" t="s">
        <v>3762</v>
      </c>
    </row>
    <row r="17" spans="1:9" ht="15" customHeight="1">
      <c r="A17" s="361"/>
      <c r="B17" s="17" t="s">
        <v>3753</v>
      </c>
      <c r="C17" s="17" t="s">
        <v>3754</v>
      </c>
      <c r="D17" s="257">
        <v>4646</v>
      </c>
      <c r="E17" s="127" t="s">
        <v>5454</v>
      </c>
      <c r="G17" s="124">
        <v>13</v>
      </c>
      <c r="H17" s="236" t="s">
        <v>3762</v>
      </c>
    </row>
    <row r="18" spans="1:9" ht="15" customHeight="1">
      <c r="A18" s="361"/>
      <c r="B18" s="17" t="s">
        <v>3736</v>
      </c>
      <c r="C18" s="41" t="s">
        <v>3760</v>
      </c>
      <c r="D18" s="257">
        <v>4646</v>
      </c>
      <c r="E18" s="127" t="s">
        <v>5452</v>
      </c>
      <c r="G18" s="124">
        <v>14</v>
      </c>
      <c r="H18" s="285" t="s">
        <v>5438</v>
      </c>
    </row>
    <row r="19" spans="1:9" ht="15" customHeight="1">
      <c r="A19" s="361"/>
      <c r="B19" s="17" t="s">
        <v>3737</v>
      </c>
      <c r="C19" s="17" t="s">
        <v>3741</v>
      </c>
      <c r="D19" s="257">
        <v>4646</v>
      </c>
      <c r="E19" s="127"/>
      <c r="G19" s="124">
        <v>15</v>
      </c>
      <c r="H19" s="285" t="s">
        <v>5437</v>
      </c>
    </row>
    <row r="20" spans="1:9" ht="15" customHeight="1">
      <c r="A20" s="361"/>
      <c r="B20" s="17" t="s">
        <v>3738</v>
      </c>
      <c r="C20" s="17" t="s">
        <v>3742</v>
      </c>
      <c r="D20" s="257">
        <v>4646</v>
      </c>
      <c r="E20" s="127" t="s">
        <v>5457</v>
      </c>
      <c r="G20" s="124">
        <v>16</v>
      </c>
      <c r="H20" s="236" t="s">
        <v>3762</v>
      </c>
      <c r="I20" s="282"/>
    </row>
    <row r="21" spans="1:9" ht="15" customHeight="1">
      <c r="A21" s="361"/>
      <c r="B21" s="17" t="s">
        <v>3739</v>
      </c>
      <c r="C21" s="17" t="s">
        <v>3743</v>
      </c>
      <c r="D21" s="257">
        <v>4646</v>
      </c>
      <c r="E21" s="127" t="s">
        <v>5463</v>
      </c>
      <c r="G21" s="124">
        <v>17</v>
      </c>
      <c r="H21" s="298" t="s">
        <v>5468</v>
      </c>
    </row>
    <row r="22" spans="1:9" ht="15" customHeight="1">
      <c r="A22" s="361"/>
      <c r="B22" s="17" t="s">
        <v>3740</v>
      </c>
      <c r="C22" s="17" t="s">
        <v>3744</v>
      </c>
      <c r="D22" s="257">
        <v>4646</v>
      </c>
      <c r="E22" s="127" t="s">
        <v>5464</v>
      </c>
      <c r="G22" s="124">
        <v>18</v>
      </c>
      <c r="H22" s="236" t="s">
        <v>3762</v>
      </c>
    </row>
    <row r="23" spans="1:9" ht="15" customHeight="1">
      <c r="A23" s="361"/>
      <c r="B23" s="17" t="s">
        <v>3747</v>
      </c>
      <c r="C23" s="17" t="s">
        <v>3748</v>
      </c>
      <c r="D23" s="257">
        <v>4646</v>
      </c>
      <c r="E23" s="127"/>
      <c r="G23" s="124">
        <v>19</v>
      </c>
      <c r="H23" s="236" t="s">
        <v>3762</v>
      </c>
    </row>
    <row r="24" spans="1:9" ht="15" customHeight="1">
      <c r="A24" s="361"/>
      <c r="B24" s="17" t="s">
        <v>3749</v>
      </c>
      <c r="C24" s="17" t="s">
        <v>3750</v>
      </c>
      <c r="D24" s="257">
        <v>4646</v>
      </c>
      <c r="E24" s="127"/>
      <c r="G24" s="124">
        <v>20</v>
      </c>
      <c r="H24" s="285" t="s">
        <v>5431</v>
      </c>
    </row>
    <row r="25" spans="1:9" ht="15" customHeight="1">
      <c r="A25" s="361"/>
      <c r="B25" s="17" t="s">
        <v>3751</v>
      </c>
      <c r="C25" s="17" t="s">
        <v>3752</v>
      </c>
      <c r="D25" s="257">
        <v>4646</v>
      </c>
      <c r="E25" s="127"/>
      <c r="G25" s="124">
        <v>21</v>
      </c>
      <c r="H25" s="285" t="s">
        <v>5446</v>
      </c>
    </row>
    <row r="26" spans="1:9" ht="15" customHeight="1" thickBot="1">
      <c r="A26" s="362"/>
      <c r="B26" s="122" t="s">
        <v>3755</v>
      </c>
      <c r="C26" s="122" t="s">
        <v>3744</v>
      </c>
      <c r="D26" s="294">
        <v>4646</v>
      </c>
      <c r="E26" s="128"/>
      <c r="G26" s="124">
        <v>22</v>
      </c>
      <c r="H26" s="285" t="s">
        <v>5426</v>
      </c>
    </row>
    <row r="27" spans="1:9" ht="15" customHeight="1">
      <c r="A27" s="360">
        <v>3</v>
      </c>
      <c r="B27" s="121" t="s">
        <v>3745</v>
      </c>
      <c r="C27" s="121" t="s">
        <v>3746</v>
      </c>
      <c r="D27" s="257">
        <v>3120</v>
      </c>
      <c r="E27" s="281"/>
      <c r="G27" s="124">
        <v>23</v>
      </c>
      <c r="H27" s="236" t="s">
        <v>3762</v>
      </c>
    </row>
    <row r="28" spans="1:9" ht="15" customHeight="1">
      <c r="A28" s="361"/>
      <c r="B28" s="17" t="s">
        <v>3753</v>
      </c>
      <c r="C28" s="17" t="s">
        <v>3754</v>
      </c>
      <c r="D28" s="257">
        <v>3120</v>
      </c>
      <c r="E28" s="127"/>
      <c r="G28" s="124">
        <v>24</v>
      </c>
      <c r="H28" s="236" t="s">
        <v>3762</v>
      </c>
    </row>
    <row r="29" spans="1:9" ht="15" customHeight="1">
      <c r="A29" s="361"/>
      <c r="B29" s="17" t="s">
        <v>3736</v>
      </c>
      <c r="C29" s="41" t="s">
        <v>3760</v>
      </c>
      <c r="D29" s="257">
        <v>3120</v>
      </c>
      <c r="E29" s="127"/>
      <c r="G29" s="124">
        <v>25</v>
      </c>
      <c r="H29" s="236" t="s">
        <v>3762</v>
      </c>
    </row>
    <row r="30" spans="1:9" ht="15" customHeight="1" thickBot="1">
      <c r="A30" s="361"/>
      <c r="B30" s="17" t="s">
        <v>3737</v>
      </c>
      <c r="C30" s="17" t="s">
        <v>3741</v>
      </c>
      <c r="D30" s="257">
        <v>3120</v>
      </c>
      <c r="E30" s="127"/>
      <c r="G30" s="125">
        <v>26</v>
      </c>
      <c r="H30" s="285" t="s">
        <v>5445</v>
      </c>
    </row>
    <row r="31" spans="1:9" ht="15" customHeight="1">
      <c r="A31" s="361"/>
      <c r="B31" s="17" t="s">
        <v>3738</v>
      </c>
      <c r="C31" s="17" t="s">
        <v>3742</v>
      </c>
      <c r="D31" s="257">
        <v>3120</v>
      </c>
      <c r="E31" s="127"/>
    </row>
    <row r="32" spans="1:9" ht="15" customHeight="1">
      <c r="A32" s="361"/>
      <c r="B32" s="17" t="s">
        <v>3739</v>
      </c>
      <c r="C32" s="17" t="s">
        <v>3743</v>
      </c>
      <c r="D32" s="257">
        <v>3120</v>
      </c>
      <c r="E32" s="127"/>
    </row>
    <row r="33" spans="1:7" ht="15" customHeight="1">
      <c r="A33" s="361"/>
      <c r="B33" s="17" t="s">
        <v>3740</v>
      </c>
      <c r="C33" s="17" t="s">
        <v>3744</v>
      </c>
      <c r="D33" s="257">
        <v>3120</v>
      </c>
      <c r="E33" s="127"/>
      <c r="G33" t="s">
        <v>5529</v>
      </c>
    </row>
    <row r="34" spans="1:7" ht="15" customHeight="1">
      <c r="A34" s="361"/>
      <c r="B34" s="17" t="s">
        <v>3747</v>
      </c>
      <c r="C34" s="17" t="s">
        <v>3748</v>
      </c>
      <c r="D34" s="257">
        <v>3120</v>
      </c>
      <c r="E34" s="127"/>
    </row>
    <row r="35" spans="1:7" ht="15" customHeight="1">
      <c r="A35" s="361"/>
      <c r="B35" s="17" t="s">
        <v>3749</v>
      </c>
      <c r="C35" s="17" t="s">
        <v>3750</v>
      </c>
      <c r="D35" s="257">
        <v>3120</v>
      </c>
      <c r="E35" s="127"/>
    </row>
    <row r="36" spans="1:7" ht="15" customHeight="1">
      <c r="A36" s="361"/>
      <c r="B36" s="17" t="s">
        <v>3751</v>
      </c>
      <c r="C36" s="17" t="s">
        <v>3752</v>
      </c>
      <c r="D36" s="257">
        <v>3120</v>
      </c>
      <c r="E36" s="127"/>
    </row>
    <row r="37" spans="1:7" ht="15" customHeight="1" thickBot="1">
      <c r="A37" s="362"/>
      <c r="B37" s="122" t="s">
        <v>3755</v>
      </c>
      <c r="C37" s="122" t="s">
        <v>3744</v>
      </c>
      <c r="D37" s="294">
        <v>3120</v>
      </c>
      <c r="E37" s="128"/>
    </row>
    <row r="38" spans="1:7">
      <c r="A38" s="360">
        <v>4</v>
      </c>
      <c r="B38" s="121" t="s">
        <v>3745</v>
      </c>
      <c r="C38" s="121" t="s">
        <v>3746</v>
      </c>
      <c r="D38" s="257">
        <v>537</v>
      </c>
      <c r="E38" s="126" t="s">
        <v>5453</v>
      </c>
    </row>
    <row r="39" spans="1:7">
      <c r="A39" s="361"/>
      <c r="B39" s="17" t="s">
        <v>3753</v>
      </c>
      <c r="C39" s="17" t="s">
        <v>3754</v>
      </c>
      <c r="D39" s="257">
        <v>537</v>
      </c>
      <c r="E39" s="127" t="s">
        <v>5454</v>
      </c>
    </row>
    <row r="40" spans="1:7">
      <c r="A40" s="361"/>
      <c r="B40" s="17" t="s">
        <v>3736</v>
      </c>
      <c r="C40" s="41" t="s">
        <v>3760</v>
      </c>
      <c r="D40" s="257">
        <v>537</v>
      </c>
      <c r="E40" s="127" t="s">
        <v>5452</v>
      </c>
    </row>
    <row r="41" spans="1:7">
      <c r="A41" s="361"/>
      <c r="B41" s="17" t="s">
        <v>3737</v>
      </c>
      <c r="C41" s="17" t="s">
        <v>3741</v>
      </c>
      <c r="D41" s="257">
        <v>537</v>
      </c>
      <c r="E41" s="127"/>
    </row>
    <row r="42" spans="1:7">
      <c r="A42" s="361"/>
      <c r="B42" s="17" t="s">
        <v>3738</v>
      </c>
      <c r="C42" s="17" t="s">
        <v>3742</v>
      </c>
      <c r="D42" s="257">
        <v>537</v>
      </c>
      <c r="E42" s="127"/>
    </row>
    <row r="43" spans="1:7">
      <c r="A43" s="361"/>
      <c r="B43" s="17" t="s">
        <v>3739</v>
      </c>
      <c r="C43" s="17" t="s">
        <v>3743</v>
      </c>
      <c r="D43" s="257">
        <v>537</v>
      </c>
      <c r="E43" s="127"/>
    </row>
    <row r="44" spans="1:7">
      <c r="A44" s="361"/>
      <c r="B44" s="17" t="s">
        <v>3740</v>
      </c>
      <c r="C44" s="17" t="s">
        <v>3744</v>
      </c>
      <c r="D44" s="257">
        <v>537</v>
      </c>
      <c r="E44" s="127"/>
    </row>
    <row r="45" spans="1:7">
      <c r="A45" s="361"/>
      <c r="B45" s="17" t="s">
        <v>3747</v>
      </c>
      <c r="C45" s="17" t="s">
        <v>3748</v>
      </c>
      <c r="D45" s="257">
        <v>537</v>
      </c>
      <c r="E45" s="127"/>
    </row>
    <row r="46" spans="1:7">
      <c r="A46" s="361"/>
      <c r="B46" s="17" t="s">
        <v>3749</v>
      </c>
      <c r="C46" s="17" t="s">
        <v>3750</v>
      </c>
      <c r="D46" s="257">
        <v>537</v>
      </c>
      <c r="E46" s="127"/>
    </row>
    <row r="47" spans="1:7">
      <c r="A47" s="361"/>
      <c r="B47" s="17" t="s">
        <v>3751</v>
      </c>
      <c r="C47" s="17" t="s">
        <v>3752</v>
      </c>
      <c r="D47" s="257">
        <v>0</v>
      </c>
      <c r="E47" s="249" t="s">
        <v>5474</v>
      </c>
    </row>
    <row r="48" spans="1:7" ht="15.75" thickBot="1">
      <c r="A48" s="362"/>
      <c r="B48" s="122" t="s">
        <v>3755</v>
      </c>
      <c r="C48" s="122" t="s">
        <v>3744</v>
      </c>
      <c r="D48" s="292">
        <v>537</v>
      </c>
      <c r="E48" s="128"/>
    </row>
    <row r="49" spans="1:5">
      <c r="A49" s="360">
        <v>5</v>
      </c>
      <c r="B49" s="121" t="s">
        <v>3745</v>
      </c>
      <c r="C49" s="121" t="s">
        <v>3746</v>
      </c>
      <c r="D49" s="291">
        <v>1569</v>
      </c>
      <c r="E49" s="126" t="s">
        <v>5522</v>
      </c>
    </row>
    <row r="50" spans="1:5">
      <c r="A50" s="361"/>
      <c r="B50" s="17" t="s">
        <v>3753</v>
      </c>
      <c r="C50" s="17" t="s">
        <v>3754</v>
      </c>
      <c r="D50" s="257">
        <v>1569</v>
      </c>
      <c r="E50" s="127" t="s">
        <v>5526</v>
      </c>
    </row>
    <row r="51" spans="1:5">
      <c r="A51" s="361"/>
      <c r="B51" s="17" t="s">
        <v>3736</v>
      </c>
      <c r="C51" s="41" t="s">
        <v>3760</v>
      </c>
      <c r="D51" s="257">
        <v>1569</v>
      </c>
      <c r="E51" s="127" t="s">
        <v>5523</v>
      </c>
    </row>
    <row r="52" spans="1:5">
      <c r="A52" s="361"/>
      <c r="B52" s="17" t="s">
        <v>3737</v>
      </c>
      <c r="C52" s="17" t="s">
        <v>3741</v>
      </c>
      <c r="D52" s="257">
        <v>1569</v>
      </c>
      <c r="E52" s="127" t="s">
        <v>4844</v>
      </c>
    </row>
    <row r="53" spans="1:5">
      <c r="A53" s="361"/>
      <c r="B53" s="17" t="s">
        <v>3738</v>
      </c>
      <c r="C53" s="17" t="s">
        <v>3742</v>
      </c>
      <c r="D53" s="257">
        <v>1569</v>
      </c>
      <c r="E53" s="127"/>
    </row>
    <row r="54" spans="1:5">
      <c r="A54" s="361"/>
      <c r="B54" s="17" t="s">
        <v>3739</v>
      </c>
      <c r="C54" s="17" t="s">
        <v>3743</v>
      </c>
      <c r="D54" s="257">
        <v>1569</v>
      </c>
      <c r="E54" s="127"/>
    </row>
    <row r="55" spans="1:5">
      <c r="A55" s="361"/>
      <c r="B55" s="17" t="s">
        <v>3740</v>
      </c>
      <c r="C55" s="17" t="s">
        <v>3744</v>
      </c>
      <c r="D55" s="257">
        <v>1569</v>
      </c>
      <c r="E55" s="127" t="s">
        <v>4844</v>
      </c>
    </row>
    <row r="56" spans="1:5">
      <c r="A56" s="361"/>
      <c r="B56" s="17" t="s">
        <v>3747</v>
      </c>
      <c r="C56" s="17" t="s">
        <v>3748</v>
      </c>
      <c r="D56" s="257">
        <v>1569</v>
      </c>
      <c r="E56" s="127"/>
    </row>
    <row r="57" spans="1:5">
      <c r="A57" s="361"/>
      <c r="B57" s="17" t="s">
        <v>3749</v>
      </c>
      <c r="C57" s="17" t="s">
        <v>3750</v>
      </c>
      <c r="D57" s="257">
        <v>1569</v>
      </c>
      <c r="E57" s="127" t="s">
        <v>4844</v>
      </c>
    </row>
    <row r="58" spans="1:5">
      <c r="A58" s="361"/>
      <c r="B58" s="17" t="s">
        <v>3751</v>
      </c>
      <c r="C58" s="17" t="s">
        <v>3752</v>
      </c>
      <c r="D58" s="257">
        <v>1569</v>
      </c>
      <c r="E58" s="127" t="s">
        <v>5523</v>
      </c>
    </row>
    <row r="59" spans="1:5" ht="15.75" thickBot="1">
      <c r="A59" s="362"/>
      <c r="B59" s="122" t="s">
        <v>3755</v>
      </c>
      <c r="C59" s="122" t="s">
        <v>3744</v>
      </c>
      <c r="D59" s="292">
        <v>1569</v>
      </c>
      <c r="E59" s="128"/>
    </row>
    <row r="60" spans="1:5">
      <c r="A60" s="360">
        <v>6</v>
      </c>
      <c r="B60" s="121" t="s">
        <v>3745</v>
      </c>
      <c r="C60" s="121" t="s">
        <v>3746</v>
      </c>
      <c r="D60" s="291">
        <v>173</v>
      </c>
      <c r="E60" s="126" t="s">
        <v>5453</v>
      </c>
    </row>
    <row r="61" spans="1:5">
      <c r="A61" s="361"/>
      <c r="B61" s="17" t="s">
        <v>3753</v>
      </c>
      <c r="C61" s="17" t="s">
        <v>3754</v>
      </c>
      <c r="D61" s="257">
        <v>173</v>
      </c>
      <c r="E61" s="127" t="s">
        <v>5454</v>
      </c>
    </row>
    <row r="62" spans="1:5">
      <c r="A62" s="361"/>
      <c r="B62" s="17" t="s">
        <v>3736</v>
      </c>
      <c r="C62" s="41" t="s">
        <v>3760</v>
      </c>
      <c r="D62" s="257">
        <v>173</v>
      </c>
      <c r="E62" s="127" t="s">
        <v>5452</v>
      </c>
    </row>
    <row r="63" spans="1:5">
      <c r="A63" s="361"/>
      <c r="B63" s="17" t="s">
        <v>3737</v>
      </c>
      <c r="C63" s="17" t="s">
        <v>3741</v>
      </c>
      <c r="D63" s="257">
        <v>173</v>
      </c>
      <c r="E63" s="127"/>
    </row>
    <row r="64" spans="1:5">
      <c r="A64" s="361"/>
      <c r="B64" s="17" t="s">
        <v>3738</v>
      </c>
      <c r="C64" s="17" t="s">
        <v>3742</v>
      </c>
      <c r="D64" s="257">
        <v>173</v>
      </c>
      <c r="E64" s="127"/>
    </row>
    <row r="65" spans="1:5">
      <c r="A65" s="361"/>
      <c r="B65" s="17" t="s">
        <v>3739</v>
      </c>
      <c r="C65" s="17" t="s">
        <v>3743</v>
      </c>
      <c r="D65" s="257">
        <v>173</v>
      </c>
      <c r="E65" s="127"/>
    </row>
    <row r="66" spans="1:5">
      <c r="A66" s="361"/>
      <c r="B66" s="17" t="s">
        <v>3740</v>
      </c>
      <c r="C66" s="17" t="s">
        <v>3744</v>
      </c>
      <c r="D66" s="257">
        <v>173</v>
      </c>
      <c r="E66" s="127"/>
    </row>
    <row r="67" spans="1:5">
      <c r="A67" s="361"/>
      <c r="B67" s="17" t="s">
        <v>3747</v>
      </c>
      <c r="C67" s="17" t="s">
        <v>3748</v>
      </c>
      <c r="D67" s="257">
        <v>173</v>
      </c>
      <c r="E67" s="127"/>
    </row>
    <row r="68" spans="1:5">
      <c r="A68" s="361"/>
      <c r="B68" s="17" t="s">
        <v>3749</v>
      </c>
      <c r="C68" s="17" t="s">
        <v>3750</v>
      </c>
      <c r="D68" s="257">
        <v>173</v>
      </c>
      <c r="E68" s="127"/>
    </row>
    <row r="69" spans="1:5">
      <c r="A69" s="361"/>
      <c r="B69" s="17" t="s">
        <v>3751</v>
      </c>
      <c r="C69" s="17" t="s">
        <v>3752</v>
      </c>
      <c r="D69" s="257">
        <v>173</v>
      </c>
      <c r="E69" s="127"/>
    </row>
    <row r="70" spans="1:5" ht="15.75" thickBot="1">
      <c r="A70" s="362"/>
      <c r="B70" s="122" t="s">
        <v>3755</v>
      </c>
      <c r="C70" s="122" t="s">
        <v>3744</v>
      </c>
      <c r="D70" s="292">
        <v>173</v>
      </c>
      <c r="E70" s="128"/>
    </row>
    <row r="71" spans="1:5">
      <c r="A71" s="360">
        <v>7</v>
      </c>
      <c r="B71" s="121" t="s">
        <v>3745</v>
      </c>
      <c r="C71" s="121" t="s">
        <v>3746</v>
      </c>
      <c r="D71" s="291">
        <v>4309</v>
      </c>
      <c r="E71" s="126" t="s">
        <v>5453</v>
      </c>
    </row>
    <row r="72" spans="1:5">
      <c r="A72" s="361"/>
      <c r="B72" s="17" t="s">
        <v>3753</v>
      </c>
      <c r="C72" s="17" t="s">
        <v>3754</v>
      </c>
      <c r="D72" s="257">
        <v>4309</v>
      </c>
      <c r="E72" s="127" t="s">
        <v>5454</v>
      </c>
    </row>
    <row r="73" spans="1:5">
      <c r="A73" s="361"/>
      <c r="B73" s="17" t="s">
        <v>3736</v>
      </c>
      <c r="C73" s="41" t="s">
        <v>3760</v>
      </c>
      <c r="D73" s="257">
        <v>4309</v>
      </c>
      <c r="E73" s="127" t="s">
        <v>5452</v>
      </c>
    </row>
    <row r="74" spans="1:5">
      <c r="A74" s="361"/>
      <c r="B74" s="17" t="s">
        <v>3737</v>
      </c>
      <c r="C74" s="17" t="s">
        <v>3741</v>
      </c>
      <c r="D74" s="257">
        <v>4309</v>
      </c>
      <c r="E74" s="127"/>
    </row>
    <row r="75" spans="1:5">
      <c r="A75" s="361"/>
      <c r="B75" s="17" t="s">
        <v>3738</v>
      </c>
      <c r="C75" s="17" t="s">
        <v>3742</v>
      </c>
      <c r="D75" s="257">
        <v>4309</v>
      </c>
      <c r="E75" s="127"/>
    </row>
    <row r="76" spans="1:5">
      <c r="A76" s="361"/>
      <c r="B76" s="17" t="s">
        <v>3739</v>
      </c>
      <c r="C76" s="17" t="s">
        <v>3743</v>
      </c>
      <c r="D76" s="257">
        <v>4309</v>
      </c>
      <c r="E76" s="127"/>
    </row>
    <row r="77" spans="1:5">
      <c r="A77" s="361"/>
      <c r="B77" s="17" t="s">
        <v>3740</v>
      </c>
      <c r="C77" s="17" t="s">
        <v>3744</v>
      </c>
      <c r="D77" s="257">
        <v>4309</v>
      </c>
      <c r="E77" s="127"/>
    </row>
    <row r="78" spans="1:5">
      <c r="A78" s="361"/>
      <c r="B78" s="17" t="s">
        <v>3747</v>
      </c>
      <c r="C78" s="17" t="s">
        <v>3748</v>
      </c>
      <c r="D78" s="257">
        <v>4309</v>
      </c>
      <c r="E78" s="127"/>
    </row>
    <row r="79" spans="1:5">
      <c r="A79" s="361"/>
      <c r="B79" s="17" t="s">
        <v>3749</v>
      </c>
      <c r="C79" s="17" t="s">
        <v>3750</v>
      </c>
      <c r="D79" s="257">
        <v>4309</v>
      </c>
      <c r="E79" s="127"/>
    </row>
    <row r="80" spans="1:5">
      <c r="A80" s="361"/>
      <c r="B80" s="17" t="s">
        <v>3751</v>
      </c>
      <c r="C80" s="17" t="s">
        <v>3752</v>
      </c>
      <c r="D80" s="257">
        <v>4309</v>
      </c>
      <c r="E80" s="127"/>
    </row>
    <row r="81" spans="1:5" ht="15.75" thickBot="1">
      <c r="A81" s="362"/>
      <c r="B81" s="122" t="s">
        <v>3755</v>
      </c>
      <c r="C81" s="122" t="s">
        <v>3744</v>
      </c>
      <c r="D81" s="294">
        <v>4309</v>
      </c>
      <c r="E81" s="128"/>
    </row>
    <row r="82" spans="1:5">
      <c r="A82" s="360">
        <v>8</v>
      </c>
      <c r="B82" s="121" t="s">
        <v>3745</v>
      </c>
      <c r="C82" s="121" t="s">
        <v>3746</v>
      </c>
      <c r="D82" s="257">
        <v>3168</v>
      </c>
      <c r="E82" s="126" t="s">
        <v>5453</v>
      </c>
    </row>
    <row r="83" spans="1:5">
      <c r="A83" s="361"/>
      <c r="B83" s="17" t="s">
        <v>3753</v>
      </c>
      <c r="C83" s="17" t="s">
        <v>3754</v>
      </c>
      <c r="D83" s="257">
        <v>3168</v>
      </c>
      <c r="E83" s="127" t="s">
        <v>5454</v>
      </c>
    </row>
    <row r="84" spans="1:5">
      <c r="A84" s="361"/>
      <c r="B84" s="17" t="s">
        <v>3736</v>
      </c>
      <c r="C84" s="41" t="s">
        <v>3760</v>
      </c>
      <c r="D84" s="257">
        <v>3168</v>
      </c>
      <c r="E84" s="127" t="s">
        <v>5452</v>
      </c>
    </row>
    <row r="85" spans="1:5">
      <c r="A85" s="361"/>
      <c r="B85" s="17" t="s">
        <v>3737</v>
      </c>
      <c r="C85" s="17" t="s">
        <v>3741</v>
      </c>
      <c r="D85" s="257">
        <v>3168</v>
      </c>
      <c r="E85" s="127"/>
    </row>
    <row r="86" spans="1:5">
      <c r="A86" s="361"/>
      <c r="B86" s="17" t="s">
        <v>3738</v>
      </c>
      <c r="C86" s="17" t="s">
        <v>3742</v>
      </c>
      <c r="D86" s="257">
        <v>3168</v>
      </c>
      <c r="E86" s="127"/>
    </row>
    <row r="87" spans="1:5">
      <c r="A87" s="361"/>
      <c r="B87" s="17" t="s">
        <v>3739</v>
      </c>
      <c r="C87" s="17" t="s">
        <v>3743</v>
      </c>
      <c r="D87" s="257">
        <v>3168</v>
      </c>
      <c r="E87" s="127"/>
    </row>
    <row r="88" spans="1:5">
      <c r="A88" s="361"/>
      <c r="B88" s="17" t="s">
        <v>3740</v>
      </c>
      <c r="C88" s="17" t="s">
        <v>3744</v>
      </c>
      <c r="D88" s="257">
        <v>3168</v>
      </c>
      <c r="E88" s="127"/>
    </row>
    <row r="89" spans="1:5">
      <c r="A89" s="361"/>
      <c r="B89" s="17" t="s">
        <v>3747</v>
      </c>
      <c r="C89" s="17" t="s">
        <v>3748</v>
      </c>
      <c r="D89" s="257">
        <v>3168</v>
      </c>
      <c r="E89" s="127"/>
    </row>
    <row r="90" spans="1:5">
      <c r="A90" s="361"/>
      <c r="B90" s="17" t="s">
        <v>3749</v>
      </c>
      <c r="C90" s="17" t="s">
        <v>3750</v>
      </c>
      <c r="D90" s="257">
        <v>3168</v>
      </c>
      <c r="E90" s="127"/>
    </row>
    <row r="91" spans="1:5">
      <c r="A91" s="361"/>
      <c r="B91" s="17" t="s">
        <v>3751</v>
      </c>
      <c r="C91" s="17" t="s">
        <v>3752</v>
      </c>
      <c r="D91" s="257">
        <v>3168</v>
      </c>
      <c r="E91" s="127"/>
    </row>
    <row r="92" spans="1:5" ht="15.75" thickBot="1">
      <c r="A92" s="362"/>
      <c r="B92" s="122" t="s">
        <v>3755</v>
      </c>
      <c r="C92" s="122" t="s">
        <v>3744</v>
      </c>
      <c r="D92" s="292">
        <v>3168</v>
      </c>
      <c r="E92" s="127"/>
    </row>
    <row r="93" spans="1:5">
      <c r="A93" s="360">
        <v>9</v>
      </c>
      <c r="B93" s="121" t="s">
        <v>3745</v>
      </c>
      <c r="C93" s="121" t="s">
        <v>3746</v>
      </c>
      <c r="D93" s="291">
        <v>1742</v>
      </c>
      <c r="E93" s="126" t="s">
        <v>5453</v>
      </c>
    </row>
    <row r="94" spans="1:5">
      <c r="A94" s="361"/>
      <c r="B94" s="17" t="s">
        <v>3753</v>
      </c>
      <c r="C94" s="17" t="s">
        <v>3754</v>
      </c>
      <c r="D94" s="257">
        <v>1742</v>
      </c>
      <c r="E94" s="127" t="s">
        <v>5454</v>
      </c>
    </row>
    <row r="95" spans="1:5">
      <c r="A95" s="361"/>
      <c r="B95" s="17" t="s">
        <v>3736</v>
      </c>
      <c r="C95" s="41" t="s">
        <v>3760</v>
      </c>
      <c r="D95" s="257">
        <v>1742</v>
      </c>
      <c r="E95" s="127" t="s">
        <v>5452</v>
      </c>
    </row>
    <row r="96" spans="1:5">
      <c r="A96" s="361"/>
      <c r="B96" s="17" t="s">
        <v>3737</v>
      </c>
      <c r="C96" s="17" t="s">
        <v>3741</v>
      </c>
      <c r="D96" s="257">
        <v>1742</v>
      </c>
      <c r="E96" s="127"/>
    </row>
    <row r="97" spans="1:6">
      <c r="A97" s="361"/>
      <c r="B97" s="17" t="s">
        <v>3738</v>
      </c>
      <c r="C97" s="17" t="s">
        <v>3742</v>
      </c>
      <c r="D97" s="257">
        <v>1742</v>
      </c>
      <c r="E97" s="127"/>
    </row>
    <row r="98" spans="1:6">
      <c r="A98" s="361"/>
      <c r="B98" s="17" t="s">
        <v>3739</v>
      </c>
      <c r="C98" s="17" t="s">
        <v>3743</v>
      </c>
      <c r="D98" s="257">
        <v>1742</v>
      </c>
      <c r="E98" s="127"/>
    </row>
    <row r="99" spans="1:6">
      <c r="A99" s="361"/>
      <c r="B99" s="17" t="s">
        <v>3740</v>
      </c>
      <c r="C99" s="17" t="s">
        <v>3744</v>
      </c>
      <c r="D99" s="257">
        <v>1742</v>
      </c>
      <c r="E99" s="127"/>
    </row>
    <row r="100" spans="1:6">
      <c r="A100" s="361"/>
      <c r="B100" s="17" t="s">
        <v>3747</v>
      </c>
      <c r="C100" s="17" t="s">
        <v>3748</v>
      </c>
      <c r="D100" s="257">
        <v>1742</v>
      </c>
      <c r="E100" s="127"/>
    </row>
    <row r="101" spans="1:6">
      <c r="A101" s="361"/>
      <c r="B101" s="17" t="s">
        <v>3749</v>
      </c>
      <c r="C101" s="17" t="s">
        <v>3750</v>
      </c>
      <c r="D101" s="257">
        <v>1742</v>
      </c>
      <c r="E101" s="127"/>
    </row>
    <row r="102" spans="1:6">
      <c r="A102" s="361"/>
      <c r="B102" s="17" t="s">
        <v>3751</v>
      </c>
      <c r="C102" s="17" t="s">
        <v>3752</v>
      </c>
      <c r="D102" s="257">
        <v>0</v>
      </c>
      <c r="E102" s="127" t="s">
        <v>5474</v>
      </c>
    </row>
    <row r="103" spans="1:6" ht="15.75" thickBot="1">
      <c r="A103" s="362"/>
      <c r="B103" s="122" t="s">
        <v>3755</v>
      </c>
      <c r="C103" s="122" t="s">
        <v>3744</v>
      </c>
      <c r="D103" s="292">
        <v>1742</v>
      </c>
      <c r="E103" s="127"/>
    </row>
    <row r="104" spans="1:6">
      <c r="A104" s="360">
        <v>10</v>
      </c>
      <c r="B104" s="121" t="s">
        <v>3745</v>
      </c>
      <c r="C104" s="121" t="s">
        <v>3746</v>
      </c>
      <c r="D104" s="291">
        <v>2544</v>
      </c>
      <c r="E104" s="126" t="s">
        <v>5453</v>
      </c>
      <c r="F104" s="282"/>
    </row>
    <row r="105" spans="1:6">
      <c r="A105" s="361"/>
      <c r="B105" s="17" t="s">
        <v>3753</v>
      </c>
      <c r="C105" s="17" t="s">
        <v>3754</v>
      </c>
      <c r="D105" s="257">
        <v>2544</v>
      </c>
      <c r="E105" s="127" t="s">
        <v>5454</v>
      </c>
    </row>
    <row r="106" spans="1:6">
      <c r="A106" s="361"/>
      <c r="B106" s="17" t="s">
        <v>3736</v>
      </c>
      <c r="C106" s="41" t="s">
        <v>3760</v>
      </c>
      <c r="D106" s="257">
        <v>2544</v>
      </c>
      <c r="E106" s="127" t="s">
        <v>5452</v>
      </c>
    </row>
    <row r="107" spans="1:6">
      <c r="A107" s="361"/>
      <c r="B107" s="17" t="s">
        <v>3737</v>
      </c>
      <c r="C107" s="17" t="s">
        <v>3741</v>
      </c>
      <c r="D107" s="257">
        <v>2544</v>
      </c>
      <c r="E107" s="127"/>
    </row>
    <row r="108" spans="1:6">
      <c r="A108" s="361"/>
      <c r="B108" s="17" t="s">
        <v>3738</v>
      </c>
      <c r="C108" s="17" t="s">
        <v>3742</v>
      </c>
      <c r="D108" s="257">
        <v>2544</v>
      </c>
      <c r="E108" s="127"/>
    </row>
    <row r="109" spans="1:6">
      <c r="A109" s="361"/>
      <c r="B109" s="17" t="s">
        <v>3739</v>
      </c>
      <c r="C109" s="17" t="s">
        <v>3743</v>
      </c>
      <c r="D109" s="257">
        <v>2544</v>
      </c>
      <c r="E109" s="127"/>
    </row>
    <row r="110" spans="1:6">
      <c r="A110" s="361"/>
      <c r="B110" s="17" t="s">
        <v>3740</v>
      </c>
      <c r="C110" s="17" t="s">
        <v>3744</v>
      </c>
      <c r="D110" s="257">
        <v>2544</v>
      </c>
      <c r="E110" s="127"/>
    </row>
    <row r="111" spans="1:6">
      <c r="A111" s="361"/>
      <c r="B111" s="17" t="s">
        <v>3747</v>
      </c>
      <c r="C111" s="17" t="s">
        <v>3748</v>
      </c>
      <c r="D111" s="257">
        <v>2544</v>
      </c>
      <c r="E111" s="127"/>
    </row>
    <row r="112" spans="1:6">
      <c r="A112" s="361"/>
      <c r="B112" s="17" t="s">
        <v>3749</v>
      </c>
      <c r="C112" s="17" t="s">
        <v>3750</v>
      </c>
      <c r="D112" s="257">
        <v>2544</v>
      </c>
      <c r="E112" s="127"/>
    </row>
    <row r="113" spans="1:5">
      <c r="A113" s="361"/>
      <c r="B113" s="17" t="s">
        <v>3751</v>
      </c>
      <c r="C113" s="17" t="s">
        <v>3752</v>
      </c>
      <c r="D113" s="257">
        <v>2544</v>
      </c>
      <c r="E113" s="127"/>
    </row>
    <row r="114" spans="1:5" ht="15.75" thickBot="1">
      <c r="A114" s="362"/>
      <c r="B114" s="122" t="s">
        <v>3755</v>
      </c>
      <c r="C114" s="122" t="s">
        <v>3744</v>
      </c>
      <c r="D114" s="294">
        <v>2544</v>
      </c>
      <c r="E114" s="128"/>
    </row>
    <row r="115" spans="1:5">
      <c r="A115" s="360">
        <v>11</v>
      </c>
      <c r="B115" s="121" t="s">
        <v>3745</v>
      </c>
      <c r="C115" s="121" t="s">
        <v>3746</v>
      </c>
      <c r="D115" s="257">
        <v>3382</v>
      </c>
      <c r="E115" s="281"/>
    </row>
    <row r="116" spans="1:5">
      <c r="A116" s="361"/>
      <c r="B116" s="17" t="s">
        <v>3753</v>
      </c>
      <c r="C116" s="17" t="s">
        <v>3754</v>
      </c>
      <c r="D116" s="257">
        <v>3382</v>
      </c>
      <c r="E116" s="127"/>
    </row>
    <row r="117" spans="1:5">
      <c r="A117" s="361"/>
      <c r="B117" s="17" t="s">
        <v>3736</v>
      </c>
      <c r="C117" s="41" t="s">
        <v>3760</v>
      </c>
      <c r="D117" s="257">
        <v>3382</v>
      </c>
      <c r="E117" s="127"/>
    </row>
    <row r="118" spans="1:5">
      <c r="A118" s="361"/>
      <c r="B118" s="17" t="s">
        <v>3737</v>
      </c>
      <c r="C118" s="17" t="s">
        <v>3741</v>
      </c>
      <c r="D118" s="257">
        <v>3382</v>
      </c>
      <c r="E118" s="127"/>
    </row>
    <row r="119" spans="1:5">
      <c r="A119" s="361"/>
      <c r="B119" s="17" t="s">
        <v>3738</v>
      </c>
      <c r="C119" s="17" t="s">
        <v>3742</v>
      </c>
      <c r="D119" s="257">
        <v>3382</v>
      </c>
      <c r="E119" s="127"/>
    </row>
    <row r="120" spans="1:5">
      <c r="A120" s="361"/>
      <c r="B120" s="17" t="s">
        <v>3739</v>
      </c>
      <c r="C120" s="17" t="s">
        <v>3743</v>
      </c>
      <c r="D120" s="257">
        <v>3382</v>
      </c>
      <c r="E120" s="127"/>
    </row>
    <row r="121" spans="1:5">
      <c r="A121" s="361"/>
      <c r="B121" s="17" t="s">
        <v>3740</v>
      </c>
      <c r="C121" s="17" t="s">
        <v>3744</v>
      </c>
      <c r="D121" s="257">
        <v>3382</v>
      </c>
      <c r="E121" s="127"/>
    </row>
    <row r="122" spans="1:5">
      <c r="A122" s="361"/>
      <c r="B122" s="17" t="s">
        <v>3747</v>
      </c>
      <c r="C122" s="17" t="s">
        <v>3748</v>
      </c>
      <c r="D122" s="257">
        <v>3382</v>
      </c>
      <c r="E122" s="127"/>
    </row>
    <row r="123" spans="1:5">
      <c r="A123" s="361"/>
      <c r="B123" s="17" t="s">
        <v>3749</v>
      </c>
      <c r="C123" s="17" t="s">
        <v>3750</v>
      </c>
      <c r="D123" s="257">
        <v>3382</v>
      </c>
      <c r="E123" s="127"/>
    </row>
    <row r="124" spans="1:5">
      <c r="A124" s="361"/>
      <c r="B124" s="17" t="s">
        <v>3751</v>
      </c>
      <c r="C124" s="17" t="s">
        <v>3752</v>
      </c>
      <c r="D124" s="257">
        <v>3382</v>
      </c>
      <c r="E124" s="127"/>
    </row>
    <row r="125" spans="1:5" ht="15.75" thickBot="1">
      <c r="A125" s="362"/>
      <c r="B125" s="122" t="s">
        <v>3755</v>
      </c>
      <c r="C125" s="122" t="s">
        <v>3744</v>
      </c>
      <c r="D125" s="294">
        <v>2411</v>
      </c>
      <c r="E125" s="128" t="s">
        <v>5466</v>
      </c>
    </row>
    <row r="126" spans="1:5">
      <c r="A126" s="360">
        <v>12</v>
      </c>
      <c r="B126" s="121" t="s">
        <v>3745</v>
      </c>
      <c r="C126" s="121" t="s">
        <v>3746</v>
      </c>
      <c r="D126" s="257">
        <v>0</v>
      </c>
      <c r="E126" s="126" t="s">
        <v>5522</v>
      </c>
    </row>
    <row r="127" spans="1:5">
      <c r="A127" s="361"/>
      <c r="B127" s="17" t="s">
        <v>3753</v>
      </c>
      <c r="C127" s="17" t="s">
        <v>3754</v>
      </c>
      <c r="D127" s="257">
        <v>0</v>
      </c>
      <c r="E127" s="127" t="s">
        <v>5526</v>
      </c>
    </row>
    <row r="128" spans="1:5">
      <c r="A128" s="361"/>
      <c r="B128" s="17" t="s">
        <v>3736</v>
      </c>
      <c r="C128" s="41" t="s">
        <v>3760</v>
      </c>
      <c r="D128" s="154">
        <v>0</v>
      </c>
      <c r="E128" s="127" t="s">
        <v>5523</v>
      </c>
    </row>
    <row r="129" spans="1:5">
      <c r="A129" s="361"/>
      <c r="B129" s="17" t="s">
        <v>3737</v>
      </c>
      <c r="C129" s="17" t="s">
        <v>3741</v>
      </c>
      <c r="D129" s="154">
        <v>0</v>
      </c>
      <c r="E129" s="127" t="s">
        <v>4844</v>
      </c>
    </row>
    <row r="130" spans="1:5">
      <c r="A130" s="361"/>
      <c r="B130" s="17" t="s">
        <v>3738</v>
      </c>
      <c r="C130" s="17" t="s">
        <v>3742</v>
      </c>
      <c r="D130" s="154">
        <v>0</v>
      </c>
      <c r="E130" s="127"/>
    </row>
    <row r="131" spans="1:5">
      <c r="A131" s="361"/>
      <c r="B131" s="17" t="s">
        <v>3739</v>
      </c>
      <c r="C131" s="17" t="s">
        <v>3743</v>
      </c>
      <c r="D131" s="154">
        <v>0</v>
      </c>
      <c r="E131" s="127"/>
    </row>
    <row r="132" spans="1:5">
      <c r="A132" s="361"/>
      <c r="B132" s="17" t="s">
        <v>3740</v>
      </c>
      <c r="C132" s="17" t="s">
        <v>3744</v>
      </c>
      <c r="D132" s="154">
        <v>0</v>
      </c>
      <c r="E132" s="127" t="s">
        <v>4844</v>
      </c>
    </row>
    <row r="133" spans="1:5">
      <c r="A133" s="361"/>
      <c r="B133" s="17" t="s">
        <v>3747</v>
      </c>
      <c r="C133" s="17" t="s">
        <v>3748</v>
      </c>
      <c r="D133" s="154">
        <v>0</v>
      </c>
      <c r="E133" s="127"/>
    </row>
    <row r="134" spans="1:5">
      <c r="A134" s="361"/>
      <c r="B134" s="17" t="s">
        <v>3749</v>
      </c>
      <c r="C134" s="17" t="s">
        <v>3750</v>
      </c>
      <c r="D134" s="154">
        <v>0</v>
      </c>
      <c r="E134" s="127" t="s">
        <v>4844</v>
      </c>
    </row>
    <row r="135" spans="1:5">
      <c r="A135" s="361"/>
      <c r="B135" s="17" t="s">
        <v>3751</v>
      </c>
      <c r="C135" s="17" t="s">
        <v>3752</v>
      </c>
      <c r="D135" s="154">
        <v>0</v>
      </c>
      <c r="E135" s="127" t="s">
        <v>5523</v>
      </c>
    </row>
    <row r="136" spans="1:5" ht="15.75" thickBot="1">
      <c r="A136" s="362"/>
      <c r="B136" s="122" t="s">
        <v>3755</v>
      </c>
      <c r="C136" s="122" t="s">
        <v>3744</v>
      </c>
      <c r="D136" s="156">
        <v>0</v>
      </c>
      <c r="E136" s="258"/>
    </row>
    <row r="137" spans="1:5">
      <c r="A137" s="360">
        <v>13</v>
      </c>
      <c r="B137" s="121" t="s">
        <v>3745</v>
      </c>
      <c r="C137" s="121" t="s">
        <v>3746</v>
      </c>
      <c r="D137" s="257">
        <v>3049</v>
      </c>
      <c r="E137" s="126" t="s">
        <v>5453</v>
      </c>
    </row>
    <row r="138" spans="1:5">
      <c r="A138" s="361"/>
      <c r="B138" s="17" t="s">
        <v>3753</v>
      </c>
      <c r="C138" s="17" t="s">
        <v>3754</v>
      </c>
      <c r="D138" s="257">
        <v>3049</v>
      </c>
      <c r="E138" s="127" t="s">
        <v>5454</v>
      </c>
    </row>
    <row r="139" spans="1:5">
      <c r="A139" s="361"/>
      <c r="B139" s="17" t="s">
        <v>3736</v>
      </c>
      <c r="C139" s="41" t="s">
        <v>3760</v>
      </c>
      <c r="D139" s="257">
        <v>3049</v>
      </c>
      <c r="E139" s="127" t="s">
        <v>5452</v>
      </c>
    </row>
    <row r="140" spans="1:5">
      <c r="A140" s="361"/>
      <c r="B140" s="17" t="s">
        <v>3737</v>
      </c>
      <c r="C140" s="17" t="s">
        <v>3741</v>
      </c>
      <c r="D140" s="257">
        <v>3049</v>
      </c>
      <c r="E140" s="127"/>
    </row>
    <row r="141" spans="1:5">
      <c r="A141" s="361"/>
      <c r="B141" s="17" t="s">
        <v>3738</v>
      </c>
      <c r="C141" s="17" t="s">
        <v>3742</v>
      </c>
      <c r="D141" s="257">
        <v>3049</v>
      </c>
      <c r="E141" s="127"/>
    </row>
    <row r="142" spans="1:5">
      <c r="A142" s="361"/>
      <c r="B142" s="17" t="s">
        <v>3739</v>
      </c>
      <c r="C142" s="17" t="s">
        <v>3743</v>
      </c>
      <c r="D142" s="257">
        <v>3049</v>
      </c>
      <c r="E142" s="127"/>
    </row>
    <row r="143" spans="1:5">
      <c r="A143" s="361"/>
      <c r="B143" s="17" t="s">
        <v>3740</v>
      </c>
      <c r="C143" s="17" t="s">
        <v>3744</v>
      </c>
      <c r="D143" s="257">
        <v>3049</v>
      </c>
      <c r="E143" s="127"/>
    </row>
    <row r="144" spans="1:5">
      <c r="A144" s="361"/>
      <c r="B144" s="17" t="s">
        <v>3747</v>
      </c>
      <c r="C144" s="17" t="s">
        <v>3748</v>
      </c>
      <c r="D144" s="257">
        <v>3049</v>
      </c>
      <c r="E144" s="127"/>
    </row>
    <row r="145" spans="1:5">
      <c r="A145" s="361"/>
      <c r="B145" s="17" t="s">
        <v>3749</v>
      </c>
      <c r="C145" s="17" t="s">
        <v>3750</v>
      </c>
      <c r="D145" s="257">
        <v>3049</v>
      </c>
      <c r="E145" s="127"/>
    </row>
    <row r="146" spans="1:5">
      <c r="A146" s="361"/>
      <c r="B146" s="17" t="s">
        <v>3751</v>
      </c>
      <c r="C146" s="17" t="s">
        <v>3752</v>
      </c>
      <c r="D146" s="257">
        <v>3049</v>
      </c>
      <c r="E146" s="127"/>
    </row>
    <row r="147" spans="1:5" ht="15.75" thickBot="1">
      <c r="A147" s="362"/>
      <c r="B147" s="122" t="s">
        <v>3755</v>
      </c>
      <c r="C147" s="122" t="s">
        <v>3744</v>
      </c>
      <c r="D147" s="294">
        <v>3049</v>
      </c>
      <c r="E147" s="128"/>
    </row>
    <row r="148" spans="1:5">
      <c r="A148" s="360">
        <v>14</v>
      </c>
      <c r="B148" s="121" t="s">
        <v>3745</v>
      </c>
      <c r="C148" s="121" t="s">
        <v>3746</v>
      </c>
      <c r="D148" s="257">
        <v>17430</v>
      </c>
      <c r="E148" s="281"/>
    </row>
    <row r="149" spans="1:5">
      <c r="A149" s="361"/>
      <c r="B149" s="17" t="s">
        <v>3753</v>
      </c>
      <c r="C149" s="17" t="s">
        <v>3754</v>
      </c>
      <c r="D149" s="257">
        <v>17430</v>
      </c>
      <c r="E149" s="127"/>
    </row>
    <row r="150" spans="1:5">
      <c r="A150" s="361"/>
      <c r="B150" s="17" t="s">
        <v>3736</v>
      </c>
      <c r="C150" s="41" t="s">
        <v>3760</v>
      </c>
      <c r="D150" s="257">
        <v>17430</v>
      </c>
      <c r="E150" s="127"/>
    </row>
    <row r="151" spans="1:5">
      <c r="A151" s="361"/>
      <c r="B151" s="17" t="s">
        <v>3737</v>
      </c>
      <c r="C151" s="17" t="s">
        <v>3741</v>
      </c>
      <c r="D151" s="257">
        <v>17430</v>
      </c>
      <c r="E151" s="127"/>
    </row>
    <row r="152" spans="1:5">
      <c r="A152" s="361"/>
      <c r="B152" s="17" t="s">
        <v>3738</v>
      </c>
      <c r="C152" s="17" t="s">
        <v>3742</v>
      </c>
      <c r="D152" s="257">
        <v>17430</v>
      </c>
      <c r="E152" s="127"/>
    </row>
    <row r="153" spans="1:5">
      <c r="A153" s="361"/>
      <c r="B153" s="17" t="s">
        <v>3739</v>
      </c>
      <c r="C153" s="17" t="s">
        <v>3743</v>
      </c>
      <c r="D153" s="257">
        <v>17430</v>
      </c>
      <c r="E153" s="127"/>
    </row>
    <row r="154" spans="1:5">
      <c r="A154" s="361"/>
      <c r="B154" s="17" t="s">
        <v>3740</v>
      </c>
      <c r="C154" s="17" t="s">
        <v>3744</v>
      </c>
      <c r="D154" s="257">
        <v>17430</v>
      </c>
      <c r="E154" s="127"/>
    </row>
    <row r="155" spans="1:5">
      <c r="A155" s="361"/>
      <c r="B155" s="17" t="s">
        <v>3747</v>
      </c>
      <c r="C155" s="17" t="s">
        <v>3748</v>
      </c>
      <c r="D155" s="257">
        <v>17430</v>
      </c>
      <c r="E155" s="127"/>
    </row>
    <row r="156" spans="1:5">
      <c r="A156" s="361"/>
      <c r="B156" s="17" t="s">
        <v>3749</v>
      </c>
      <c r="C156" s="17" t="s">
        <v>3750</v>
      </c>
      <c r="D156" s="257">
        <v>17430</v>
      </c>
      <c r="E156" s="127"/>
    </row>
    <row r="157" spans="1:5">
      <c r="A157" s="361"/>
      <c r="B157" s="17" t="s">
        <v>3751</v>
      </c>
      <c r="C157" s="17" t="s">
        <v>3752</v>
      </c>
      <c r="D157" s="257">
        <v>17430</v>
      </c>
      <c r="E157" s="127"/>
    </row>
    <row r="158" spans="1:5" ht="15.75" thickBot="1">
      <c r="A158" s="362"/>
      <c r="B158" s="122" t="s">
        <v>3755</v>
      </c>
      <c r="C158" s="122" t="s">
        <v>3744</v>
      </c>
      <c r="D158" s="294">
        <v>17430</v>
      </c>
      <c r="E158" s="128"/>
    </row>
    <row r="159" spans="1:5">
      <c r="A159" s="360">
        <v>15</v>
      </c>
      <c r="B159" s="121" t="s">
        <v>3745</v>
      </c>
      <c r="C159" s="121" t="s">
        <v>3746</v>
      </c>
      <c r="D159" s="257">
        <v>3235</v>
      </c>
      <c r="E159" s="126" t="s">
        <v>5453</v>
      </c>
    </row>
    <row r="160" spans="1:5">
      <c r="A160" s="361"/>
      <c r="B160" s="17" t="s">
        <v>3753</v>
      </c>
      <c r="C160" s="17" t="s">
        <v>3754</v>
      </c>
      <c r="D160" s="257">
        <v>3235</v>
      </c>
      <c r="E160" s="127" t="s">
        <v>5454</v>
      </c>
    </row>
    <row r="161" spans="1:8">
      <c r="A161" s="361"/>
      <c r="B161" s="17" t="s">
        <v>3736</v>
      </c>
      <c r="C161" s="41" t="s">
        <v>3760</v>
      </c>
      <c r="D161" s="257">
        <v>3235</v>
      </c>
      <c r="E161" s="127" t="s">
        <v>5452</v>
      </c>
    </row>
    <row r="162" spans="1:8">
      <c r="A162" s="361"/>
      <c r="B162" s="17" t="s">
        <v>3737</v>
      </c>
      <c r="C162" s="17" t="s">
        <v>3741</v>
      </c>
      <c r="D162" s="257">
        <v>3235</v>
      </c>
      <c r="E162" s="127"/>
    </row>
    <row r="163" spans="1:8">
      <c r="A163" s="361"/>
      <c r="B163" s="17" t="s">
        <v>3738</v>
      </c>
      <c r="C163" s="17" t="s">
        <v>3742</v>
      </c>
      <c r="D163" s="257">
        <v>3235</v>
      </c>
      <c r="E163" s="127"/>
    </row>
    <row r="164" spans="1:8">
      <c r="A164" s="361"/>
      <c r="B164" s="17" t="s">
        <v>3739</v>
      </c>
      <c r="C164" s="17" t="s">
        <v>3743</v>
      </c>
      <c r="D164" s="257">
        <v>3235</v>
      </c>
      <c r="E164" s="127"/>
    </row>
    <row r="165" spans="1:8">
      <c r="A165" s="361"/>
      <c r="B165" s="17" t="s">
        <v>3740</v>
      </c>
      <c r="C165" s="17" t="s">
        <v>3744</v>
      </c>
      <c r="D165" s="257">
        <v>3235</v>
      </c>
      <c r="E165" s="127"/>
    </row>
    <row r="166" spans="1:8">
      <c r="A166" s="361"/>
      <c r="B166" s="17" t="s">
        <v>3747</v>
      </c>
      <c r="C166" s="17" t="s">
        <v>3748</v>
      </c>
      <c r="D166" s="257">
        <v>3235</v>
      </c>
      <c r="E166" s="127"/>
    </row>
    <row r="167" spans="1:8">
      <c r="A167" s="361"/>
      <c r="B167" s="17" t="s">
        <v>3749</v>
      </c>
      <c r="C167" s="17" t="s">
        <v>3750</v>
      </c>
      <c r="D167" s="257">
        <v>3235</v>
      </c>
      <c r="E167" s="127"/>
    </row>
    <row r="168" spans="1:8">
      <c r="A168" s="361"/>
      <c r="B168" s="17" t="s">
        <v>3751</v>
      </c>
      <c r="C168" s="17" t="s">
        <v>3752</v>
      </c>
      <c r="D168" s="257">
        <v>3235</v>
      </c>
      <c r="E168" s="127"/>
    </row>
    <row r="169" spans="1:8" ht="15.75" thickBot="1">
      <c r="A169" s="362"/>
      <c r="B169" s="122" t="s">
        <v>3755</v>
      </c>
      <c r="C169" s="122" t="s">
        <v>3744</v>
      </c>
      <c r="D169" s="294">
        <v>3235</v>
      </c>
      <c r="E169" s="128"/>
    </row>
    <row r="170" spans="1:8">
      <c r="A170" s="360">
        <v>16</v>
      </c>
      <c r="B170" s="121" t="s">
        <v>3745</v>
      </c>
      <c r="C170" s="121" t="s">
        <v>3746</v>
      </c>
      <c r="D170" s="257">
        <v>0</v>
      </c>
      <c r="E170" s="126" t="s">
        <v>5522</v>
      </c>
      <c r="F170" s="364"/>
      <c r="G170" s="365"/>
      <c r="H170" s="365"/>
    </row>
    <row r="171" spans="1:8">
      <c r="A171" s="361"/>
      <c r="B171" s="17" t="s">
        <v>3753</v>
      </c>
      <c r="C171" s="17" t="s">
        <v>3754</v>
      </c>
      <c r="D171" s="257">
        <v>2443</v>
      </c>
      <c r="E171" s="127" t="s">
        <v>5526</v>
      </c>
    </row>
    <row r="172" spans="1:8">
      <c r="A172" s="361"/>
      <c r="B172" s="17" t="s">
        <v>3736</v>
      </c>
      <c r="C172" s="41" t="s">
        <v>3760</v>
      </c>
      <c r="D172" s="257">
        <v>0</v>
      </c>
      <c r="E172" s="127" t="s">
        <v>5523</v>
      </c>
    </row>
    <row r="173" spans="1:8">
      <c r="A173" s="361"/>
      <c r="B173" s="17" t="s">
        <v>3737</v>
      </c>
      <c r="C173" s="17" t="s">
        <v>3741</v>
      </c>
      <c r="D173" s="257">
        <v>2443</v>
      </c>
      <c r="E173" s="127" t="s">
        <v>4844</v>
      </c>
    </row>
    <row r="174" spans="1:8">
      <c r="A174" s="361"/>
      <c r="B174" s="17" t="s">
        <v>3738</v>
      </c>
      <c r="C174" s="17" t="s">
        <v>3742</v>
      </c>
      <c r="D174" s="257">
        <v>2443</v>
      </c>
      <c r="E174" s="127"/>
    </row>
    <row r="175" spans="1:8">
      <c r="A175" s="361"/>
      <c r="B175" s="17" t="s">
        <v>3739</v>
      </c>
      <c r="C175" s="17" t="s">
        <v>3743</v>
      </c>
      <c r="D175" s="257">
        <v>2443</v>
      </c>
      <c r="E175" s="127"/>
    </row>
    <row r="176" spans="1:8">
      <c r="A176" s="361"/>
      <c r="B176" s="17" t="s">
        <v>3740</v>
      </c>
      <c r="C176" s="17" t="s">
        <v>3744</v>
      </c>
      <c r="D176" s="257">
        <v>0</v>
      </c>
      <c r="E176" s="127" t="s">
        <v>4844</v>
      </c>
    </row>
    <row r="177" spans="1:5">
      <c r="A177" s="361"/>
      <c r="B177" s="17" t="s">
        <v>3747</v>
      </c>
      <c r="C177" s="17" t="s">
        <v>3748</v>
      </c>
      <c r="D177" s="257">
        <v>2443</v>
      </c>
      <c r="E177" s="127"/>
    </row>
    <row r="178" spans="1:5">
      <c r="A178" s="361"/>
      <c r="B178" s="17" t="s">
        <v>3749</v>
      </c>
      <c r="C178" s="17" t="s">
        <v>3750</v>
      </c>
      <c r="D178" s="257">
        <v>0</v>
      </c>
      <c r="E178" s="127" t="s">
        <v>4844</v>
      </c>
    </row>
    <row r="179" spans="1:5">
      <c r="A179" s="361"/>
      <c r="B179" s="17" t="s">
        <v>3751</v>
      </c>
      <c r="C179" s="17" t="s">
        <v>3752</v>
      </c>
      <c r="D179" s="257">
        <v>0</v>
      </c>
      <c r="E179" s="127" t="s">
        <v>5523</v>
      </c>
    </row>
    <row r="180" spans="1:5" ht="15.75" thickBot="1">
      <c r="A180" s="362"/>
      <c r="B180" s="122" t="s">
        <v>3755</v>
      </c>
      <c r="C180" s="122" t="s">
        <v>3744</v>
      </c>
      <c r="D180" s="294">
        <v>2443</v>
      </c>
      <c r="E180" s="128"/>
    </row>
    <row r="181" spans="1:5">
      <c r="A181" s="360">
        <v>17</v>
      </c>
      <c r="B181" s="121" t="s">
        <v>3745</v>
      </c>
      <c r="C181" s="121" t="s">
        <v>3746</v>
      </c>
      <c r="D181" s="154">
        <v>1952</v>
      </c>
      <c r="E181" s="126"/>
    </row>
    <row r="182" spans="1:5">
      <c r="A182" s="361"/>
      <c r="B182" s="17" t="s">
        <v>3753</v>
      </c>
      <c r="C182" s="17" t="s">
        <v>3754</v>
      </c>
      <c r="D182" s="154">
        <v>1952</v>
      </c>
      <c r="E182" s="127"/>
    </row>
    <row r="183" spans="1:5">
      <c r="A183" s="361"/>
      <c r="B183" s="17" t="s">
        <v>3736</v>
      </c>
      <c r="C183" s="41" t="s">
        <v>3760</v>
      </c>
      <c r="D183" s="154">
        <v>1952</v>
      </c>
      <c r="E183" s="127"/>
    </row>
    <row r="184" spans="1:5">
      <c r="A184" s="361"/>
      <c r="B184" s="17" t="s">
        <v>3737</v>
      </c>
      <c r="C184" s="17" t="s">
        <v>3741</v>
      </c>
      <c r="D184" s="154">
        <v>1952</v>
      </c>
      <c r="E184" s="127"/>
    </row>
    <row r="185" spans="1:5">
      <c r="A185" s="361"/>
      <c r="B185" s="17" t="s">
        <v>3738</v>
      </c>
      <c r="C185" s="17" t="s">
        <v>3742</v>
      </c>
      <c r="D185" s="154">
        <v>1952</v>
      </c>
      <c r="E185" s="127"/>
    </row>
    <row r="186" spans="1:5">
      <c r="A186" s="361"/>
      <c r="B186" s="17" t="s">
        <v>3739</v>
      </c>
      <c r="C186" s="17" t="s">
        <v>3743</v>
      </c>
      <c r="D186" s="154">
        <v>1952</v>
      </c>
      <c r="E186" s="127"/>
    </row>
    <row r="187" spans="1:5">
      <c r="A187" s="361"/>
      <c r="B187" s="17" t="s">
        <v>3740</v>
      </c>
      <c r="C187" s="17" t="s">
        <v>3744</v>
      </c>
      <c r="D187" s="154">
        <v>1952</v>
      </c>
      <c r="E187" s="127"/>
    </row>
    <row r="188" spans="1:5">
      <c r="A188" s="361"/>
      <c r="B188" s="17" t="s">
        <v>3747</v>
      </c>
      <c r="C188" s="17" t="s">
        <v>3748</v>
      </c>
      <c r="D188" s="154">
        <v>1952</v>
      </c>
      <c r="E188" s="127"/>
    </row>
    <row r="189" spans="1:5">
      <c r="A189" s="361"/>
      <c r="B189" s="17" t="s">
        <v>3749</v>
      </c>
      <c r="C189" s="17" t="s">
        <v>3750</v>
      </c>
      <c r="D189" s="154">
        <v>1952</v>
      </c>
      <c r="E189" s="127"/>
    </row>
    <row r="190" spans="1:5">
      <c r="A190" s="361"/>
      <c r="B190" s="17" t="s">
        <v>3751</v>
      </c>
      <c r="C190" s="17" t="s">
        <v>3752</v>
      </c>
      <c r="D190" s="154">
        <v>1952</v>
      </c>
      <c r="E190" s="127"/>
    </row>
    <row r="191" spans="1:5" ht="15.75" thickBot="1">
      <c r="A191" s="362"/>
      <c r="B191" s="122" t="s">
        <v>3755</v>
      </c>
      <c r="C191" s="122" t="s">
        <v>3744</v>
      </c>
      <c r="D191" s="156">
        <v>1952</v>
      </c>
      <c r="E191" s="128"/>
    </row>
    <row r="192" spans="1:5">
      <c r="A192" s="360">
        <v>18</v>
      </c>
      <c r="B192" s="121" t="s">
        <v>3745</v>
      </c>
      <c r="C192" s="121" t="s">
        <v>3746</v>
      </c>
      <c r="D192" s="257">
        <v>0</v>
      </c>
      <c r="E192" s="126" t="s">
        <v>5522</v>
      </c>
    </row>
    <row r="193" spans="1:5">
      <c r="A193" s="361"/>
      <c r="B193" s="17" t="s">
        <v>3753</v>
      </c>
      <c r="C193" s="17" t="s">
        <v>3754</v>
      </c>
      <c r="D193" s="257">
        <v>1515</v>
      </c>
      <c r="E193" s="127" t="s">
        <v>5526</v>
      </c>
    </row>
    <row r="194" spans="1:5">
      <c r="A194" s="361"/>
      <c r="B194" s="17" t="s">
        <v>3736</v>
      </c>
      <c r="C194" s="41" t="s">
        <v>3760</v>
      </c>
      <c r="D194" s="257">
        <v>0</v>
      </c>
      <c r="E194" s="127" t="s">
        <v>5523</v>
      </c>
    </row>
    <row r="195" spans="1:5">
      <c r="A195" s="361"/>
      <c r="B195" s="17" t="s">
        <v>3737</v>
      </c>
      <c r="C195" s="17" t="s">
        <v>3741</v>
      </c>
      <c r="D195" s="257">
        <v>1515</v>
      </c>
      <c r="E195" s="295" t="s">
        <v>4844</v>
      </c>
    </row>
    <row r="196" spans="1:5">
      <c r="A196" s="361"/>
      <c r="B196" s="17" t="s">
        <v>3738</v>
      </c>
      <c r="C196" s="17" t="s">
        <v>3742</v>
      </c>
      <c r="D196" s="257">
        <v>1515</v>
      </c>
      <c r="E196" s="127"/>
    </row>
    <row r="197" spans="1:5">
      <c r="A197" s="361"/>
      <c r="B197" s="17" t="s">
        <v>3739</v>
      </c>
      <c r="C197" s="17" t="s">
        <v>3743</v>
      </c>
      <c r="D197" s="257">
        <v>1515</v>
      </c>
      <c r="E197" s="127"/>
    </row>
    <row r="198" spans="1:5">
      <c r="A198" s="361"/>
      <c r="B198" s="17" t="s">
        <v>3740</v>
      </c>
      <c r="C198" s="17" t="s">
        <v>3744</v>
      </c>
      <c r="D198" s="257">
        <v>0</v>
      </c>
      <c r="E198" s="127" t="s">
        <v>4844</v>
      </c>
    </row>
    <row r="199" spans="1:5">
      <c r="A199" s="361"/>
      <c r="B199" s="17" t="s">
        <v>3747</v>
      </c>
      <c r="C199" s="17" t="s">
        <v>3748</v>
      </c>
      <c r="D199" s="257">
        <v>1515</v>
      </c>
      <c r="E199" s="127"/>
    </row>
    <row r="200" spans="1:5">
      <c r="A200" s="361"/>
      <c r="B200" s="17" t="s">
        <v>3749</v>
      </c>
      <c r="C200" s="17" t="s">
        <v>3750</v>
      </c>
      <c r="D200" s="257">
        <v>0</v>
      </c>
      <c r="E200" s="127" t="s">
        <v>4844</v>
      </c>
    </row>
    <row r="201" spans="1:5">
      <c r="A201" s="361"/>
      <c r="B201" s="17" t="s">
        <v>3751</v>
      </c>
      <c r="C201" s="17" t="s">
        <v>3752</v>
      </c>
      <c r="D201" s="257">
        <v>0</v>
      </c>
      <c r="E201" s="127" t="s">
        <v>5523</v>
      </c>
    </row>
    <row r="202" spans="1:5" ht="15.75" thickBot="1">
      <c r="A202" s="362"/>
      <c r="B202" s="122" t="s">
        <v>3755</v>
      </c>
      <c r="C202" s="122" t="s">
        <v>3744</v>
      </c>
      <c r="D202" s="292">
        <v>1515</v>
      </c>
      <c r="E202" s="127"/>
    </row>
    <row r="203" spans="1:5">
      <c r="A203" s="360">
        <v>19</v>
      </c>
      <c r="B203" s="121" t="s">
        <v>3745</v>
      </c>
      <c r="C203" s="121" t="s">
        <v>3746</v>
      </c>
      <c r="D203" s="291">
        <v>0</v>
      </c>
      <c r="E203" s="301" t="s">
        <v>5522</v>
      </c>
    </row>
    <row r="204" spans="1:5">
      <c r="A204" s="361"/>
      <c r="B204" s="17" t="s">
        <v>3753</v>
      </c>
      <c r="C204" s="17" t="s">
        <v>3754</v>
      </c>
      <c r="D204" s="257">
        <v>2996</v>
      </c>
      <c r="E204" s="127" t="s">
        <v>5526</v>
      </c>
    </row>
    <row r="205" spans="1:5">
      <c r="A205" s="361"/>
      <c r="B205" s="17" t="s">
        <v>3736</v>
      </c>
      <c r="C205" s="41" t="s">
        <v>3760</v>
      </c>
      <c r="D205" s="257">
        <v>2996</v>
      </c>
      <c r="E205" s="127"/>
    </row>
    <row r="206" spans="1:5">
      <c r="A206" s="361"/>
      <c r="B206" s="17" t="s">
        <v>3737</v>
      </c>
      <c r="C206" s="17" t="s">
        <v>3741</v>
      </c>
      <c r="D206" s="257">
        <v>0</v>
      </c>
      <c r="E206" s="127" t="s">
        <v>4844</v>
      </c>
    </row>
    <row r="207" spans="1:5">
      <c r="A207" s="361"/>
      <c r="B207" s="17" t="s">
        <v>3738</v>
      </c>
      <c r="C207" s="17" t="s">
        <v>3742</v>
      </c>
      <c r="D207" s="257">
        <v>0</v>
      </c>
      <c r="E207" s="127"/>
    </row>
    <row r="208" spans="1:5">
      <c r="A208" s="361"/>
      <c r="B208" s="17" t="s">
        <v>3739</v>
      </c>
      <c r="C208" s="17" t="s">
        <v>3743</v>
      </c>
      <c r="D208" s="257">
        <v>0</v>
      </c>
      <c r="E208" s="127"/>
    </row>
    <row r="209" spans="1:5">
      <c r="A209" s="361"/>
      <c r="B209" s="17" t="s">
        <v>3740</v>
      </c>
      <c r="C209" s="17" t="s">
        <v>3744</v>
      </c>
      <c r="D209" s="257">
        <v>0</v>
      </c>
      <c r="E209" s="127" t="s">
        <v>4844</v>
      </c>
    </row>
    <row r="210" spans="1:5">
      <c r="A210" s="361"/>
      <c r="B210" s="17" t="s">
        <v>3747</v>
      </c>
      <c r="C210" s="17" t="s">
        <v>3748</v>
      </c>
      <c r="D210" s="257">
        <v>2996</v>
      </c>
      <c r="E210" s="127"/>
    </row>
    <row r="211" spans="1:5">
      <c r="A211" s="361"/>
      <c r="B211" s="17" t="s">
        <v>3749</v>
      </c>
      <c r="C211" s="17" t="s">
        <v>3750</v>
      </c>
      <c r="D211" s="257">
        <v>0</v>
      </c>
      <c r="E211" s="127" t="s">
        <v>4844</v>
      </c>
    </row>
    <row r="212" spans="1:5">
      <c r="A212" s="361"/>
      <c r="B212" s="17" t="s">
        <v>3751</v>
      </c>
      <c r="C212" s="17" t="s">
        <v>3752</v>
      </c>
      <c r="D212" s="257">
        <v>2996</v>
      </c>
      <c r="E212" s="127"/>
    </row>
    <row r="213" spans="1:5" ht="15.75" thickBot="1">
      <c r="A213" s="362"/>
      <c r="B213" s="122" t="s">
        <v>3755</v>
      </c>
      <c r="C213" s="122" t="s">
        <v>3744</v>
      </c>
      <c r="D213" s="292">
        <v>2996</v>
      </c>
      <c r="E213" s="128"/>
    </row>
    <row r="214" spans="1:5">
      <c r="A214" s="360">
        <v>20</v>
      </c>
      <c r="B214" s="121" t="s">
        <v>3745</v>
      </c>
      <c r="C214" s="121" t="s">
        <v>3746</v>
      </c>
      <c r="D214" s="291">
        <v>3539</v>
      </c>
      <c r="E214" s="126" t="s">
        <v>5453</v>
      </c>
    </row>
    <row r="215" spans="1:5">
      <c r="A215" s="361"/>
      <c r="B215" s="17" t="s">
        <v>3753</v>
      </c>
      <c r="C215" s="17" t="s">
        <v>3754</v>
      </c>
      <c r="D215" s="257">
        <v>3539</v>
      </c>
      <c r="E215" s="127" t="s">
        <v>5454</v>
      </c>
    </row>
    <row r="216" spans="1:5">
      <c r="A216" s="361"/>
      <c r="B216" s="17" t="s">
        <v>3736</v>
      </c>
      <c r="C216" s="41" t="s">
        <v>3760</v>
      </c>
      <c r="D216" s="257">
        <v>3539</v>
      </c>
      <c r="E216" s="127" t="s">
        <v>5452</v>
      </c>
    </row>
    <row r="217" spans="1:5">
      <c r="A217" s="361"/>
      <c r="B217" s="17" t="s">
        <v>3737</v>
      </c>
      <c r="C217" s="17" t="s">
        <v>3741</v>
      </c>
      <c r="D217" s="257">
        <v>3539</v>
      </c>
      <c r="E217" s="127"/>
    </row>
    <row r="218" spans="1:5">
      <c r="A218" s="361"/>
      <c r="B218" s="17" t="s">
        <v>3738</v>
      </c>
      <c r="C218" s="17" t="s">
        <v>3742</v>
      </c>
      <c r="D218" s="257">
        <v>3539</v>
      </c>
      <c r="E218" s="127"/>
    </row>
    <row r="219" spans="1:5">
      <c r="A219" s="361"/>
      <c r="B219" s="17" t="s">
        <v>3739</v>
      </c>
      <c r="C219" s="17" t="s">
        <v>3743</v>
      </c>
      <c r="D219" s="257">
        <v>3539</v>
      </c>
      <c r="E219" s="127"/>
    </row>
    <row r="220" spans="1:5">
      <c r="A220" s="361"/>
      <c r="B220" s="17" t="s">
        <v>3740</v>
      </c>
      <c r="C220" s="17" t="s">
        <v>3744</v>
      </c>
      <c r="D220" s="257">
        <v>3539</v>
      </c>
      <c r="E220" s="127"/>
    </row>
    <row r="221" spans="1:5">
      <c r="A221" s="361"/>
      <c r="B221" s="17" t="s">
        <v>3747</v>
      </c>
      <c r="C221" s="17" t="s">
        <v>3748</v>
      </c>
      <c r="D221" s="257">
        <v>3539</v>
      </c>
      <c r="E221" s="127"/>
    </row>
    <row r="222" spans="1:5">
      <c r="A222" s="361"/>
      <c r="B222" s="17" t="s">
        <v>3749</v>
      </c>
      <c r="C222" s="17" t="s">
        <v>3750</v>
      </c>
      <c r="D222" s="257">
        <v>3539</v>
      </c>
      <c r="E222" s="127"/>
    </row>
    <row r="223" spans="1:5">
      <c r="A223" s="361"/>
      <c r="B223" s="17" t="s">
        <v>3751</v>
      </c>
      <c r="C223" s="17" t="s">
        <v>3752</v>
      </c>
      <c r="D223" s="257">
        <v>3539</v>
      </c>
      <c r="E223" s="127"/>
    </row>
    <row r="224" spans="1:5" ht="15.75" thickBot="1">
      <c r="A224" s="362"/>
      <c r="B224" s="122" t="s">
        <v>3755</v>
      </c>
      <c r="C224" s="122" t="s">
        <v>3744</v>
      </c>
      <c r="D224" s="294">
        <v>3539</v>
      </c>
      <c r="E224" s="128"/>
    </row>
    <row r="225" spans="1:5">
      <c r="A225" s="360">
        <v>21</v>
      </c>
      <c r="B225" s="121" t="s">
        <v>3745</v>
      </c>
      <c r="C225" s="121" t="s">
        <v>3746</v>
      </c>
      <c r="D225" s="257">
        <v>2817</v>
      </c>
      <c r="E225" s="126" t="s">
        <v>5453</v>
      </c>
    </row>
    <row r="226" spans="1:5">
      <c r="A226" s="361"/>
      <c r="B226" s="17" t="s">
        <v>3753</v>
      </c>
      <c r="C226" s="17" t="s">
        <v>3754</v>
      </c>
      <c r="D226" s="257">
        <v>2817</v>
      </c>
      <c r="E226" s="127" t="s">
        <v>5454</v>
      </c>
    </row>
    <row r="227" spans="1:5">
      <c r="A227" s="361"/>
      <c r="B227" s="17" t="s">
        <v>3736</v>
      </c>
      <c r="C227" s="41" t="s">
        <v>3760</v>
      </c>
      <c r="D227" s="257">
        <v>2817</v>
      </c>
      <c r="E227" s="127" t="s">
        <v>5452</v>
      </c>
    </row>
    <row r="228" spans="1:5">
      <c r="A228" s="361"/>
      <c r="B228" s="17" t="s">
        <v>3737</v>
      </c>
      <c r="C228" s="17" t="s">
        <v>3741</v>
      </c>
      <c r="D228" s="257">
        <v>2817</v>
      </c>
      <c r="E228" s="127"/>
    </row>
    <row r="229" spans="1:5">
      <c r="A229" s="361"/>
      <c r="B229" s="17" t="s">
        <v>3738</v>
      </c>
      <c r="C229" s="17" t="s">
        <v>3742</v>
      </c>
      <c r="D229" s="257">
        <v>2817</v>
      </c>
      <c r="E229" s="127"/>
    </row>
    <row r="230" spans="1:5">
      <c r="A230" s="361"/>
      <c r="B230" s="17" t="s">
        <v>3739</v>
      </c>
      <c r="C230" s="17" t="s">
        <v>3743</v>
      </c>
      <c r="D230" s="257">
        <v>2817</v>
      </c>
      <c r="E230" s="127"/>
    </row>
    <row r="231" spans="1:5">
      <c r="A231" s="361"/>
      <c r="B231" s="17" t="s">
        <v>3740</v>
      </c>
      <c r="C231" s="17" t="s">
        <v>3744</v>
      </c>
      <c r="D231" s="257">
        <v>2817</v>
      </c>
      <c r="E231" s="127"/>
    </row>
    <row r="232" spans="1:5">
      <c r="A232" s="361"/>
      <c r="B232" s="17" t="s">
        <v>3747</v>
      </c>
      <c r="C232" s="17" t="s">
        <v>3748</v>
      </c>
      <c r="D232" s="257">
        <v>2817</v>
      </c>
      <c r="E232" s="127"/>
    </row>
    <row r="233" spans="1:5">
      <c r="A233" s="361"/>
      <c r="B233" s="17" t="s">
        <v>3749</v>
      </c>
      <c r="C233" s="17" t="s">
        <v>3750</v>
      </c>
      <c r="D233" s="257">
        <v>2817</v>
      </c>
      <c r="E233" s="127"/>
    </row>
    <row r="234" spans="1:5">
      <c r="A234" s="361"/>
      <c r="B234" s="17" t="s">
        <v>3751</v>
      </c>
      <c r="C234" s="17" t="s">
        <v>3752</v>
      </c>
      <c r="D234" s="257">
        <v>2817</v>
      </c>
      <c r="E234" s="127"/>
    </row>
    <row r="235" spans="1:5" ht="15.75" thickBot="1">
      <c r="A235" s="362"/>
      <c r="B235" s="122" t="s">
        <v>3755</v>
      </c>
      <c r="C235" s="122" t="s">
        <v>3744</v>
      </c>
      <c r="D235" s="294">
        <v>2817</v>
      </c>
      <c r="E235" s="128"/>
    </row>
    <row r="236" spans="1:5">
      <c r="A236" s="360">
        <v>22</v>
      </c>
      <c r="B236" s="121" t="s">
        <v>3745</v>
      </c>
      <c r="C236" s="121" t="s">
        <v>3746</v>
      </c>
      <c r="D236" s="257">
        <v>4089</v>
      </c>
      <c r="E236" s="126" t="s">
        <v>5453</v>
      </c>
    </row>
    <row r="237" spans="1:5">
      <c r="A237" s="361"/>
      <c r="B237" s="17" t="s">
        <v>3753</v>
      </c>
      <c r="C237" s="17" t="s">
        <v>3754</v>
      </c>
      <c r="D237" s="257">
        <v>4089</v>
      </c>
      <c r="E237" s="127" t="s">
        <v>5454</v>
      </c>
    </row>
    <row r="238" spans="1:5">
      <c r="A238" s="361"/>
      <c r="B238" s="17" t="s">
        <v>3736</v>
      </c>
      <c r="C238" s="41" t="s">
        <v>3760</v>
      </c>
      <c r="D238" s="257">
        <v>4089</v>
      </c>
      <c r="E238" s="127" t="s">
        <v>5452</v>
      </c>
    </row>
    <row r="239" spans="1:5">
      <c r="A239" s="361"/>
      <c r="B239" s="17" t="s">
        <v>3737</v>
      </c>
      <c r="C239" s="17" t="s">
        <v>3741</v>
      </c>
      <c r="D239" s="257">
        <v>4089</v>
      </c>
      <c r="E239" s="127"/>
    </row>
    <row r="240" spans="1:5">
      <c r="A240" s="361"/>
      <c r="B240" s="17" t="s">
        <v>3738</v>
      </c>
      <c r="C240" s="17" t="s">
        <v>3742</v>
      </c>
      <c r="D240" s="257">
        <v>4089</v>
      </c>
      <c r="E240" s="127"/>
    </row>
    <row r="241" spans="1:5">
      <c r="A241" s="361"/>
      <c r="B241" s="17" t="s">
        <v>3739</v>
      </c>
      <c r="C241" s="17" t="s">
        <v>3743</v>
      </c>
      <c r="D241" s="257">
        <v>4089</v>
      </c>
      <c r="E241" s="127"/>
    </row>
    <row r="242" spans="1:5">
      <c r="A242" s="361"/>
      <c r="B242" s="17" t="s">
        <v>3740</v>
      </c>
      <c r="C242" s="17" t="s">
        <v>3744</v>
      </c>
      <c r="D242" s="257">
        <v>4089</v>
      </c>
      <c r="E242" s="127"/>
    </row>
    <row r="243" spans="1:5">
      <c r="A243" s="361"/>
      <c r="B243" s="17" t="s">
        <v>3747</v>
      </c>
      <c r="C243" s="17" t="s">
        <v>3748</v>
      </c>
      <c r="D243" s="257">
        <v>4089</v>
      </c>
      <c r="E243" s="127"/>
    </row>
    <row r="244" spans="1:5">
      <c r="A244" s="361"/>
      <c r="B244" s="17" t="s">
        <v>3749</v>
      </c>
      <c r="C244" s="17" t="s">
        <v>3750</v>
      </c>
      <c r="D244" s="257">
        <v>4089</v>
      </c>
      <c r="E244" s="127"/>
    </row>
    <row r="245" spans="1:5">
      <c r="A245" s="361"/>
      <c r="B245" s="17" t="s">
        <v>3751</v>
      </c>
      <c r="C245" s="17" t="s">
        <v>3752</v>
      </c>
      <c r="D245" s="257">
        <v>4089</v>
      </c>
      <c r="E245" s="127"/>
    </row>
    <row r="246" spans="1:5" ht="15.75" thickBot="1">
      <c r="A246" s="362"/>
      <c r="B246" s="122" t="s">
        <v>3755</v>
      </c>
      <c r="C246" s="122" t="s">
        <v>3744</v>
      </c>
      <c r="D246" s="294">
        <v>4089</v>
      </c>
      <c r="E246" s="128"/>
    </row>
    <row r="247" spans="1:5">
      <c r="A247" s="360">
        <v>23</v>
      </c>
      <c r="B247" s="121" t="s">
        <v>3745</v>
      </c>
      <c r="C247" s="121" t="s">
        <v>3746</v>
      </c>
      <c r="D247" s="257">
        <v>1492</v>
      </c>
      <c r="E247" s="126" t="s">
        <v>5453</v>
      </c>
    </row>
    <row r="248" spans="1:5">
      <c r="A248" s="361"/>
      <c r="B248" s="17" t="s">
        <v>3753</v>
      </c>
      <c r="C248" s="17" t="s">
        <v>3754</v>
      </c>
      <c r="D248" s="257">
        <v>1492</v>
      </c>
      <c r="E248" s="127" t="s">
        <v>5454</v>
      </c>
    </row>
    <row r="249" spans="1:5">
      <c r="A249" s="361"/>
      <c r="B249" s="17" t="s">
        <v>3736</v>
      </c>
      <c r="C249" s="41" t="s">
        <v>3760</v>
      </c>
      <c r="D249" s="257">
        <v>1492</v>
      </c>
      <c r="E249" s="127" t="s">
        <v>5452</v>
      </c>
    </row>
    <row r="250" spans="1:5">
      <c r="A250" s="361"/>
      <c r="B250" s="17" t="s">
        <v>3737</v>
      </c>
      <c r="C250" s="17" t="s">
        <v>3741</v>
      </c>
      <c r="D250" s="257">
        <v>1492</v>
      </c>
      <c r="E250" s="127"/>
    </row>
    <row r="251" spans="1:5">
      <c r="A251" s="361"/>
      <c r="B251" s="17" t="s">
        <v>3738</v>
      </c>
      <c r="C251" s="17" t="s">
        <v>3742</v>
      </c>
      <c r="D251" s="257">
        <v>1492</v>
      </c>
      <c r="E251" s="127"/>
    </row>
    <row r="252" spans="1:5">
      <c r="A252" s="361"/>
      <c r="B252" s="17" t="s">
        <v>3739</v>
      </c>
      <c r="C252" s="17" t="s">
        <v>3743</v>
      </c>
      <c r="D252" s="257">
        <v>1492</v>
      </c>
      <c r="E252" s="127"/>
    </row>
    <row r="253" spans="1:5">
      <c r="A253" s="361"/>
      <c r="B253" s="17" t="s">
        <v>3740</v>
      </c>
      <c r="C253" s="17" t="s">
        <v>3744</v>
      </c>
      <c r="D253" s="257">
        <v>1492</v>
      </c>
      <c r="E253" s="127"/>
    </row>
    <row r="254" spans="1:5">
      <c r="A254" s="361"/>
      <c r="B254" s="17" t="s">
        <v>3747</v>
      </c>
      <c r="C254" s="17" t="s">
        <v>3748</v>
      </c>
      <c r="D254" s="257">
        <v>1492</v>
      </c>
      <c r="E254" s="127"/>
    </row>
    <row r="255" spans="1:5">
      <c r="A255" s="361"/>
      <c r="B255" s="17" t="s">
        <v>3749</v>
      </c>
      <c r="C255" s="17" t="s">
        <v>3750</v>
      </c>
      <c r="D255" s="257">
        <v>1492</v>
      </c>
      <c r="E255" s="127"/>
    </row>
    <row r="256" spans="1:5">
      <c r="A256" s="361"/>
      <c r="B256" s="17" t="s">
        <v>3751</v>
      </c>
      <c r="C256" s="17" t="s">
        <v>3752</v>
      </c>
      <c r="D256" s="257">
        <v>241</v>
      </c>
      <c r="E256" s="127" t="s">
        <v>4844</v>
      </c>
    </row>
    <row r="257" spans="1:5" ht="15.75" thickBot="1">
      <c r="A257" s="362"/>
      <c r="B257" s="122" t="s">
        <v>3755</v>
      </c>
      <c r="C257" s="122" t="s">
        <v>3744</v>
      </c>
      <c r="D257" s="257">
        <v>1492</v>
      </c>
      <c r="E257" s="128"/>
    </row>
    <row r="258" spans="1:5">
      <c r="A258" s="360">
        <v>24</v>
      </c>
      <c r="B258" s="121" t="s">
        <v>3745</v>
      </c>
      <c r="C258" s="121" t="s">
        <v>3746</v>
      </c>
      <c r="D258" s="153">
        <v>0</v>
      </c>
      <c r="E258" s="126" t="s">
        <v>5522</v>
      </c>
    </row>
    <row r="259" spans="1:5">
      <c r="A259" s="361"/>
      <c r="B259" s="17" t="s">
        <v>3753</v>
      </c>
      <c r="C259" s="17" t="s">
        <v>3754</v>
      </c>
      <c r="D259" s="154">
        <v>0</v>
      </c>
      <c r="E259" s="127" t="s">
        <v>5526</v>
      </c>
    </row>
    <row r="260" spans="1:5">
      <c r="A260" s="361"/>
      <c r="B260" s="17" t="s">
        <v>3736</v>
      </c>
      <c r="C260" s="41" t="s">
        <v>3760</v>
      </c>
      <c r="D260" s="154">
        <v>0</v>
      </c>
      <c r="E260" s="127" t="s">
        <v>5523</v>
      </c>
    </row>
    <row r="261" spans="1:5">
      <c r="A261" s="361"/>
      <c r="B261" s="17" t="s">
        <v>3737</v>
      </c>
      <c r="C261" s="17" t="s">
        <v>3741</v>
      </c>
      <c r="D261" s="154">
        <v>0</v>
      </c>
      <c r="E261" s="127" t="s">
        <v>4844</v>
      </c>
    </row>
    <row r="262" spans="1:5">
      <c r="A262" s="361"/>
      <c r="B262" s="17" t="s">
        <v>3738</v>
      </c>
      <c r="C262" s="17" t="s">
        <v>3742</v>
      </c>
      <c r="D262" s="154">
        <v>0</v>
      </c>
      <c r="E262" s="127"/>
    </row>
    <row r="263" spans="1:5">
      <c r="A263" s="361"/>
      <c r="B263" s="17" t="s">
        <v>3739</v>
      </c>
      <c r="C263" s="17" t="s">
        <v>3743</v>
      </c>
      <c r="D263" s="293">
        <v>0</v>
      </c>
      <c r="E263" s="127"/>
    </row>
    <row r="264" spans="1:5">
      <c r="A264" s="361"/>
      <c r="B264" s="17" t="s">
        <v>3740</v>
      </c>
      <c r="C264" s="17" t="s">
        <v>3744</v>
      </c>
      <c r="D264" s="154">
        <v>0</v>
      </c>
      <c r="E264" s="127" t="s">
        <v>4844</v>
      </c>
    </row>
    <row r="265" spans="1:5">
      <c r="A265" s="361"/>
      <c r="B265" s="17" t="s">
        <v>3747</v>
      </c>
      <c r="C265" s="17" t="s">
        <v>3748</v>
      </c>
      <c r="D265" s="293">
        <v>0</v>
      </c>
      <c r="E265" s="127"/>
    </row>
    <row r="266" spans="1:5">
      <c r="A266" s="361"/>
      <c r="B266" s="17" t="s">
        <v>3749</v>
      </c>
      <c r="C266" s="17" t="s">
        <v>3750</v>
      </c>
      <c r="D266" s="154">
        <v>0</v>
      </c>
      <c r="E266" s="127" t="s">
        <v>4844</v>
      </c>
    </row>
    <row r="267" spans="1:5">
      <c r="A267" s="361"/>
      <c r="B267" s="17" t="s">
        <v>3751</v>
      </c>
      <c r="C267" s="17" t="s">
        <v>3752</v>
      </c>
      <c r="D267" s="154">
        <v>0</v>
      </c>
      <c r="E267" s="127" t="s">
        <v>5523</v>
      </c>
    </row>
    <row r="268" spans="1:5" ht="15.75" thickBot="1">
      <c r="A268" s="362"/>
      <c r="B268" s="122" t="s">
        <v>3755</v>
      </c>
      <c r="C268" s="122" t="s">
        <v>3744</v>
      </c>
      <c r="D268" s="293">
        <v>0</v>
      </c>
      <c r="E268" s="128"/>
    </row>
    <row r="269" spans="1:5">
      <c r="A269" s="360">
        <v>25</v>
      </c>
      <c r="B269" s="121" t="s">
        <v>3745</v>
      </c>
      <c r="C269" s="121" t="s">
        <v>3746</v>
      </c>
      <c r="D269" s="153">
        <v>0</v>
      </c>
      <c r="E269" s="126" t="s">
        <v>5522</v>
      </c>
    </row>
    <row r="270" spans="1:5">
      <c r="A270" s="361"/>
      <c r="B270" s="17" t="s">
        <v>3753</v>
      </c>
      <c r="C270" s="17" t="s">
        <v>3754</v>
      </c>
      <c r="D270" s="154">
        <v>0</v>
      </c>
      <c r="E270" s="127" t="s">
        <v>5526</v>
      </c>
    </row>
    <row r="271" spans="1:5">
      <c r="A271" s="361"/>
      <c r="B271" s="17" t="s">
        <v>3736</v>
      </c>
      <c r="C271" s="41" t="s">
        <v>3760</v>
      </c>
      <c r="D271" s="154">
        <v>0</v>
      </c>
      <c r="E271" s="127" t="s">
        <v>5523</v>
      </c>
    </row>
    <row r="272" spans="1:5">
      <c r="A272" s="361"/>
      <c r="B272" s="17" t="s">
        <v>3737</v>
      </c>
      <c r="C272" s="17" t="s">
        <v>3741</v>
      </c>
      <c r="D272" s="154">
        <v>0</v>
      </c>
      <c r="E272" s="127" t="s">
        <v>4844</v>
      </c>
    </row>
    <row r="273" spans="1:5">
      <c r="A273" s="361"/>
      <c r="B273" s="17" t="s">
        <v>3738</v>
      </c>
      <c r="C273" s="17" t="s">
        <v>3742</v>
      </c>
      <c r="D273" s="154">
        <v>0</v>
      </c>
      <c r="E273" s="127"/>
    </row>
    <row r="274" spans="1:5">
      <c r="A274" s="361"/>
      <c r="B274" s="17" t="s">
        <v>3739</v>
      </c>
      <c r="C274" s="17" t="s">
        <v>3743</v>
      </c>
      <c r="D274" s="154">
        <v>0</v>
      </c>
      <c r="E274" s="127"/>
    </row>
    <row r="275" spans="1:5">
      <c r="A275" s="361"/>
      <c r="B275" s="17" t="s">
        <v>3740</v>
      </c>
      <c r="C275" s="17" t="s">
        <v>3744</v>
      </c>
      <c r="D275" s="154">
        <v>0</v>
      </c>
      <c r="E275" s="127" t="s">
        <v>4844</v>
      </c>
    </row>
    <row r="276" spans="1:5">
      <c r="A276" s="361"/>
      <c r="B276" s="17" t="s">
        <v>3747</v>
      </c>
      <c r="C276" s="17" t="s">
        <v>3748</v>
      </c>
      <c r="D276" s="154">
        <v>0</v>
      </c>
      <c r="E276" s="127"/>
    </row>
    <row r="277" spans="1:5">
      <c r="A277" s="361"/>
      <c r="B277" s="17" t="s">
        <v>3749</v>
      </c>
      <c r="C277" s="17" t="s">
        <v>3750</v>
      </c>
      <c r="D277" s="154">
        <v>0</v>
      </c>
      <c r="E277" s="251" t="s">
        <v>4844</v>
      </c>
    </row>
    <row r="278" spans="1:5">
      <c r="A278" s="361"/>
      <c r="B278" s="17" t="s">
        <v>3751</v>
      </c>
      <c r="C278" s="17" t="s">
        <v>3752</v>
      </c>
      <c r="D278" s="154">
        <v>0</v>
      </c>
      <c r="E278" s="127" t="s">
        <v>5523</v>
      </c>
    </row>
    <row r="279" spans="1:5" ht="15.75" thickBot="1">
      <c r="A279" s="362"/>
      <c r="B279" s="122" t="s">
        <v>3755</v>
      </c>
      <c r="C279" s="122" t="s">
        <v>3744</v>
      </c>
      <c r="D279" s="156">
        <v>0</v>
      </c>
      <c r="E279" s="128"/>
    </row>
    <row r="280" spans="1:5">
      <c r="A280" s="360">
        <v>26</v>
      </c>
      <c r="B280" s="121" t="s">
        <v>3745</v>
      </c>
      <c r="C280" s="121" t="s">
        <v>3746</v>
      </c>
      <c r="D280" s="257">
        <v>1867</v>
      </c>
      <c r="E280" s="126" t="s">
        <v>5453</v>
      </c>
    </row>
    <row r="281" spans="1:5">
      <c r="A281" s="361"/>
      <c r="B281" s="17" t="s">
        <v>3753</v>
      </c>
      <c r="C281" s="17" t="s">
        <v>3754</v>
      </c>
      <c r="D281" s="257">
        <v>1867</v>
      </c>
      <c r="E281" s="127" t="s">
        <v>5454</v>
      </c>
    </row>
    <row r="282" spans="1:5">
      <c r="A282" s="361"/>
      <c r="B282" s="17" t="s">
        <v>3736</v>
      </c>
      <c r="C282" s="41" t="s">
        <v>3760</v>
      </c>
      <c r="D282" s="257">
        <v>1867</v>
      </c>
      <c r="E282" s="127" t="s">
        <v>5452</v>
      </c>
    </row>
    <row r="283" spans="1:5">
      <c r="A283" s="361"/>
      <c r="B283" s="17" t="s">
        <v>3737</v>
      </c>
      <c r="C283" s="17" t="s">
        <v>3741</v>
      </c>
      <c r="D283" s="257">
        <v>1867</v>
      </c>
      <c r="E283" s="127"/>
    </row>
    <row r="284" spans="1:5">
      <c r="A284" s="361"/>
      <c r="B284" s="17" t="s">
        <v>3738</v>
      </c>
      <c r="C284" s="17" t="s">
        <v>3742</v>
      </c>
      <c r="D284" s="257">
        <v>1867</v>
      </c>
      <c r="E284" s="127"/>
    </row>
    <row r="285" spans="1:5">
      <c r="A285" s="361"/>
      <c r="B285" s="17" t="s">
        <v>3739</v>
      </c>
      <c r="C285" s="17" t="s">
        <v>3743</v>
      </c>
      <c r="D285" s="257">
        <v>1867</v>
      </c>
      <c r="E285" s="127"/>
    </row>
    <row r="286" spans="1:5">
      <c r="A286" s="361"/>
      <c r="B286" s="17" t="s">
        <v>3740</v>
      </c>
      <c r="C286" s="17" t="s">
        <v>3744</v>
      </c>
      <c r="D286" s="257">
        <v>1867</v>
      </c>
      <c r="E286" s="127"/>
    </row>
    <row r="287" spans="1:5">
      <c r="A287" s="361"/>
      <c r="B287" s="17" t="s">
        <v>3747</v>
      </c>
      <c r="C287" s="17" t="s">
        <v>3748</v>
      </c>
      <c r="D287" s="257">
        <v>1867</v>
      </c>
      <c r="E287" s="127"/>
    </row>
    <row r="288" spans="1:5">
      <c r="A288" s="361"/>
      <c r="B288" s="17" t="s">
        <v>3749</v>
      </c>
      <c r="C288" s="17" t="s">
        <v>3750</v>
      </c>
      <c r="D288" s="257">
        <v>1867</v>
      </c>
      <c r="E288" s="127"/>
    </row>
    <row r="289" spans="1:6">
      <c r="A289" s="361"/>
      <c r="B289" s="17" t="s">
        <v>3751</v>
      </c>
      <c r="C289" s="17" t="s">
        <v>3752</v>
      </c>
      <c r="D289" s="257">
        <v>1867</v>
      </c>
      <c r="E289" s="127"/>
    </row>
    <row r="290" spans="1:6" ht="15.75" thickBot="1">
      <c r="A290" s="362"/>
      <c r="B290" s="122" t="s">
        <v>3755</v>
      </c>
      <c r="C290" s="122" t="s">
        <v>3744</v>
      </c>
      <c r="D290" s="294">
        <v>1867</v>
      </c>
      <c r="E290" s="128"/>
    </row>
    <row r="295" spans="1:6">
      <c r="A295" t="s">
        <v>4761</v>
      </c>
      <c r="B295" s="39"/>
      <c r="C295" t="s">
        <v>4762</v>
      </c>
      <c r="D295" s="39"/>
      <c r="F295" s="49" t="s">
        <v>4763</v>
      </c>
    </row>
    <row r="297" spans="1:6">
      <c r="A297" s="77" t="s">
        <v>5503</v>
      </c>
      <c r="C297" s="77" t="s">
        <v>5518</v>
      </c>
      <c r="F297" s="77" t="s">
        <v>5502</v>
      </c>
    </row>
  </sheetData>
  <mergeCells count="28">
    <mergeCell ref="A258:A268"/>
    <mergeCell ref="A269:A279"/>
    <mergeCell ref="F170:H170"/>
    <mergeCell ref="A280:A290"/>
    <mergeCell ref="A192:A202"/>
    <mergeCell ref="A203:A213"/>
    <mergeCell ref="A214:A224"/>
    <mergeCell ref="A225:A235"/>
    <mergeCell ref="A236:A246"/>
    <mergeCell ref="A247:A257"/>
    <mergeCell ref="A181:A191"/>
    <mergeCell ref="A170:A180"/>
    <mergeCell ref="A60:A70"/>
    <mergeCell ref="A71:A81"/>
    <mergeCell ref="A82:A92"/>
    <mergeCell ref="A93:A103"/>
    <mergeCell ref="A104:A114"/>
    <mergeCell ref="A115:A125"/>
    <mergeCell ref="A126:A136"/>
    <mergeCell ref="A137:A147"/>
    <mergeCell ref="A148:A158"/>
    <mergeCell ref="A159:A169"/>
    <mergeCell ref="A49:A59"/>
    <mergeCell ref="G2:I2"/>
    <mergeCell ref="A5:A15"/>
    <mergeCell ref="A16:A26"/>
    <mergeCell ref="A27:A37"/>
    <mergeCell ref="A38:A48"/>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2022-04-03T21:24:25Z</dcterms:modified>
</cp:coreProperties>
</file>