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2A054367-186F-4263-8BFD-FC1FFC0FFBCF}" xr6:coauthVersionLast="45" xr6:coauthVersionMax="47" xr10:uidLastSave="{00000000-0000-0000-0000-000000000000}"/>
  <bookViews>
    <workbookView xWindow="-120" yWindow="-120" windowWidth="29040" windowHeight="15840" tabRatio="767" firstSheet="2" activeTab="9"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H8" i="145" l="1"/>
  <c r="H20" i="162"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53" i="165"/>
  <c r="J253"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c r="J40" i="162" s="1"/>
  <c r="H39" i="162"/>
  <c r="I39" i="162"/>
  <c r="J39" i="162" s="1"/>
  <c r="H38" i="162"/>
  <c r="I38" i="162"/>
  <c r="J38" i="162" s="1"/>
  <c r="H37" i="162"/>
  <c r="I37" i="162" s="1"/>
  <c r="J37" i="162" s="1"/>
  <c r="H36" i="162"/>
  <c r="I36" i="162" s="1"/>
  <c r="J36" i="162" s="1"/>
  <c r="H35" i="162"/>
  <c r="I35" i="162"/>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F4" i="110"/>
  <c r="F4" i="106"/>
  <c r="I13" i="106" s="1"/>
  <c r="F4" i="105"/>
  <c r="I17" i="105" s="1"/>
  <c r="F4" i="103"/>
  <c r="I18" i="103" s="1"/>
  <c r="F4" i="101"/>
  <c r="F4" i="99"/>
  <c r="I14" i="99" s="1"/>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17"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H15" i="124" s="1"/>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I16" i="124"/>
  <c r="I15" i="124"/>
  <c r="I14" i="124"/>
  <c r="I13" i="124"/>
  <c r="I12" i="124"/>
  <c r="I11" i="124"/>
  <c r="I10" i="124"/>
  <c r="I9"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H19" i="117" s="1"/>
  <c r="I18" i="117"/>
  <c r="I17" i="117"/>
  <c r="J17" i="117" s="1"/>
  <c r="I16" i="117"/>
  <c r="I15" i="117"/>
  <c r="J15" i="117" s="1"/>
  <c r="I14" i="117"/>
  <c r="I13" i="117"/>
  <c r="I12" i="117"/>
  <c r="I11" i="117"/>
  <c r="I10" i="117"/>
  <c r="J10" i="117" s="1"/>
  <c r="I9" i="117"/>
  <c r="I8" i="117"/>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I15" i="116"/>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8" i="117"/>
  <c r="J17" i="124"/>
  <c r="J9" i="124"/>
  <c r="J11" i="124"/>
  <c r="J12" i="124"/>
  <c r="J14" i="124"/>
  <c r="J10"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I115" i="95"/>
  <c r="J115" i="95" s="1"/>
  <c r="I114" i="95"/>
  <c r="J114" i="95" s="1"/>
  <c r="I113" i="95"/>
  <c r="I112" i="95"/>
  <c r="I111" i="95"/>
  <c r="I110" i="95"/>
  <c r="I109" i="95"/>
  <c r="I108" i="95"/>
  <c r="J108" i="95" s="1"/>
  <c r="I107" i="95"/>
  <c r="I106" i="95"/>
  <c r="J106" i="95" s="1"/>
  <c r="I105" i="95"/>
  <c r="J105" i="95" s="1"/>
  <c r="I104" i="95"/>
  <c r="I103" i="95"/>
  <c r="J103" i="95" s="1"/>
  <c r="I102" i="95"/>
  <c r="J102" i="95" s="1"/>
  <c r="I101" i="95"/>
  <c r="J101" i="95" s="1"/>
  <c r="I100" i="95"/>
  <c r="J100" i="95" s="1"/>
  <c r="I99" i="95"/>
  <c r="I98" i="95"/>
  <c r="J98" i="95" s="1"/>
  <c r="I97" i="95"/>
  <c r="J97" i="95" s="1"/>
  <c r="I96" i="95"/>
  <c r="J96" i="95" s="1"/>
  <c r="I95" i="95"/>
  <c r="J95" i="95" s="1"/>
  <c r="I94" i="95"/>
  <c r="J94" i="95" s="1"/>
  <c r="I93" i="95"/>
  <c r="J93" i="95" s="1"/>
  <c r="I92" i="95"/>
  <c r="I91" i="95"/>
  <c r="I90" i="95"/>
  <c r="J90" i="95" s="1"/>
  <c r="I89" i="95"/>
  <c r="I88" i="95"/>
  <c r="I87" i="95"/>
  <c r="J87" i="95" s="1"/>
  <c r="I86" i="95"/>
  <c r="J86" i="95" s="1"/>
  <c r="I85" i="95"/>
  <c r="I84" i="95"/>
  <c r="J84" i="95" s="1"/>
  <c r="I83" i="95"/>
  <c r="I82" i="95"/>
  <c r="I81" i="95"/>
  <c r="I80" i="95"/>
  <c r="J80" i="95" s="1"/>
  <c r="I79" i="95"/>
  <c r="I78" i="95"/>
  <c r="J78" i="95" s="1"/>
  <c r="I77" i="95"/>
  <c r="I76" i="95"/>
  <c r="J76" i="95"/>
  <c r="I75" i="95"/>
  <c r="I74" i="95"/>
  <c r="J74" i="95" s="1"/>
  <c r="I73" i="95"/>
  <c r="I72" i="95"/>
  <c r="J72" i="95" s="1"/>
  <c r="I71" i="95"/>
  <c r="I70" i="95"/>
  <c r="J70" i="95" s="1"/>
  <c r="I69" i="95"/>
  <c r="I68" i="95"/>
  <c r="I67" i="95"/>
  <c r="J67" i="95" s="1"/>
  <c r="I66" i="95"/>
  <c r="J66" i="95" s="1"/>
  <c r="I65" i="95"/>
  <c r="I64" i="95"/>
  <c r="I63" i="95"/>
  <c r="J63" i="95" s="1"/>
  <c r="I62" i="95"/>
  <c r="J62" i="95" s="1"/>
  <c r="I61" i="95"/>
  <c r="J61" i="95" s="1"/>
  <c r="I60" i="95"/>
  <c r="I59" i="95"/>
  <c r="I58" i="95"/>
  <c r="J58" i="95" s="1"/>
  <c r="I57" i="95"/>
  <c r="J57" i="95" s="1"/>
  <c r="I56" i="95"/>
  <c r="I55" i="95"/>
  <c r="J55" i="95" s="1"/>
  <c r="I54" i="95"/>
  <c r="J54" i="95" s="1"/>
  <c r="I53" i="95"/>
  <c r="I52" i="95"/>
  <c r="I51" i="95"/>
  <c r="I50" i="95"/>
  <c r="J50" i="95"/>
  <c r="I49" i="95"/>
  <c r="I48" i="95"/>
  <c r="J48" i="95" s="1"/>
  <c r="I47" i="95"/>
  <c r="J47" i="95" s="1"/>
  <c r="I46" i="95"/>
  <c r="I45" i="95"/>
  <c r="I44" i="95"/>
  <c r="J44" i="95" s="1"/>
  <c r="I43" i="95"/>
  <c r="J43" i="95" s="1"/>
  <c r="I42" i="95"/>
  <c r="J42" i="95" s="1"/>
  <c r="I41" i="95"/>
  <c r="J41" i="95" s="1"/>
  <c r="I40" i="95"/>
  <c r="J40" i="95" s="1"/>
  <c r="I39" i="95"/>
  <c r="J39" i="95" s="1"/>
  <c r="I38" i="95"/>
  <c r="J38" i="95" s="1"/>
  <c r="I37" i="95"/>
  <c r="J37" i="95" s="1"/>
  <c r="I36" i="95"/>
  <c r="I35" i="95"/>
  <c r="I34" i="95"/>
  <c r="J34" i="95" s="1"/>
  <c r="I33" i="95"/>
  <c r="I32" i="95"/>
  <c r="I31" i="95"/>
  <c r="I30" i="95"/>
  <c r="J30" i="95" s="1"/>
  <c r="I29" i="95"/>
  <c r="J29" i="95" s="1"/>
  <c r="I28" i="95"/>
  <c r="I27" i="95"/>
  <c r="J27" i="95" s="1"/>
  <c r="I26" i="95"/>
  <c r="J26" i="95" s="1"/>
  <c r="I25" i="95"/>
  <c r="I24" i="95"/>
  <c r="I23" i="95"/>
  <c r="J23" i="95" s="1"/>
  <c r="I22" i="95"/>
  <c r="J22" i="95" s="1"/>
  <c r="I21" i="95"/>
  <c r="J21" i="95" s="1"/>
  <c r="I20" i="95"/>
  <c r="I19" i="95"/>
  <c r="I18" i="95"/>
  <c r="J18" i="95" s="1"/>
  <c r="I17" i="95"/>
  <c r="I16" i="95"/>
  <c r="J16" i="95" s="1"/>
  <c r="I15" i="95"/>
  <c r="I14" i="95"/>
  <c r="J14" i="95" s="1"/>
  <c r="I13" i="95"/>
  <c r="J13" i="95" s="1"/>
  <c r="I12" i="95"/>
  <c r="J12" i="95" s="1"/>
  <c r="I11" i="95"/>
  <c r="J11" i="95" s="1"/>
  <c r="I10" i="95"/>
  <c r="J10" i="95" s="1"/>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8" i="103"/>
  <c r="J73" i="95"/>
  <c r="I12" i="119"/>
  <c r="J12" i="119" s="1"/>
  <c r="I13" i="119"/>
  <c r="J13" i="119" s="1"/>
  <c r="I15" i="119"/>
  <c r="H15" i="119" s="1"/>
  <c r="I17" i="119"/>
  <c r="J17" i="119" s="1"/>
  <c r="I18" i="119"/>
  <c r="H18" i="119" s="1"/>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31" i="95"/>
  <c r="J120" i="95"/>
  <c r="J18" i="105"/>
  <c r="J110" i="95"/>
  <c r="J28" i="95"/>
  <c r="J104" i="98"/>
  <c r="J9" i="117"/>
  <c r="J14" i="117"/>
  <c r="J25" i="95"/>
  <c r="J58" i="98"/>
  <c r="J20" i="98"/>
  <c r="J13" i="124"/>
  <c r="J19" i="119"/>
  <c r="J116" i="98"/>
  <c r="J80" i="98"/>
  <c r="J15" i="95"/>
  <c r="J48" i="98"/>
  <c r="J95" i="98"/>
  <c r="J51" i="95"/>
  <c r="J9" i="95"/>
  <c r="J8" i="117"/>
  <c r="J12" i="117"/>
  <c r="J15" i="124"/>
  <c r="J77" i="95"/>
  <c r="J69" i="95"/>
  <c r="J93" i="98"/>
  <c r="J90" i="98"/>
  <c r="J53" i="95"/>
  <c r="J16" i="117"/>
  <c r="H25" i="159"/>
  <c r="I48" i="159"/>
  <c r="J48" i="159"/>
  <c r="I27" i="159"/>
  <c r="I19" i="159"/>
  <c r="J19" i="159"/>
  <c r="I40" i="159"/>
  <c r="J40" i="159"/>
  <c r="I14" i="162"/>
  <c r="J14" i="162" s="1"/>
  <c r="I10" i="162"/>
  <c r="H10" i="162" s="1"/>
  <c r="I13" i="162"/>
  <c r="J13" i="162" s="1"/>
  <c r="J112" i="95"/>
  <c r="J64" i="95"/>
  <c r="J60" i="95"/>
  <c r="J21" i="149"/>
  <c r="J19" i="95"/>
  <c r="I32" i="159"/>
  <c r="J32" i="159"/>
  <c r="I38" i="159"/>
  <c r="I47" i="159"/>
  <c r="I49" i="159"/>
  <c r="I16" i="159"/>
  <c r="I18" i="159"/>
  <c r="I24" i="159"/>
  <c r="I26" i="159"/>
  <c r="J26" i="159"/>
  <c r="I37" i="159"/>
  <c r="I39" i="159"/>
  <c r="I44" i="159"/>
  <c r="J44" i="159"/>
  <c r="I46" i="159"/>
  <c r="I16" i="162"/>
  <c r="H16" i="162" s="1"/>
  <c r="I11" i="162"/>
  <c r="H11" i="162" s="1"/>
  <c r="I9" i="162"/>
  <c r="J9" i="162" s="1"/>
  <c r="J24" i="95"/>
  <c r="J91" i="95"/>
  <c r="J88" i="95"/>
  <c r="J52" i="95"/>
  <c r="J81" i="95"/>
  <c r="J116" i="95"/>
  <c r="J20" i="95"/>
  <c r="J33" i="95"/>
  <c r="J107" i="95"/>
  <c r="J75" i="95"/>
  <c r="J26" i="149"/>
  <c r="J109" i="95"/>
  <c r="H333" i="147"/>
  <c r="I12" i="162"/>
  <c r="J12" i="162" s="1"/>
  <c r="I31" i="162"/>
  <c r="H31" i="162" s="1"/>
  <c r="I18" i="162"/>
  <c r="H18" i="162" s="1"/>
  <c r="I32" i="162"/>
  <c r="H32" i="162" s="1"/>
  <c r="I17" i="162"/>
  <c r="J17" i="162" s="1"/>
  <c r="I19" i="162"/>
  <c r="J19" i="162" s="1"/>
  <c r="J27" i="159"/>
  <c r="J46" i="159"/>
  <c r="J24" i="159"/>
  <c r="J49" i="159"/>
  <c r="J18" i="159"/>
  <c r="J39" i="159"/>
  <c r="J37" i="159"/>
  <c r="J16" i="159"/>
  <c r="H3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46" i="95"/>
  <c r="J71" i="95"/>
  <c r="J49" i="95"/>
  <c r="J85" i="95"/>
  <c r="J45" i="95"/>
  <c r="J36"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79" i="95"/>
  <c r="J111" i="95"/>
  <c r="J117" i="95"/>
  <c r="J32" i="95"/>
  <c r="J229" i="165"/>
  <c r="J157" i="165"/>
  <c r="H196" i="165"/>
  <c r="J156" i="165"/>
  <c r="H49" i="159"/>
  <c r="H40" i="159"/>
  <c r="H24" i="159"/>
  <c r="H47" i="159"/>
  <c r="H32" i="159"/>
  <c r="H16" i="159"/>
  <c r="H48" i="159"/>
  <c r="H37" i="159"/>
  <c r="H46" i="159"/>
  <c r="H19" i="159"/>
  <c r="H39" i="159"/>
  <c r="H27" i="159"/>
  <c r="H18" i="159"/>
  <c r="H26" i="159"/>
  <c r="H44"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I25" i="93"/>
  <c r="J25" i="93" s="1"/>
  <c r="H46" i="166"/>
  <c r="J194" i="166"/>
  <c r="J112" i="166"/>
  <c r="J45" i="166"/>
  <c r="H201" i="166"/>
  <c r="H102" i="166"/>
  <c r="J187" i="166"/>
  <c r="H208" i="166"/>
  <c r="H75" i="166"/>
  <c r="H167" i="166"/>
  <c r="H125" i="166"/>
  <c r="H210" i="166"/>
  <c r="H182" i="166"/>
  <c r="H175" i="165"/>
  <c r="J171" i="165"/>
  <c r="H115" i="165"/>
  <c r="H106" i="165"/>
  <c r="H91" i="98"/>
  <c r="H104" i="165"/>
  <c r="J248" i="165"/>
  <c r="H159" i="165"/>
  <c r="H71" i="165"/>
  <c r="J48" i="165"/>
  <c r="J16" i="119" l="1"/>
  <c r="J11" i="119"/>
  <c r="H120" i="98"/>
  <c r="H111" i="98"/>
  <c r="H119" i="98"/>
  <c r="H53" i="98"/>
  <c r="I15" i="101"/>
  <c r="J15" i="101" s="1"/>
  <c r="I9" i="101"/>
  <c r="H9" i="101" s="1"/>
  <c r="H30" i="105"/>
  <c r="H31" i="105"/>
  <c r="H18" i="105"/>
  <c r="H16" i="105"/>
  <c r="H15" i="116"/>
  <c r="H19" i="116"/>
  <c r="H15" i="105"/>
  <c r="H14" i="108"/>
  <c r="H108" i="98"/>
  <c r="I17" i="101"/>
  <c r="J17" i="101" s="1"/>
  <c r="I18" i="101"/>
  <c r="J18" i="101" s="1"/>
  <c r="I19" i="101"/>
  <c r="J19" i="101" s="1"/>
  <c r="I31" i="101"/>
  <c r="J31" i="101" s="1"/>
  <c r="J9" i="10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J80" i="96"/>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7" i="162"/>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1" i="162"/>
  <c r="H14" i="101"/>
  <c r="J33" i="96"/>
  <c r="H83" i="96"/>
  <c r="J17" i="106"/>
  <c r="H13" i="105"/>
  <c r="H12" i="105"/>
  <c r="J140" i="166"/>
  <c r="H249" i="166"/>
  <c r="H196" i="166"/>
  <c r="J217" i="165"/>
  <c r="H28" i="107"/>
  <c r="H16" i="104"/>
  <c r="H19" i="104"/>
  <c r="J15" i="104"/>
  <c r="H8" i="119"/>
  <c r="H13" i="162"/>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32" i="101"/>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2" i="108"/>
  <c r="H13" i="119"/>
  <c r="H15" i="162"/>
  <c r="J15" i="162"/>
  <c r="H9" i="162"/>
  <c r="J18" i="162"/>
  <c r="H189" i="166"/>
  <c r="H143" i="166"/>
  <c r="H199" i="166"/>
  <c r="H151" i="166"/>
  <c r="H155" i="166"/>
  <c r="J88" i="166"/>
  <c r="H73" i="166"/>
  <c r="J147" i="166"/>
  <c r="J109" i="166"/>
  <c r="J185" i="166"/>
  <c r="H183" i="166"/>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J11" i="162"/>
  <c r="J32" i="162"/>
  <c r="H17" i="101"/>
  <c r="H90" i="96"/>
  <c r="H52" i="96"/>
  <c r="H107" i="96"/>
  <c r="J23" i="96"/>
  <c r="H51" i="96"/>
  <c r="H49" i="96"/>
  <c r="J161" i="160"/>
  <c r="H234" i="160"/>
  <c r="H108" i="96"/>
  <c r="H53" i="96"/>
  <c r="H39" i="96"/>
  <c r="H106" i="96"/>
  <c r="H103" i="96"/>
  <c r="J117"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31" i="101"/>
  <c r="H15" i="100"/>
  <c r="H10" i="100"/>
  <c r="H8" i="100"/>
  <c r="J9" i="100"/>
  <c r="J14" i="99"/>
  <c r="H14" i="99"/>
  <c r="I11" i="99"/>
  <c r="H9" i="99"/>
  <c r="I12" i="99"/>
  <c r="I10" i="99"/>
  <c r="I13" i="99"/>
  <c r="I15" i="99"/>
  <c r="I27" i="99"/>
  <c r="I16" i="99"/>
  <c r="I28" i="99"/>
  <c r="I8" i="99"/>
  <c r="I17" i="99"/>
  <c r="I18" i="99"/>
  <c r="H45" i="96"/>
  <c r="J100" i="96"/>
  <c r="H74" i="96"/>
  <c r="H17"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212" i="160"/>
  <c r="H17" i="160"/>
  <c r="J74" i="160"/>
  <c r="H106" i="160"/>
  <c r="J228" i="160"/>
  <c r="H221" i="160"/>
  <c r="H256" i="160"/>
  <c r="H30" i="160"/>
  <c r="J149" i="160"/>
  <c r="H196" i="160"/>
  <c r="J196" i="160"/>
  <c r="J289" i="160"/>
  <c r="H283" i="160"/>
  <c r="J162" i="160"/>
  <c r="J117" i="160"/>
  <c r="J210" i="160"/>
  <c r="J85" i="160"/>
  <c r="H23" i="149"/>
  <c r="H110" i="96"/>
  <c r="J92" i="96"/>
  <c r="H56" i="96"/>
  <c r="J71" i="96"/>
  <c r="H96" i="96"/>
  <c r="H43" i="96"/>
  <c r="H73" i="96"/>
  <c r="H11" i="96"/>
  <c r="J85" i="96"/>
  <c r="J79" i="96"/>
  <c r="H75" i="96"/>
  <c r="H35" i="96"/>
  <c r="J14" i="96"/>
  <c r="J113" i="96"/>
  <c r="H22" i="96"/>
  <c r="J72" i="96"/>
  <c r="J29" i="96"/>
  <c r="H112" i="96"/>
  <c r="H67" i="96"/>
  <c r="J31" i="96"/>
  <c r="J77" i="96"/>
  <c r="J118" i="96"/>
  <c r="J57" i="96"/>
  <c r="H64" i="96"/>
  <c r="J119" i="96"/>
  <c r="J114" i="96"/>
  <c r="H105" i="96"/>
  <c r="J86" i="96"/>
  <c r="H91" i="96"/>
  <c r="H30" i="96"/>
  <c r="H2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J18" i="103"/>
  <c r="H18" i="103"/>
  <c r="I10" i="103"/>
  <c r="I19" i="103"/>
  <c r="H13" i="103"/>
  <c r="I11" i="103"/>
  <c r="I28" i="103"/>
  <c r="I12" i="103"/>
  <c r="I29" i="103"/>
  <c r="I14" i="103"/>
  <c r="J16" i="103"/>
  <c r="H17" i="115"/>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H12" i="92"/>
  <c r="J26"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15" i="101" l="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<sst xmlns="http://schemas.openxmlformats.org/spreadsheetml/2006/main" count="17162" uniqueCount="5012">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</sst>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7">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3" fillId="0" borderId="1" xfId="0" applyNumberFormat="1"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76" fillId="0" borderId="1" xfId="0" applyFont="1" applyBorder="1" applyAlignment="1">
      <alignment horizontal="center"/>
    </xf>
    <xf numFmtId="0" fontId="76" fillId="0" borderId="0" xfId="0" applyFont="1" applyAlignment="1">
      <alignment horizontal="center"/>
    </xf>
    <xf numFmtId="0" fontId="75"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50987</xdr:rowOff>
    </xdr:to>
    <xdr:pic>
      <xdr:nvPicPr>
        <xdr:cNvPr id="9" name="图片 8">
          <a:extLst>
            <a:ext uri="{FF2B5EF4-FFF2-40B4-BE49-F238E27FC236}">
              <a16:creationId xmlns:a16="http://schemas.microsoft.com/office/drawing/2014/main" id="{646E508F-F744-4BC5-9FEB-42CAA0B5D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4321118"/>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abSelected="1" topLeftCell="A278" zoomScaleNormal="100" workbookViewId="0">
      <selection activeCell="F286" sqref="F286"/>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4928</v>
      </c>
      <c r="D3" s="519" t="s">
        <v>12</v>
      </c>
      <c r="E3" s="519"/>
      <c r="F3" s="249" t="s">
        <v>4929</v>
      </c>
    </row>
    <row r="4" spans="1:12" ht="18" customHeight="1">
      <c r="A4" s="518" t="s">
        <v>74</v>
      </c>
      <c r="B4" s="518"/>
      <c r="C4" s="29" t="s">
        <v>4637</v>
      </c>
      <c r="D4" s="519" t="s">
        <v>2072</v>
      </c>
      <c r="E4" s="519"/>
      <c r="F4" s="246">
        <f>'Running Hours'!B7</f>
        <v>5271.1</v>
      </c>
    </row>
    <row r="5" spans="1:12" ht="18" customHeight="1">
      <c r="A5" s="518" t="s">
        <v>75</v>
      </c>
      <c r="B5" s="518"/>
      <c r="C5" s="30" t="s">
        <v>4638</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44654</v>
      </c>
      <c r="G8" s="52"/>
      <c r="H8" s="10">
        <f>F8+1</f>
        <v>44655</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16" t="s">
        <v>1</v>
      </c>
      <c r="E9" s="8">
        <v>44082</v>
      </c>
      <c r="F9" s="366">
        <v>44654</v>
      </c>
      <c r="G9" s="52"/>
      <c r="H9" s="10">
        <f>F9+1</f>
        <v>44655</v>
      </c>
      <c r="I9" s="11">
        <f t="shared" ca="1" si="0"/>
        <v>0</v>
      </c>
      <c r="J9" s="12" t="str">
        <f t="shared" ca="1" si="1"/>
        <v>NOT DUE</v>
      </c>
      <c r="K9" s="24" t="s">
        <v>584</v>
      </c>
      <c r="L9" s="15"/>
    </row>
    <row r="10" spans="1:12" ht="15" customHeight="1">
      <c r="A10" s="12" t="s">
        <v>803</v>
      </c>
      <c r="B10" s="24" t="s">
        <v>3688</v>
      </c>
      <c r="C10" s="24" t="s">
        <v>3689</v>
      </c>
      <c r="D10" s="16" t="s">
        <v>1</v>
      </c>
      <c r="E10" s="8">
        <v>44082</v>
      </c>
      <c r="F10" s="366">
        <v>44654</v>
      </c>
      <c r="G10" s="52"/>
      <c r="H10" s="10">
        <f>F10+1</f>
        <v>44655</v>
      </c>
      <c r="I10" s="11">
        <f t="shared" ca="1" si="0"/>
        <v>0</v>
      </c>
      <c r="J10" s="12" t="str">
        <f t="shared" ca="1" si="1"/>
        <v>NOT DUE</v>
      </c>
      <c r="K10" s="24" t="s">
        <v>584</v>
      </c>
      <c r="L10" s="13"/>
    </row>
    <row r="11" spans="1:12" ht="15" customHeight="1">
      <c r="A11" s="12" t="s">
        <v>804</v>
      </c>
      <c r="B11" s="24" t="s">
        <v>598</v>
      </c>
      <c r="C11" s="24" t="s">
        <v>3690</v>
      </c>
      <c r="D11" s="16" t="s">
        <v>1</v>
      </c>
      <c r="E11" s="8">
        <v>44082</v>
      </c>
      <c r="F11" s="366">
        <v>44654</v>
      </c>
      <c r="G11" s="52"/>
      <c r="H11" s="10">
        <f>F11+1</f>
        <v>44655</v>
      </c>
      <c r="I11" s="11">
        <f t="shared" ca="1" si="0"/>
        <v>0</v>
      </c>
      <c r="J11" s="12" t="str">
        <f t="shared" ca="1" si="1"/>
        <v>NOT DUE</v>
      </c>
      <c r="K11" s="24" t="s">
        <v>584</v>
      </c>
      <c r="L11" s="15"/>
    </row>
    <row r="12" spans="1:12" ht="15" customHeight="1">
      <c r="A12" s="12" t="s">
        <v>805</v>
      </c>
      <c r="B12" s="24" t="s">
        <v>3691</v>
      </c>
      <c r="C12" s="24" t="s">
        <v>3692</v>
      </c>
      <c r="D12" s="16" t="s">
        <v>1</v>
      </c>
      <c r="E12" s="8">
        <v>44082</v>
      </c>
      <c r="F12" s="366">
        <v>44654</v>
      </c>
      <c r="G12" s="52"/>
      <c r="H12" s="10">
        <f t="shared" ref="H12:H13" si="2">F12+1</f>
        <v>44655</v>
      </c>
      <c r="I12" s="11">
        <f t="shared" ca="1" si="0"/>
        <v>0</v>
      </c>
      <c r="J12" s="12" t="str">
        <f t="shared" ca="1" si="1"/>
        <v>NOT DUE</v>
      </c>
      <c r="K12" s="24" t="s">
        <v>584</v>
      </c>
      <c r="L12" s="15"/>
    </row>
    <row r="13" spans="1:12" ht="15" customHeight="1">
      <c r="A13" s="12" t="s">
        <v>806</v>
      </c>
      <c r="B13" s="24" t="s">
        <v>3693</v>
      </c>
      <c r="C13" s="24" t="s">
        <v>3692</v>
      </c>
      <c r="D13" s="16" t="s">
        <v>1</v>
      </c>
      <c r="E13" s="8">
        <v>44082</v>
      </c>
      <c r="F13" s="366">
        <v>44654</v>
      </c>
      <c r="G13" s="52"/>
      <c r="H13" s="10">
        <f t="shared" si="2"/>
        <v>44655</v>
      </c>
      <c r="I13" s="11">
        <f t="shared" ca="1" si="0"/>
        <v>0</v>
      </c>
      <c r="J13" s="12" t="str">
        <f t="shared" ca="1" si="1"/>
        <v>NOT DUE</v>
      </c>
      <c r="K13" s="24" t="s">
        <v>584</v>
      </c>
      <c r="L13" s="15"/>
    </row>
    <row r="14" spans="1:12" ht="36">
      <c r="A14" s="12" t="s">
        <v>807</v>
      </c>
      <c r="B14" s="24" t="s">
        <v>3694</v>
      </c>
      <c r="C14" s="24" t="s">
        <v>3695</v>
      </c>
      <c r="D14" s="16" t="s">
        <v>1</v>
      </c>
      <c r="E14" s="8">
        <v>44082</v>
      </c>
      <c r="F14" s="366">
        <v>44654</v>
      </c>
      <c r="G14" s="52"/>
      <c r="H14" s="10">
        <f>F14+1</f>
        <v>44655</v>
      </c>
      <c r="I14" s="11">
        <f ca="1">IF(ISBLANK(H14),"",H14-DATE(YEAR(NOW()),MONTH(NOW()),DAY(NOW())))</f>
        <v>0</v>
      </c>
      <c r="J14" s="12" t="str">
        <f t="shared" ca="1" si="1"/>
        <v>NOT DUE</v>
      </c>
      <c r="K14" s="24" t="s">
        <v>584</v>
      </c>
      <c r="L14" s="13"/>
    </row>
    <row r="15" spans="1:12">
      <c r="A15" s="12" t="s">
        <v>808</v>
      </c>
      <c r="B15" s="24" t="s">
        <v>3696</v>
      </c>
      <c r="C15" s="24" t="s">
        <v>3697</v>
      </c>
      <c r="D15" s="16" t="s">
        <v>1</v>
      </c>
      <c r="E15" s="8">
        <v>44082</v>
      </c>
      <c r="F15" s="366">
        <v>44654</v>
      </c>
      <c r="G15" s="52"/>
      <c r="H15" s="10">
        <f>F15+1</f>
        <v>44655</v>
      </c>
      <c r="I15" s="11">
        <f ca="1">IF(ISBLANK(H15),"",H15-DATE(YEAR(NOW()),MONTH(NOW()),DAY(NOW())))</f>
        <v>0</v>
      </c>
      <c r="J15" s="12" t="str">
        <f t="shared" ca="1" si="1"/>
        <v>NOT DUE</v>
      </c>
      <c r="K15" s="24" t="s">
        <v>584</v>
      </c>
      <c r="L15" s="13"/>
    </row>
    <row r="16" spans="1:12" ht="15" customHeight="1">
      <c r="A16" s="12" t="s">
        <v>809</v>
      </c>
      <c r="B16" s="24" t="s">
        <v>3698</v>
      </c>
      <c r="C16" s="24" t="s">
        <v>3699</v>
      </c>
      <c r="D16" s="16" t="s">
        <v>1</v>
      </c>
      <c r="E16" s="8">
        <v>44082</v>
      </c>
      <c r="F16" s="366">
        <v>44654</v>
      </c>
      <c r="G16" s="52"/>
      <c r="H16" s="10">
        <f>F16+1</f>
        <v>44655</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16" t="s">
        <v>4</v>
      </c>
      <c r="E17" s="8">
        <v>44082</v>
      </c>
      <c r="F17" s="366">
        <v>44648</v>
      </c>
      <c r="G17" s="52"/>
      <c r="H17" s="10">
        <f>F17+30</f>
        <v>44678</v>
      </c>
      <c r="I17" s="11">
        <f t="shared" ca="1" si="3"/>
        <v>23</v>
      </c>
      <c r="J17" s="12" t="str">
        <f t="shared" ca="1" si="1"/>
        <v>NOT DUE</v>
      </c>
      <c r="K17" s="24" t="s">
        <v>3701</v>
      </c>
      <c r="L17" s="13"/>
    </row>
    <row r="18" spans="1:12" ht="15" customHeight="1">
      <c r="A18" s="12" t="s">
        <v>811</v>
      </c>
      <c r="B18" s="24" t="s">
        <v>3702</v>
      </c>
      <c r="C18" s="24" t="s">
        <v>3703</v>
      </c>
      <c r="D18" s="16" t="s">
        <v>4</v>
      </c>
      <c r="E18" s="8">
        <v>44082</v>
      </c>
      <c r="F18" s="366">
        <v>44648</v>
      </c>
      <c r="G18" s="52"/>
      <c r="H18" s="10">
        <f t="shared" ref="H18:H35" si="4">F18+30</f>
        <v>44678</v>
      </c>
      <c r="I18" s="11">
        <f t="shared" ca="1" si="3"/>
        <v>23</v>
      </c>
      <c r="J18" s="12" t="str">
        <f t="shared" ca="1" si="1"/>
        <v>NOT DUE</v>
      </c>
      <c r="K18" s="24" t="s">
        <v>3701</v>
      </c>
      <c r="L18" s="13"/>
    </row>
    <row r="19" spans="1:12" ht="15" customHeight="1">
      <c r="A19" s="12" t="s">
        <v>812</v>
      </c>
      <c r="B19" s="24" t="s">
        <v>3702</v>
      </c>
      <c r="C19" s="24" t="s">
        <v>3704</v>
      </c>
      <c r="D19" s="16" t="s">
        <v>4</v>
      </c>
      <c r="E19" s="8">
        <v>44082</v>
      </c>
      <c r="F19" s="366">
        <v>44648</v>
      </c>
      <c r="G19" s="52"/>
      <c r="H19" s="10">
        <f t="shared" si="4"/>
        <v>44678</v>
      </c>
      <c r="I19" s="11">
        <f t="shared" ca="1" si="3"/>
        <v>23</v>
      </c>
      <c r="J19" s="12" t="str">
        <f t="shared" ca="1" si="1"/>
        <v>NOT DUE</v>
      </c>
      <c r="K19" s="24" t="s">
        <v>3701</v>
      </c>
      <c r="L19" s="13"/>
    </row>
    <row r="20" spans="1:12" ht="15" customHeight="1">
      <c r="A20" s="12" t="s">
        <v>813</v>
      </c>
      <c r="B20" s="24" t="s">
        <v>3702</v>
      </c>
      <c r="C20" s="24" t="s">
        <v>3705</v>
      </c>
      <c r="D20" s="16" t="s">
        <v>4</v>
      </c>
      <c r="E20" s="8">
        <v>44082</v>
      </c>
      <c r="F20" s="366">
        <v>44648</v>
      </c>
      <c r="G20" s="52"/>
      <c r="H20" s="10">
        <f t="shared" si="4"/>
        <v>44678</v>
      </c>
      <c r="I20" s="11">
        <f t="shared" ca="1" si="3"/>
        <v>23</v>
      </c>
      <c r="J20" s="12" t="str">
        <f t="shared" ca="1" si="1"/>
        <v>NOT DUE</v>
      </c>
      <c r="K20" s="24" t="s">
        <v>3701</v>
      </c>
      <c r="L20" s="13"/>
    </row>
    <row r="21" spans="1:12" ht="15" customHeight="1">
      <c r="A21" s="12" t="s">
        <v>814</v>
      </c>
      <c r="B21" s="24" t="s">
        <v>3706</v>
      </c>
      <c r="C21" s="24" t="s">
        <v>3703</v>
      </c>
      <c r="D21" s="16" t="s">
        <v>4</v>
      </c>
      <c r="E21" s="8">
        <v>44082</v>
      </c>
      <c r="F21" s="366">
        <v>44648</v>
      </c>
      <c r="G21" s="52"/>
      <c r="H21" s="10">
        <f t="shared" si="4"/>
        <v>44678</v>
      </c>
      <c r="I21" s="11">
        <f t="shared" ca="1" si="3"/>
        <v>23</v>
      </c>
      <c r="J21" s="12" t="str">
        <f t="shared" ca="1" si="1"/>
        <v>NOT DUE</v>
      </c>
      <c r="K21" s="24" t="s">
        <v>3701</v>
      </c>
      <c r="L21" s="13"/>
    </row>
    <row r="22" spans="1:12" ht="15" customHeight="1">
      <c r="A22" s="12" t="s">
        <v>815</v>
      </c>
      <c r="B22" s="24" t="s">
        <v>3706</v>
      </c>
      <c r="C22" s="24" t="s">
        <v>3704</v>
      </c>
      <c r="D22" s="16" t="s">
        <v>4</v>
      </c>
      <c r="E22" s="8">
        <v>44082</v>
      </c>
      <c r="F22" s="366">
        <v>44648</v>
      </c>
      <c r="G22" s="52"/>
      <c r="H22" s="10">
        <f t="shared" si="4"/>
        <v>44678</v>
      </c>
      <c r="I22" s="11">
        <f t="shared" ca="1" si="3"/>
        <v>23</v>
      </c>
      <c r="J22" s="12" t="str">
        <f t="shared" ca="1" si="1"/>
        <v>NOT DUE</v>
      </c>
      <c r="K22" s="24" t="s">
        <v>3701</v>
      </c>
      <c r="L22" s="13"/>
    </row>
    <row r="23" spans="1:12" ht="15" customHeight="1">
      <c r="A23" s="12" t="s">
        <v>816</v>
      </c>
      <c r="B23" s="24" t="s">
        <v>3706</v>
      </c>
      <c r="C23" s="24" t="s">
        <v>3705</v>
      </c>
      <c r="D23" s="16" t="s">
        <v>4</v>
      </c>
      <c r="E23" s="8">
        <v>44082</v>
      </c>
      <c r="F23" s="366">
        <v>44648</v>
      </c>
      <c r="G23" s="52"/>
      <c r="H23" s="10">
        <f t="shared" si="4"/>
        <v>44678</v>
      </c>
      <c r="I23" s="11">
        <f t="shared" ca="1" si="3"/>
        <v>23</v>
      </c>
      <c r="J23" s="12" t="str">
        <f t="shared" ca="1" si="1"/>
        <v>NOT DUE</v>
      </c>
      <c r="K23" s="24" t="s">
        <v>3701</v>
      </c>
      <c r="L23" s="13"/>
    </row>
    <row r="24" spans="1:12" ht="15" customHeight="1">
      <c r="A24" s="12" t="s">
        <v>817</v>
      </c>
      <c r="B24" s="24" t="s">
        <v>3707</v>
      </c>
      <c r="C24" s="24" t="s">
        <v>3703</v>
      </c>
      <c r="D24" s="16" t="s">
        <v>4</v>
      </c>
      <c r="E24" s="8">
        <v>44082</v>
      </c>
      <c r="F24" s="366">
        <v>44648</v>
      </c>
      <c r="G24" s="52"/>
      <c r="H24" s="10">
        <f t="shared" si="4"/>
        <v>44678</v>
      </c>
      <c r="I24" s="11">
        <f t="shared" ca="1" si="3"/>
        <v>23</v>
      </c>
      <c r="J24" s="12" t="str">
        <f t="shared" ca="1" si="1"/>
        <v>NOT DUE</v>
      </c>
      <c r="K24" s="24" t="s">
        <v>3701</v>
      </c>
      <c r="L24" s="13"/>
    </row>
    <row r="25" spans="1:12" ht="15" customHeight="1">
      <c r="A25" s="12" t="s">
        <v>818</v>
      </c>
      <c r="B25" s="24" t="s">
        <v>3707</v>
      </c>
      <c r="C25" s="24" t="s">
        <v>3704</v>
      </c>
      <c r="D25" s="16" t="s">
        <v>4</v>
      </c>
      <c r="E25" s="8">
        <v>44082</v>
      </c>
      <c r="F25" s="366">
        <v>44648</v>
      </c>
      <c r="G25" s="52"/>
      <c r="H25" s="10">
        <f t="shared" si="4"/>
        <v>44678</v>
      </c>
      <c r="I25" s="11">
        <f t="shared" ca="1" si="3"/>
        <v>23</v>
      </c>
      <c r="J25" s="12" t="str">
        <f t="shared" ca="1" si="1"/>
        <v>NOT DUE</v>
      </c>
      <c r="K25" s="24" t="s">
        <v>3701</v>
      </c>
      <c r="L25" s="13"/>
    </row>
    <row r="26" spans="1:12" ht="15" customHeight="1">
      <c r="A26" s="12" t="s">
        <v>819</v>
      </c>
      <c r="B26" s="24" t="s">
        <v>3707</v>
      </c>
      <c r="C26" s="24" t="s">
        <v>3705</v>
      </c>
      <c r="D26" s="16" t="s">
        <v>4</v>
      </c>
      <c r="E26" s="8">
        <v>44082</v>
      </c>
      <c r="F26" s="366">
        <v>44648</v>
      </c>
      <c r="G26" s="52"/>
      <c r="H26" s="10">
        <f t="shared" si="4"/>
        <v>44678</v>
      </c>
      <c r="I26" s="11">
        <f t="shared" ca="1" si="3"/>
        <v>23</v>
      </c>
      <c r="J26" s="12" t="str">
        <f t="shared" ca="1" si="1"/>
        <v>NOT DUE</v>
      </c>
      <c r="K26" s="24" t="s">
        <v>3701</v>
      </c>
      <c r="L26" s="13"/>
    </row>
    <row r="27" spans="1:12" ht="15" customHeight="1">
      <c r="A27" s="12" t="s">
        <v>820</v>
      </c>
      <c r="B27" s="24" t="s">
        <v>3708</v>
      </c>
      <c r="C27" s="24" t="s">
        <v>3703</v>
      </c>
      <c r="D27" s="16" t="s">
        <v>4</v>
      </c>
      <c r="E27" s="8">
        <v>44082</v>
      </c>
      <c r="F27" s="366">
        <v>44648</v>
      </c>
      <c r="G27" s="52"/>
      <c r="H27" s="10">
        <f t="shared" si="4"/>
        <v>44678</v>
      </c>
      <c r="I27" s="11">
        <f t="shared" ca="1" si="3"/>
        <v>23</v>
      </c>
      <c r="J27" s="12" t="str">
        <f t="shared" ca="1" si="1"/>
        <v>NOT DUE</v>
      </c>
      <c r="K27" s="24" t="s">
        <v>3701</v>
      </c>
      <c r="L27" s="13"/>
    </row>
    <row r="28" spans="1:12" ht="15" customHeight="1">
      <c r="A28" s="12" t="s">
        <v>821</v>
      </c>
      <c r="B28" s="24" t="s">
        <v>3708</v>
      </c>
      <c r="C28" s="24" t="s">
        <v>3704</v>
      </c>
      <c r="D28" s="16" t="s">
        <v>4</v>
      </c>
      <c r="E28" s="8">
        <v>44082</v>
      </c>
      <c r="F28" s="366">
        <v>44648</v>
      </c>
      <c r="G28" s="52"/>
      <c r="H28" s="10">
        <f t="shared" si="4"/>
        <v>44678</v>
      </c>
      <c r="I28" s="11">
        <f t="shared" ca="1" si="3"/>
        <v>23</v>
      </c>
      <c r="J28" s="12" t="str">
        <f t="shared" ca="1" si="1"/>
        <v>NOT DUE</v>
      </c>
      <c r="K28" s="24" t="s">
        <v>3701</v>
      </c>
      <c r="L28" s="13"/>
    </row>
    <row r="29" spans="1:12" ht="15" customHeight="1">
      <c r="A29" s="12" t="s">
        <v>822</v>
      </c>
      <c r="B29" s="24" t="s">
        <v>3708</v>
      </c>
      <c r="C29" s="24" t="s">
        <v>3705</v>
      </c>
      <c r="D29" s="16" t="s">
        <v>4</v>
      </c>
      <c r="E29" s="8">
        <v>44082</v>
      </c>
      <c r="F29" s="366">
        <v>44648</v>
      </c>
      <c r="G29" s="52"/>
      <c r="H29" s="10">
        <f t="shared" si="4"/>
        <v>44678</v>
      </c>
      <c r="I29" s="11">
        <f t="shared" ca="1" si="3"/>
        <v>23</v>
      </c>
      <c r="J29" s="12" t="str">
        <f t="shared" ca="1" si="1"/>
        <v>NOT DUE</v>
      </c>
      <c r="K29" s="24" t="s">
        <v>3701</v>
      </c>
      <c r="L29" s="13"/>
    </row>
    <row r="30" spans="1:12" ht="15" customHeight="1">
      <c r="A30" s="12" t="s">
        <v>823</v>
      </c>
      <c r="B30" s="24" t="s">
        <v>3709</v>
      </c>
      <c r="C30" s="24" t="s">
        <v>3703</v>
      </c>
      <c r="D30" s="16" t="s">
        <v>4</v>
      </c>
      <c r="E30" s="8">
        <v>44082</v>
      </c>
      <c r="F30" s="366">
        <v>44648</v>
      </c>
      <c r="G30" s="52"/>
      <c r="H30" s="10">
        <f t="shared" si="4"/>
        <v>44678</v>
      </c>
      <c r="I30" s="11">
        <f t="shared" ca="1" si="3"/>
        <v>23</v>
      </c>
      <c r="J30" s="12" t="str">
        <f t="shared" ca="1" si="1"/>
        <v>NOT DUE</v>
      </c>
      <c r="K30" s="24" t="s">
        <v>3701</v>
      </c>
      <c r="L30" s="13"/>
    </row>
    <row r="31" spans="1:12" ht="15" customHeight="1">
      <c r="A31" s="12" t="s">
        <v>824</v>
      </c>
      <c r="B31" s="24" t="s">
        <v>3709</v>
      </c>
      <c r="C31" s="24" t="s">
        <v>3704</v>
      </c>
      <c r="D31" s="16" t="s">
        <v>4</v>
      </c>
      <c r="E31" s="8">
        <v>44082</v>
      </c>
      <c r="F31" s="366">
        <v>44648</v>
      </c>
      <c r="G31" s="52"/>
      <c r="H31" s="10">
        <f t="shared" si="4"/>
        <v>44678</v>
      </c>
      <c r="I31" s="11">
        <f t="shared" ca="1" si="3"/>
        <v>23</v>
      </c>
      <c r="J31" s="12" t="str">
        <f t="shared" ca="1" si="1"/>
        <v>NOT DUE</v>
      </c>
      <c r="K31" s="24" t="s">
        <v>3701</v>
      </c>
      <c r="L31" s="13"/>
    </row>
    <row r="32" spans="1:12" ht="15" customHeight="1">
      <c r="A32" s="12" t="s">
        <v>825</v>
      </c>
      <c r="B32" s="24" t="s">
        <v>3709</v>
      </c>
      <c r="C32" s="24" t="s">
        <v>3705</v>
      </c>
      <c r="D32" s="16" t="s">
        <v>4</v>
      </c>
      <c r="E32" s="8">
        <v>44082</v>
      </c>
      <c r="F32" s="366">
        <v>44648</v>
      </c>
      <c r="G32" s="52"/>
      <c r="H32" s="10">
        <f t="shared" si="4"/>
        <v>44678</v>
      </c>
      <c r="I32" s="11">
        <f t="shared" ca="1" si="3"/>
        <v>23</v>
      </c>
      <c r="J32" s="12" t="str">
        <f t="shared" ca="1" si="1"/>
        <v>NOT DUE</v>
      </c>
      <c r="K32" s="24" t="s">
        <v>3701</v>
      </c>
      <c r="L32" s="13"/>
    </row>
    <row r="33" spans="1:12" ht="15" customHeight="1">
      <c r="A33" s="12" t="s">
        <v>826</v>
      </c>
      <c r="B33" s="24" t="s">
        <v>3710</v>
      </c>
      <c r="C33" s="24" t="s">
        <v>3703</v>
      </c>
      <c r="D33" s="16" t="s">
        <v>4</v>
      </c>
      <c r="E33" s="366">
        <v>44577</v>
      </c>
      <c r="F33" s="366">
        <v>44648</v>
      </c>
      <c r="G33" s="52"/>
      <c r="H33" s="10">
        <f t="shared" si="4"/>
        <v>44678</v>
      </c>
      <c r="I33" s="11">
        <f t="shared" ca="1" si="3"/>
        <v>23</v>
      </c>
      <c r="J33" s="12" t="str">
        <f t="shared" ca="1" si="1"/>
        <v>NOT DUE</v>
      </c>
      <c r="K33" s="24" t="s">
        <v>3701</v>
      </c>
      <c r="L33" s="13"/>
    </row>
    <row r="34" spans="1:12" ht="15" customHeight="1">
      <c r="A34" s="12" t="s">
        <v>827</v>
      </c>
      <c r="B34" s="24" t="s">
        <v>3710</v>
      </c>
      <c r="C34" s="24" t="s">
        <v>3704</v>
      </c>
      <c r="D34" s="16" t="s">
        <v>4</v>
      </c>
      <c r="E34" s="8">
        <v>44082</v>
      </c>
      <c r="F34" s="366">
        <v>44648</v>
      </c>
      <c r="G34" s="52"/>
      <c r="H34" s="10">
        <f t="shared" si="4"/>
        <v>44678</v>
      </c>
      <c r="I34" s="11">
        <f t="shared" ca="1" si="3"/>
        <v>23</v>
      </c>
      <c r="J34" s="12" t="str">
        <f t="shared" ca="1" si="1"/>
        <v>NOT DUE</v>
      </c>
      <c r="K34" s="24" t="s">
        <v>3701</v>
      </c>
      <c r="L34" s="13"/>
    </row>
    <row r="35" spans="1:12" ht="15" customHeight="1">
      <c r="A35" s="12" t="s">
        <v>828</v>
      </c>
      <c r="B35" s="24" t="s">
        <v>3710</v>
      </c>
      <c r="C35" s="24" t="s">
        <v>3705</v>
      </c>
      <c r="D35" s="16" t="s">
        <v>4</v>
      </c>
      <c r="E35" s="8">
        <v>44082</v>
      </c>
      <c r="F35" s="366">
        <v>44648</v>
      </c>
      <c r="G35" s="52"/>
      <c r="H35" s="10">
        <f t="shared" si="4"/>
        <v>44678</v>
      </c>
      <c r="I35" s="11">
        <f t="shared" ca="1" si="3"/>
        <v>23</v>
      </c>
      <c r="J35" s="12" t="str">
        <f t="shared" ca="1" si="1"/>
        <v>NOT DUE</v>
      </c>
      <c r="K35" s="24" t="s">
        <v>3701</v>
      </c>
      <c r="L35" s="13"/>
    </row>
    <row r="36" spans="1:12" ht="15" customHeight="1">
      <c r="A36" s="12" t="s">
        <v>829</v>
      </c>
      <c r="B36" s="24" t="s">
        <v>548</v>
      </c>
      <c r="C36" s="24" t="s">
        <v>3867</v>
      </c>
      <c r="D36" s="16">
        <v>200</v>
      </c>
      <c r="E36" s="8">
        <v>44082</v>
      </c>
      <c r="F36" s="366">
        <v>44642</v>
      </c>
      <c r="G36" s="304">
        <v>5188</v>
      </c>
      <c r="H36" s="17">
        <f>IF(I36&lt;=200,$F$5+(I36/24),"error")</f>
        <v>44658.870833333334</v>
      </c>
      <c r="I36" s="18">
        <f>D36-($F$4-G36)</f>
        <v>116.89999999999964</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44702.07916666667</v>
      </c>
      <c r="I37" s="18">
        <f>D37-($F$4-G37)</f>
        <v>1153.8999999999996</v>
      </c>
      <c r="J37" s="12" t="str">
        <f>IF(I37="","",IF(I37&lt;0,"OVERDUE","NOT DUE"))</f>
        <v>NOT DUE</v>
      </c>
      <c r="K37" s="24" t="s">
        <v>3711</v>
      </c>
      <c r="L37" s="15"/>
    </row>
    <row r="38" spans="1:12" ht="15" customHeight="1">
      <c r="A38" s="12" t="s">
        <v>831</v>
      </c>
      <c r="B38" s="24" t="s">
        <v>548</v>
      </c>
      <c r="C38" s="24" t="s">
        <v>3712</v>
      </c>
      <c r="D38" s="16">
        <v>200</v>
      </c>
      <c r="E38" s="8">
        <v>44082</v>
      </c>
      <c r="F38" s="366">
        <v>44642</v>
      </c>
      <c r="G38" s="304">
        <v>5188</v>
      </c>
      <c r="H38" s="17">
        <f>IF(I38&lt;=200,$F$5+(I38/24),"error")</f>
        <v>44658.870833333334</v>
      </c>
      <c r="I38" s="18">
        <f>D38-($F$4-G38)</f>
        <v>116.89999999999964</v>
      </c>
      <c r="J38" s="12" t="str">
        <f>IF(I38="","",IF(I38&lt;0,"OVERDUE","NOT DUE"))</f>
        <v>NOT DUE</v>
      </c>
      <c r="K38" s="24" t="s">
        <v>584</v>
      </c>
      <c r="L38" s="15"/>
    </row>
    <row r="39" spans="1:12" ht="15" customHeight="1">
      <c r="A39" s="12" t="s">
        <v>832</v>
      </c>
      <c r="B39" s="24" t="s">
        <v>548</v>
      </c>
      <c r="C39" s="24" t="s">
        <v>3713</v>
      </c>
      <c r="D39" s="16">
        <v>100</v>
      </c>
      <c r="E39" s="8">
        <v>44082</v>
      </c>
      <c r="F39" s="366">
        <v>44638</v>
      </c>
      <c r="G39" s="304">
        <v>5182</v>
      </c>
      <c r="H39" s="17">
        <f>IF(I39&lt;=100,$F$5+(I39/24),"error")</f>
        <v>44654.45416666667</v>
      </c>
      <c r="I39" s="18">
        <f>D39-($F$4-G39)</f>
        <v>10.899999999999636</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44767.70416666667</v>
      </c>
      <c r="I40" s="18">
        <f t="shared" ref="I40:I103" si="5">D40-($F$4-G40)</f>
        <v>2728.8999999999996</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44767.70416666667</v>
      </c>
      <c r="I41" s="18">
        <f t="shared" si="5"/>
        <v>2728.8999999999996</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44767.70416666667</v>
      </c>
      <c r="I42" s="18">
        <f t="shared" si="5"/>
        <v>2728.8999999999996</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44684.370833333334</v>
      </c>
      <c r="I43" s="18">
        <f t="shared" si="5"/>
        <v>728.89999999999964</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44684.370833333334</v>
      </c>
      <c r="I44" s="18">
        <f t="shared" si="5"/>
        <v>728.89999999999964</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44668.912499999999</v>
      </c>
      <c r="I45" s="18">
        <f t="shared" si="5"/>
        <v>357.89999999999964</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44668.912499999999</v>
      </c>
      <c r="I46" s="18">
        <f t="shared" si="5"/>
        <v>357.89999999999964</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44668.912499999999</v>
      </c>
      <c r="I47" s="18">
        <f t="shared" si="5"/>
        <v>357.89999999999964</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44668.912499999999</v>
      </c>
      <c r="I48" s="18">
        <f t="shared" si="5"/>
        <v>357.89999999999964</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44668.912499999999</v>
      </c>
      <c r="I49" s="18">
        <f t="shared" si="5"/>
        <v>357.89999999999964</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44668.912499999999</v>
      </c>
      <c r="I50" s="18">
        <f t="shared" si="5"/>
        <v>357.89999999999964</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44695.82916666667</v>
      </c>
      <c r="I51" s="18">
        <f t="shared" si="5"/>
        <v>1003.8999999999996</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44934.370833333334</v>
      </c>
      <c r="I52" s="18">
        <f t="shared" si="5"/>
        <v>6728.9</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44934.370833333334</v>
      </c>
      <c r="I53" s="18">
        <f t="shared" si="5"/>
        <v>6728.9</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44934.370833333334</v>
      </c>
      <c r="I54" s="18">
        <f t="shared" si="5"/>
        <v>6728.9</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44934.370833333334</v>
      </c>
      <c r="I55" s="18">
        <f t="shared" si="5"/>
        <v>6728.9</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44934.370833333334</v>
      </c>
      <c r="I56" s="18">
        <f t="shared" si="5"/>
        <v>6728.9</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44934.370833333334</v>
      </c>
      <c r="I57" s="18">
        <f t="shared" si="5"/>
        <v>6728.9</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44934.370833333334</v>
      </c>
      <c r="I58" s="18">
        <f t="shared" si="5"/>
        <v>6728.9</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44695.82916666667</v>
      </c>
      <c r="I59" s="18">
        <f t="shared" si="5"/>
        <v>1003.8999999999996</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44934.370833333334</v>
      </c>
      <c r="I60" s="18">
        <f t="shared" si="5"/>
        <v>6728.9</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44934.370833333334</v>
      </c>
      <c r="I61" s="18">
        <f t="shared" si="5"/>
        <v>6728.9</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44934.370833333334</v>
      </c>
      <c r="I62" s="18">
        <f t="shared" si="5"/>
        <v>6728.9</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44934.370833333334</v>
      </c>
      <c r="I63" s="18">
        <f t="shared" si="5"/>
        <v>6728.9</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44934.370833333334</v>
      </c>
      <c r="I64" s="18">
        <f t="shared" si="5"/>
        <v>6728.9</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44934.370833333334</v>
      </c>
      <c r="I65" s="18">
        <f t="shared" si="5"/>
        <v>6728.9</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44934.370833333334</v>
      </c>
      <c r="I66" s="18">
        <f t="shared" si="5"/>
        <v>6728.9</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44695.82916666667</v>
      </c>
      <c r="I67" s="18">
        <f t="shared" si="5"/>
        <v>1003.8999999999996</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44934.370833333334</v>
      </c>
      <c r="I68" s="18">
        <f t="shared" si="5"/>
        <v>6728.9</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44934.370833333334</v>
      </c>
      <c r="I69" s="18">
        <f t="shared" si="5"/>
        <v>6728.9</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44934.370833333334</v>
      </c>
      <c r="I70" s="18">
        <f t="shared" si="5"/>
        <v>6728.9</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44934.370833333334</v>
      </c>
      <c r="I71" s="18">
        <f t="shared" si="5"/>
        <v>6728.9</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44934.370833333334</v>
      </c>
      <c r="I72" s="18">
        <f t="shared" si="5"/>
        <v>6728.9</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44934.370833333334</v>
      </c>
      <c r="I73" s="18">
        <f t="shared" si="5"/>
        <v>6728.9</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44934.370833333334</v>
      </c>
      <c r="I74" s="18">
        <f t="shared" si="5"/>
        <v>6728.9</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44695.82916666667</v>
      </c>
      <c r="I75" s="18">
        <f t="shared" si="5"/>
        <v>1003.8999999999996</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44934.370833333334</v>
      </c>
      <c r="I76" s="18">
        <f t="shared" si="5"/>
        <v>6728.9</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44934.370833333334</v>
      </c>
      <c r="I77" s="18">
        <f t="shared" si="5"/>
        <v>6728.9</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44934.370833333334</v>
      </c>
      <c r="I78" s="18">
        <f t="shared" si="5"/>
        <v>6728.9</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44934.370833333334</v>
      </c>
      <c r="I79" s="18">
        <f t="shared" si="5"/>
        <v>6728.9</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44934.370833333334</v>
      </c>
      <c r="I80" s="18">
        <f t="shared" si="5"/>
        <v>6728.9</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44934.370833333334</v>
      </c>
      <c r="I81" s="18">
        <f t="shared" si="5"/>
        <v>6728.9</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44934.370833333334</v>
      </c>
      <c r="I82" s="18">
        <f t="shared" si="5"/>
        <v>6728.9</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44695.82916666667</v>
      </c>
      <c r="I83" s="18">
        <f t="shared" si="5"/>
        <v>1003.8999999999996</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44934.370833333334</v>
      </c>
      <c r="I84" s="18">
        <f t="shared" si="5"/>
        <v>6728.9</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44934.370833333334</v>
      </c>
      <c r="I85" s="18">
        <f t="shared" si="5"/>
        <v>6728.9</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44934.370833333334</v>
      </c>
      <c r="I86" s="18">
        <f t="shared" si="5"/>
        <v>6728.9</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44934.370833333334</v>
      </c>
      <c r="I87" s="18">
        <f t="shared" si="5"/>
        <v>6728.9</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44934.370833333334</v>
      </c>
      <c r="I88" s="18">
        <f t="shared" si="5"/>
        <v>6728.9</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44934.370833333334</v>
      </c>
      <c r="I89" s="18">
        <f t="shared" si="5"/>
        <v>6728.9</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44934.370833333334</v>
      </c>
      <c r="I90" s="18">
        <f t="shared" si="5"/>
        <v>6728.9</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44695.82916666667</v>
      </c>
      <c r="I91" s="18">
        <f t="shared" si="5"/>
        <v>1003.8999999999996</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44934.370833333334</v>
      </c>
      <c r="I92" s="18">
        <f t="shared" si="5"/>
        <v>6728.9</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44934.370833333334</v>
      </c>
      <c r="I93" s="18">
        <f t="shared" si="5"/>
        <v>6728.9</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44934.370833333334</v>
      </c>
      <c r="I94" s="18">
        <f t="shared" si="5"/>
        <v>6728.9</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44934.370833333334</v>
      </c>
      <c r="I95" s="18">
        <f t="shared" si="5"/>
        <v>6728.9</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44934.370833333334</v>
      </c>
      <c r="I96" s="18">
        <f t="shared" si="5"/>
        <v>6728.9</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44934.370833333334</v>
      </c>
      <c r="I97" s="18">
        <f t="shared" si="5"/>
        <v>6728.9</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44934.370833333334</v>
      </c>
      <c r="I98" s="18">
        <f t="shared" si="5"/>
        <v>6728.9</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44934.370833333334</v>
      </c>
      <c r="I99" s="18">
        <f t="shared" si="5"/>
        <v>6728.9</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44934.370833333334</v>
      </c>
      <c r="I100" s="18">
        <f t="shared" si="5"/>
        <v>6728.9</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44934.370833333334</v>
      </c>
      <c r="I101" s="18">
        <f t="shared" si="5"/>
        <v>6728.9</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44934.370833333334</v>
      </c>
      <c r="I102" s="18">
        <f t="shared" si="5"/>
        <v>6728.9</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44934.370833333334</v>
      </c>
      <c r="I103" s="18">
        <f t="shared" si="5"/>
        <v>6728.9</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44934.370833333334</v>
      </c>
      <c r="I104" s="18">
        <f t="shared" ref="I104:I167" si="13">D104-($F$4-G104)</f>
        <v>6728.9</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44934.370833333334</v>
      </c>
      <c r="I105" s="18">
        <f t="shared" si="13"/>
        <v>6728.9</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44934.370833333334</v>
      </c>
      <c r="I106" s="18">
        <f t="shared" si="13"/>
        <v>6728.9</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44934.370833333334</v>
      </c>
      <c r="I107" s="18">
        <f t="shared" si="13"/>
        <v>6728.9</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44934.370833333334</v>
      </c>
      <c r="I108" s="18">
        <f t="shared" si="13"/>
        <v>6728.9</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44934.370833333334</v>
      </c>
      <c r="I109" s="18">
        <f t="shared" si="13"/>
        <v>6728.9</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44934.370833333334</v>
      </c>
      <c r="I110" s="18">
        <f t="shared" si="13"/>
        <v>6728.9</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44934.370833333334</v>
      </c>
      <c r="I111" s="18">
        <f t="shared" si="13"/>
        <v>6728.9</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44934.370833333334</v>
      </c>
      <c r="I112" s="18">
        <f t="shared" si="13"/>
        <v>6728.9</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44934.370833333334</v>
      </c>
      <c r="I113" s="18">
        <f t="shared" si="13"/>
        <v>6728.9</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44934.370833333334</v>
      </c>
      <c r="I114" s="18">
        <f t="shared" si="13"/>
        <v>6728.9</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44934.370833333334</v>
      </c>
      <c r="I115" s="18">
        <f t="shared" si="13"/>
        <v>6728.9</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44934.370833333334</v>
      </c>
      <c r="I116" s="18">
        <f t="shared" si="13"/>
        <v>6728.9</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44934.370833333334</v>
      </c>
      <c r="I117" s="18">
        <f t="shared" si="13"/>
        <v>6728.9</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44934.370833333334</v>
      </c>
      <c r="I118" s="18">
        <f t="shared" si="13"/>
        <v>6728.9</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44934.370833333334</v>
      </c>
      <c r="I119" s="18">
        <f t="shared" si="13"/>
        <v>6728.9</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45267.70416666667</v>
      </c>
      <c r="I120" s="18">
        <f t="shared" si="13"/>
        <v>14728.9</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44934.370833333334</v>
      </c>
      <c r="I121" s="18">
        <f t="shared" si="13"/>
        <v>6728.9</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44934.370833333334</v>
      </c>
      <c r="I122" s="18">
        <f t="shared" si="13"/>
        <v>6728.9</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44934.370833333334</v>
      </c>
      <c r="I123" s="18">
        <f t="shared" si="13"/>
        <v>6728.9</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45267.70416666667</v>
      </c>
      <c r="I124" s="18">
        <f t="shared" si="13"/>
        <v>14728.9</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44934.370833333334</v>
      </c>
      <c r="I125" s="18">
        <f t="shared" si="13"/>
        <v>6728.9</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44934.370833333334</v>
      </c>
      <c r="I126" s="18">
        <f t="shared" si="13"/>
        <v>6728.9</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44934.370833333334</v>
      </c>
      <c r="I127" s="18">
        <f t="shared" si="13"/>
        <v>6728.9</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45267.70416666667</v>
      </c>
      <c r="I128" s="18">
        <f t="shared" si="13"/>
        <v>14728.9</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44934.370833333334</v>
      </c>
      <c r="I129" s="18">
        <f t="shared" si="13"/>
        <v>6728.9</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44934.370833333334</v>
      </c>
      <c r="I130" s="18">
        <f t="shared" si="13"/>
        <v>6728.9</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44934.370833333334</v>
      </c>
      <c r="I131" s="18">
        <f t="shared" si="13"/>
        <v>6728.9</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45267.70416666667</v>
      </c>
      <c r="I132" s="18">
        <f t="shared" si="13"/>
        <v>14728.9</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44934.370833333334</v>
      </c>
      <c r="I133" s="18">
        <f t="shared" si="13"/>
        <v>6728.9</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44934.370833333334</v>
      </c>
      <c r="I134" s="18">
        <f t="shared" si="13"/>
        <v>6728.9</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44934.370833333334</v>
      </c>
      <c r="I135" s="18">
        <f t="shared" si="13"/>
        <v>6728.9</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45267.70416666667</v>
      </c>
      <c r="I136" s="18">
        <f t="shared" si="13"/>
        <v>14728.9</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44934.370833333334</v>
      </c>
      <c r="I137" s="18">
        <f t="shared" si="13"/>
        <v>6728.9</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44934.370833333334</v>
      </c>
      <c r="I138" s="18">
        <f t="shared" si="13"/>
        <v>6728.9</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44934.370833333334</v>
      </c>
      <c r="I139" s="18">
        <f t="shared" si="13"/>
        <v>6728.9</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45267.70416666667</v>
      </c>
      <c r="I140" s="18">
        <f t="shared" si="13"/>
        <v>14728.9</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44934.370833333334</v>
      </c>
      <c r="I141" s="18">
        <f t="shared" si="13"/>
        <v>6728.9</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45267.70416666667</v>
      </c>
      <c r="I142" s="18">
        <f t="shared" si="13"/>
        <v>14728.9</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44934.370833333334</v>
      </c>
      <c r="I143" s="18">
        <f t="shared" si="13"/>
        <v>6728.9</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45267.70416666667</v>
      </c>
      <c r="I144" s="18">
        <f t="shared" si="13"/>
        <v>14728.9</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44934.370833333334</v>
      </c>
      <c r="I145" s="18">
        <f t="shared" si="13"/>
        <v>6728.9</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45267.70416666667</v>
      </c>
      <c r="I146" s="18">
        <f t="shared" si="13"/>
        <v>14728.9</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44934.370833333334</v>
      </c>
      <c r="I147" s="18">
        <f t="shared" si="13"/>
        <v>6728.9</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45267.70416666667</v>
      </c>
      <c r="I148" s="18">
        <f t="shared" si="13"/>
        <v>14728.9</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44934.370833333334</v>
      </c>
      <c r="I149" s="18">
        <f t="shared" si="13"/>
        <v>6728.9</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45267.70416666667</v>
      </c>
      <c r="I150" s="18">
        <f t="shared" si="13"/>
        <v>14728.9</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44934.370833333334</v>
      </c>
      <c r="I151" s="18">
        <f t="shared" si="13"/>
        <v>6728.9</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45267.70416666667</v>
      </c>
      <c r="I152" s="18">
        <f t="shared" si="13"/>
        <v>14728.9</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44934.370833333334</v>
      </c>
      <c r="I153" s="18">
        <f t="shared" si="13"/>
        <v>6728.9</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44716.662499999999</v>
      </c>
      <c r="I154" s="18">
        <f t="shared" si="13"/>
        <v>1503.8999999999996</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44934.370833333334</v>
      </c>
      <c r="I155" s="18">
        <f t="shared" si="13"/>
        <v>6728.9</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44934.370833333334</v>
      </c>
      <c r="I156" s="18">
        <f t="shared" si="13"/>
        <v>6728.9</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44934.370833333334</v>
      </c>
      <c r="I157" s="18">
        <f t="shared" si="13"/>
        <v>6728.9</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44934.370833333334</v>
      </c>
      <c r="I158" s="18">
        <f t="shared" si="13"/>
        <v>6728.9</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44934.370833333334</v>
      </c>
      <c r="I159" s="18">
        <f t="shared" si="13"/>
        <v>6728.9</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44934.370833333334</v>
      </c>
      <c r="I160" s="18">
        <f t="shared" si="13"/>
        <v>6728.9</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44934.370833333334</v>
      </c>
      <c r="I161" s="18">
        <f t="shared" si="13"/>
        <v>6728.9</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44934.370833333334</v>
      </c>
      <c r="I162" s="18">
        <f t="shared" si="13"/>
        <v>6728.9</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44934.370833333334</v>
      </c>
      <c r="I163" s="18">
        <f t="shared" si="13"/>
        <v>6728.9</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44934.370833333334</v>
      </c>
      <c r="I164" s="18">
        <f t="shared" si="13"/>
        <v>6728.9</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44934.370833333334</v>
      </c>
      <c r="I165" s="18">
        <f t="shared" si="13"/>
        <v>6728.9</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44934.370833333334</v>
      </c>
      <c r="I166" s="18">
        <f t="shared" si="13"/>
        <v>6728.9</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44934.370833333334</v>
      </c>
      <c r="I167" s="18">
        <f t="shared" si="13"/>
        <v>6728.9</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44934.370833333334</v>
      </c>
      <c r="I168" s="18">
        <f t="shared" ref="I168:I233" si="21">D168-($F$4-G168)</f>
        <v>6728.9</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44934.370833333334</v>
      </c>
      <c r="I169" s="18">
        <f t="shared" si="21"/>
        <v>6728.9</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44934.370833333334</v>
      </c>
      <c r="I170" s="18">
        <f t="shared" si="21"/>
        <v>6728.9</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44934.370833333334</v>
      </c>
      <c r="I171" s="18">
        <f t="shared" si="21"/>
        <v>6728.9</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44934.370833333334</v>
      </c>
      <c r="I172" s="18">
        <f t="shared" si="21"/>
        <v>6728.9</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44934.370833333334</v>
      </c>
      <c r="I173" s="18">
        <f t="shared" si="21"/>
        <v>6728.9</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44934.370833333334</v>
      </c>
      <c r="I174" s="18">
        <f t="shared" si="21"/>
        <v>6728.9</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44934.370833333334</v>
      </c>
      <c r="I175" s="18">
        <f t="shared" si="21"/>
        <v>6728.9</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44765.620833333334</v>
      </c>
      <c r="I176" s="18">
        <f t="shared" si="21"/>
        <v>2678.8999999999996</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44934.370833333334</v>
      </c>
      <c r="I177" s="18">
        <f t="shared" si="21"/>
        <v>6728.9</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44934.370833333334</v>
      </c>
      <c r="I178" s="18">
        <f t="shared" si="21"/>
        <v>6728.9</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45267.70416666667</v>
      </c>
      <c r="I179" s="18">
        <f t="shared" si="21"/>
        <v>14728.9</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44934.370833333334</v>
      </c>
      <c r="I180" s="18">
        <f t="shared" si="21"/>
        <v>6728.9</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45267.70416666667</v>
      </c>
      <c r="I181" s="18">
        <f t="shared" si="21"/>
        <v>14728.9</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45267.70416666667</v>
      </c>
      <c r="I182" s="18">
        <f t="shared" si="21"/>
        <v>14728.9</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44934.370833333334</v>
      </c>
      <c r="I183" s="18">
        <f t="shared" si="21"/>
        <v>6728.9</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44934.370833333334</v>
      </c>
      <c r="I184" s="18">
        <f t="shared" si="21"/>
        <v>6728.9</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44934.370833333334</v>
      </c>
      <c r="I185" s="18">
        <f t="shared" si="21"/>
        <v>6728.9</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44934.370833333334</v>
      </c>
      <c r="I186" s="18">
        <f t="shared" si="21"/>
        <v>6728.9</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44934.370833333334</v>
      </c>
      <c r="I187" s="18">
        <f t="shared" si="21"/>
        <v>6728.9</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44934.370833333334</v>
      </c>
      <c r="I188" s="18">
        <f t="shared" si="21"/>
        <v>6728.9</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44934.370833333334</v>
      </c>
      <c r="I189" s="18">
        <f t="shared" si="21"/>
        <v>6728.9</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44934.370833333334</v>
      </c>
      <c r="I190" s="18">
        <f t="shared" si="21"/>
        <v>6728.9</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44934.370833333334</v>
      </c>
      <c r="I191" s="18">
        <f t="shared" si="21"/>
        <v>6728.9</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44934.370833333334</v>
      </c>
      <c r="I192" s="18">
        <f t="shared" si="21"/>
        <v>6728.9</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44934.370833333334</v>
      </c>
      <c r="I193" s="18">
        <f t="shared" si="21"/>
        <v>6728.9</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44934.370833333334</v>
      </c>
      <c r="I194" s="18">
        <f t="shared" si="21"/>
        <v>6728.9</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1309.8999999999996</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44934.370833333334</v>
      </c>
      <c r="I196" s="18">
        <f t="shared" si="21"/>
        <v>6728.9</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44934.370833333334</v>
      </c>
      <c r="I197" s="18">
        <f t="shared" si="21"/>
        <v>6728.9</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44748.245833333334</v>
      </c>
      <c r="I198" s="18">
        <f t="shared" si="21"/>
        <v>2261.8999999999996</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44684.370833333334</v>
      </c>
      <c r="I199" s="18">
        <f t="shared" si="21"/>
        <v>728.89999999999964</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44684.370833333334</v>
      </c>
      <c r="I200" s="18">
        <f t="shared" si="21"/>
        <v>728.89999999999964</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44684.370833333334</v>
      </c>
      <c r="I201" s="18">
        <f t="shared" si="21"/>
        <v>728.89999999999964</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44748.245833333334</v>
      </c>
      <c r="I202" s="18">
        <f t="shared" si="21"/>
        <v>2261.8999999999996</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44684.370833333334</v>
      </c>
      <c r="I203" s="18">
        <f t="shared" si="21"/>
        <v>728.89999999999964</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44684.370833333334</v>
      </c>
      <c r="I204" s="18">
        <f t="shared" si="21"/>
        <v>728.89999999999964</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44684.370833333334</v>
      </c>
      <c r="I205" s="18">
        <f t="shared" si="21"/>
        <v>728.89999999999964</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44748.245833333334</v>
      </c>
      <c r="I206" s="18">
        <f t="shared" si="21"/>
        <v>2261.8999999999996</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44684.370833333334</v>
      </c>
      <c r="I207" s="18">
        <f t="shared" si="21"/>
        <v>728.89999999999964</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44684.370833333334</v>
      </c>
      <c r="I208" s="18">
        <f t="shared" si="21"/>
        <v>728.89999999999964</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44684.370833333334</v>
      </c>
      <c r="I209" s="18">
        <f t="shared" si="21"/>
        <v>728.89999999999964</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44748.245833333334</v>
      </c>
      <c r="I210" s="18">
        <f t="shared" si="21"/>
        <v>2261.8999999999996</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44684.370833333334</v>
      </c>
      <c r="I211" s="18">
        <f t="shared" si="21"/>
        <v>728.89999999999964</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44684.370833333334</v>
      </c>
      <c r="I212" s="18">
        <f t="shared" si="21"/>
        <v>728.89999999999964</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44684.370833333334</v>
      </c>
      <c r="I213" s="18">
        <f t="shared" si="21"/>
        <v>728.89999999999964</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44748.245833333334</v>
      </c>
      <c r="I214" s="18">
        <f t="shared" si="21"/>
        <v>2261.8999999999996</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44684.370833333334</v>
      </c>
      <c r="I215" s="18">
        <f t="shared" si="21"/>
        <v>728.89999999999964</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44684.370833333334</v>
      </c>
      <c r="I216" s="18">
        <f t="shared" si="21"/>
        <v>728.89999999999964</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44684.370833333334</v>
      </c>
      <c r="I217" s="18">
        <f t="shared" si="21"/>
        <v>728.89999999999964</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44748.245833333334</v>
      </c>
      <c r="I218" s="18">
        <f t="shared" si="21"/>
        <v>2261.8999999999996</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44684.370833333334</v>
      </c>
      <c r="I219" s="18">
        <f t="shared" si="21"/>
        <v>728.89999999999964</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44684.370833333334</v>
      </c>
      <c r="I220" s="18">
        <f t="shared" si="21"/>
        <v>728.89999999999964</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44684.370833333334</v>
      </c>
      <c r="I221" s="18">
        <f t="shared" si="21"/>
        <v>728.89999999999964</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44934.370833333334</v>
      </c>
      <c r="I222" s="18">
        <f t="shared" si="21"/>
        <v>6728.9</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44934.370833333334</v>
      </c>
      <c r="I223" s="18">
        <f t="shared" si="21"/>
        <v>6728.9</v>
      </c>
      <c r="J223" s="12" t="str">
        <f t="shared" si="26"/>
        <v>NOT DUE</v>
      </c>
      <c r="K223" s="24" t="s">
        <v>3768</v>
      </c>
      <c r="L223" s="15"/>
    </row>
    <row r="224" spans="1:12" ht="15" customHeight="1">
      <c r="A224" s="12" t="s">
        <v>1017</v>
      </c>
      <c r="B224" s="24" t="s">
        <v>3786</v>
      </c>
      <c r="C224" s="24" t="s">
        <v>3787</v>
      </c>
      <c r="D224" s="291">
        <v>300</v>
      </c>
      <c r="E224" s="8">
        <v>44082</v>
      </c>
      <c r="F224" s="366">
        <v>44629</v>
      </c>
      <c r="G224" s="304">
        <v>5033</v>
      </c>
      <c r="H224" s="17">
        <f>IF(I224&lt;=300,$F$5+(I224/24),"error")</f>
        <v>44656.57916666667</v>
      </c>
      <c r="I224" s="18">
        <f>D224-($F$4-G224)</f>
        <v>61.899999999999636</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44687.745833333334</v>
      </c>
      <c r="I225" s="18">
        <f t="shared" si="21"/>
        <v>809.89999999999964</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44852.412499999999</v>
      </c>
      <c r="I226" s="18">
        <f t="shared" si="21"/>
        <v>4761.8999999999996</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45267.70416666667</v>
      </c>
      <c r="I227" s="18">
        <f t="shared" si="21"/>
        <v>14728.9</v>
      </c>
      <c r="J227" s="12" t="str">
        <f t="shared" si="26"/>
        <v>NOT DUE</v>
      </c>
      <c r="K227" s="24" t="s">
        <v>3791</v>
      </c>
      <c r="L227" s="15"/>
    </row>
    <row r="228" spans="1:12" ht="15" customHeight="1">
      <c r="A228" s="12" t="s">
        <v>1021</v>
      </c>
      <c r="B228" s="24" t="s">
        <v>36</v>
      </c>
      <c r="C228" s="24" t="s">
        <v>3794</v>
      </c>
      <c r="D228" s="292">
        <v>500</v>
      </c>
      <c r="E228" s="8">
        <v>44082</v>
      </c>
      <c r="F228" s="306">
        <v>44635</v>
      </c>
      <c r="G228" s="20">
        <v>5110</v>
      </c>
      <c r="H228" s="17">
        <f>IF(I228&lt;=500,$F$5+(I228/24),"error")</f>
        <v>44668.120833333334</v>
      </c>
      <c r="I228" s="18">
        <f t="shared" si="21"/>
        <v>338.89999999999964</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44684.370833333334</v>
      </c>
      <c r="I229" s="18">
        <f t="shared" si="21"/>
        <v>728.89999999999964</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44934.370833333334</v>
      </c>
      <c r="I230" s="18">
        <f t="shared" si="21"/>
        <v>6728.9</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44684.370833333334</v>
      </c>
      <c r="I231" s="18">
        <f t="shared" si="21"/>
        <v>728.89999999999964</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44852.412499999999</v>
      </c>
      <c r="I232" s="18">
        <f t="shared" si="21"/>
        <v>4761.8999999999996</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44934.370833333334</v>
      </c>
      <c r="I233" s="18">
        <f t="shared" si="21"/>
        <v>6728.9</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44934.370833333334</v>
      </c>
      <c r="I234" s="18">
        <f t="shared" ref="I234:I263" si="31">D234-($F$4-G234)</f>
        <v>6728.9</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44934.370833333334</v>
      </c>
      <c r="I235" s="18">
        <f t="shared" si="31"/>
        <v>6728.9</v>
      </c>
      <c r="J235" s="12" t="str">
        <f t="shared" si="26"/>
        <v>NOT DUE</v>
      </c>
      <c r="K235" s="24" t="s">
        <v>3804</v>
      </c>
      <c r="L235" s="15"/>
    </row>
    <row r="236" spans="1:12" ht="26.25" customHeight="1">
      <c r="A236" s="12" t="s">
        <v>1029</v>
      </c>
      <c r="B236" s="24" t="s">
        <v>3805</v>
      </c>
      <c r="C236" s="24" t="s">
        <v>3787</v>
      </c>
      <c r="D236" s="291">
        <v>200</v>
      </c>
      <c r="E236" s="8">
        <v>44082</v>
      </c>
      <c r="F236" s="306">
        <v>44638</v>
      </c>
      <c r="G236" s="20">
        <v>5182</v>
      </c>
      <c r="H236" s="17">
        <f>IF(I236&lt;=200,$F$5+(I236/24),"error")</f>
        <v>44658.620833333334</v>
      </c>
      <c r="I236" s="18">
        <f>D236-($F$4-G236)</f>
        <v>110.89999999999964</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44851.037499999999</v>
      </c>
      <c r="I237" s="18">
        <f t="shared" si="31"/>
        <v>4728.8999999999996</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45267.70416666667</v>
      </c>
      <c r="I238" s="18">
        <f t="shared" si="31"/>
        <v>14728.9</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44858.620833333334</v>
      </c>
      <c r="I239" s="18">
        <f t="shared" si="31"/>
        <v>4910.8999999999996</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45267.70416666667</v>
      </c>
      <c r="I240" s="18">
        <f t="shared" si="31"/>
        <v>14728.9</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44934.370833333334</v>
      </c>
      <c r="I241" s="18">
        <f t="shared" si="31"/>
        <v>6728.9</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44748.245833333334</v>
      </c>
      <c r="I242" s="18">
        <f t="shared" si="31"/>
        <v>2261.8999999999996</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44684.370833333334</v>
      </c>
      <c r="I243" s="18">
        <f t="shared" si="31"/>
        <v>728.89999999999964</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44684.370833333334</v>
      </c>
      <c r="I244" s="18">
        <f t="shared" si="31"/>
        <v>728.89999999999964</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44684.370833333334</v>
      </c>
      <c r="I245" s="18">
        <f t="shared" si="31"/>
        <v>728.89999999999964</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44684.370833333334</v>
      </c>
      <c r="I246" s="18">
        <f t="shared" si="31"/>
        <v>728.89999999999964</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44688.537499999999</v>
      </c>
      <c r="I247" s="18">
        <f t="shared" si="31"/>
        <v>828.89999999999964</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44687.537499999999</v>
      </c>
      <c r="I248" s="18">
        <f t="shared" si="31"/>
        <v>804.89999999999964</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44748.245833333334</v>
      </c>
      <c r="I249" s="18">
        <f>D249-($F$4-G249)</f>
        <v>2261.8999999999996</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44748.245833333334</v>
      </c>
      <c r="I250" s="18">
        <f t="shared" si="31"/>
        <v>2261.8999999999996</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44748.245833333334</v>
      </c>
      <c r="I251" s="18">
        <f t="shared" si="31"/>
        <v>2261.8999999999996</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44852.412499999999</v>
      </c>
      <c r="I252" s="18">
        <f t="shared" si="31"/>
        <v>4761.8999999999996</v>
      </c>
      <c r="J252" s="12" t="str">
        <f t="shared" si="26"/>
        <v>NOT DUE</v>
      </c>
      <c r="K252" s="24" t="s">
        <v>3823</v>
      </c>
      <c r="L252" s="15"/>
    </row>
    <row r="253" spans="1:12" ht="15" customHeight="1">
      <c r="A253" s="12" t="s">
        <v>4835</v>
      </c>
      <c r="B253" s="24" t="s">
        <v>3828</v>
      </c>
      <c r="C253" s="24" t="s">
        <v>3829</v>
      </c>
      <c r="D253" s="291">
        <v>1000</v>
      </c>
      <c r="E253" s="8">
        <v>44082</v>
      </c>
      <c r="F253" s="8">
        <v>44529</v>
      </c>
      <c r="G253" s="20">
        <v>4425</v>
      </c>
      <c r="H253" s="17">
        <f>IF(I253&lt;=1000,$F$5+(I253/24),"error")</f>
        <v>44660.412499999999</v>
      </c>
      <c r="I253" s="11">
        <f t="shared" si="31"/>
        <v>153.89999999999964</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44934.370833333334</v>
      </c>
      <c r="I254" s="18">
        <f t="shared" si="31"/>
        <v>6728.9</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44699.870833333334</v>
      </c>
      <c r="I255" s="18">
        <f t="shared" si="31"/>
        <v>1100.8999999999996</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44684.370833333334</v>
      </c>
      <c r="I256" s="18">
        <f t="shared" si="31"/>
        <v>728.89999999999964</v>
      </c>
      <c r="J256" s="12" t="str">
        <f t="shared" si="26"/>
        <v>NOT DUE</v>
      </c>
      <c r="K256" s="24" t="s">
        <v>3839</v>
      </c>
      <c r="L256" s="15"/>
    </row>
    <row r="257" spans="1:12" ht="15" customHeight="1">
      <c r="A257" s="12" t="s">
        <v>4839</v>
      </c>
      <c r="B257" s="24" t="s">
        <v>3840</v>
      </c>
      <c r="C257" s="24" t="s">
        <v>3841</v>
      </c>
      <c r="D257" s="293">
        <v>1000</v>
      </c>
      <c r="E257" s="8">
        <v>44082</v>
      </c>
      <c r="F257" s="305">
        <v>44558</v>
      </c>
      <c r="G257" s="20">
        <v>4425</v>
      </c>
      <c r="H257" s="17">
        <f>IF(I257&lt;=1000,$F$5+(I257/24),"error")</f>
        <v>44660.412499999999</v>
      </c>
      <c r="I257" s="18">
        <f t="shared" si="31"/>
        <v>153.89999999999964</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44684.370833333334</v>
      </c>
      <c r="I258" s="18">
        <f t="shared" si="31"/>
        <v>728.89999999999964</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44684.370833333334</v>
      </c>
      <c r="I259" s="18">
        <f t="shared" si="31"/>
        <v>728.89999999999964</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44684.370833333334</v>
      </c>
      <c r="I260" s="18">
        <f t="shared" si="31"/>
        <v>728.89999999999964</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44684.370833333334</v>
      </c>
      <c r="I261" s="18">
        <f t="shared" si="31"/>
        <v>728.89999999999964</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44684.370833333334</v>
      </c>
      <c r="I262" s="18">
        <f t="shared" si="31"/>
        <v>728.89999999999964</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44684.370833333334</v>
      </c>
      <c r="I263" s="18">
        <f t="shared" si="31"/>
        <v>728.89999999999964</v>
      </c>
      <c r="J263" s="12" t="str">
        <f t="shared" si="26"/>
        <v>NOT DUE</v>
      </c>
      <c r="K263" s="24" t="s">
        <v>3843</v>
      </c>
      <c r="L263" s="15"/>
    </row>
    <row r="264" spans="1:12" ht="24">
      <c r="A264" s="12" t="s">
        <v>4846</v>
      </c>
      <c r="B264" s="24" t="s">
        <v>3844</v>
      </c>
      <c r="C264" s="24" t="s">
        <v>3845</v>
      </c>
      <c r="D264" s="34" t="s">
        <v>4</v>
      </c>
      <c r="E264" s="8">
        <v>44082</v>
      </c>
      <c r="F264" s="306">
        <v>44639</v>
      </c>
      <c r="G264" s="52"/>
      <c r="H264" s="10">
        <f>F264+(30)</f>
        <v>44669</v>
      </c>
      <c r="I264" s="11">
        <f ca="1">IF(ISBLANK(H264),"",H264-DATE(YEAR(NOW()),MONTH(NOW()),DAY(NOW())))</f>
        <v>14</v>
      </c>
      <c r="J264" s="12" t="str">
        <f ca="1">IF(I264="","",IF(I264&lt;0,"OVERDUE","NOT DUE"))</f>
        <v>NOT DUE</v>
      </c>
      <c r="K264" s="24"/>
      <c r="L264" s="15"/>
    </row>
    <row r="265" spans="1:12" ht="24">
      <c r="A265" s="12" t="s">
        <v>4847</v>
      </c>
      <c r="B265" s="24" t="s">
        <v>3846</v>
      </c>
      <c r="C265" s="24" t="s">
        <v>385</v>
      </c>
      <c r="D265" s="34" t="s">
        <v>4</v>
      </c>
      <c r="E265" s="8">
        <v>44082</v>
      </c>
      <c r="F265" s="366">
        <v>44639</v>
      </c>
      <c r="G265" s="52"/>
      <c r="H265" s="10">
        <f>F265+(30)</f>
        <v>44669</v>
      </c>
      <c r="I265" s="11">
        <f ca="1">IF(ISBLANK(H265),"",H265-DATE(YEAR(NOW()),MONTH(NOW()),DAY(NOW())))</f>
        <v>14</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147</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157</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157</v>
      </c>
      <c r="J268" s="12" t="str">
        <f t="shared" ca="1" si="26"/>
        <v>NOT DUE</v>
      </c>
      <c r="K268" s="24"/>
      <c r="L268" s="15"/>
    </row>
    <row r="269" spans="1:12" ht="49.5" customHeight="1">
      <c r="A269" s="12" t="s">
        <v>4851</v>
      </c>
      <c r="B269" s="24" t="s">
        <v>599</v>
      </c>
      <c r="C269" s="24" t="s">
        <v>600</v>
      </c>
      <c r="D269" s="16" t="s">
        <v>1</v>
      </c>
      <c r="E269" s="8">
        <v>44082</v>
      </c>
      <c r="F269" s="366">
        <v>44654</v>
      </c>
      <c r="G269" s="52"/>
      <c r="H269" s="10">
        <f t="shared" ref="H269:H282" si="36">F269+(1)</f>
        <v>44655</v>
      </c>
      <c r="I269" s="11">
        <f t="shared" ca="1" si="35"/>
        <v>0</v>
      </c>
      <c r="J269" s="12" t="str">
        <f t="shared" ca="1" si="26"/>
        <v>NOT DUE</v>
      </c>
      <c r="K269" s="24" t="s">
        <v>623</v>
      </c>
      <c r="L269" s="15"/>
    </row>
    <row r="270" spans="1:12" ht="62.45" customHeight="1">
      <c r="A270" s="12" t="s">
        <v>4852</v>
      </c>
      <c r="B270" s="24" t="s">
        <v>601</v>
      </c>
      <c r="C270" s="24" t="s">
        <v>602</v>
      </c>
      <c r="D270" s="16" t="s">
        <v>1</v>
      </c>
      <c r="E270" s="8">
        <v>44082</v>
      </c>
      <c r="F270" s="366">
        <v>44654</v>
      </c>
      <c r="G270" s="52"/>
      <c r="H270" s="10">
        <f t="shared" si="36"/>
        <v>44655</v>
      </c>
      <c r="I270" s="11">
        <f t="shared" ca="1" si="35"/>
        <v>0</v>
      </c>
      <c r="J270" s="12" t="str">
        <f t="shared" ca="1" si="26"/>
        <v>NOT DUE</v>
      </c>
      <c r="K270" s="24" t="s">
        <v>624</v>
      </c>
      <c r="L270" s="15"/>
    </row>
    <row r="271" spans="1:12" ht="25.5" customHeight="1">
      <c r="A271" s="12" t="s">
        <v>4853</v>
      </c>
      <c r="B271" s="24" t="s">
        <v>603</v>
      </c>
      <c r="C271" s="24" t="s">
        <v>602</v>
      </c>
      <c r="D271" s="16" t="s">
        <v>1</v>
      </c>
      <c r="E271" s="8">
        <v>44082</v>
      </c>
      <c r="F271" s="366">
        <v>44654</v>
      </c>
      <c r="G271" s="52"/>
      <c r="H271" s="10">
        <f t="shared" si="36"/>
        <v>44655</v>
      </c>
      <c r="I271" s="11">
        <f t="shared" ca="1" si="35"/>
        <v>0</v>
      </c>
      <c r="J271" s="12" t="str">
        <f t="shared" ca="1" si="26"/>
        <v>NOT DUE</v>
      </c>
      <c r="K271" s="24" t="s">
        <v>625</v>
      </c>
      <c r="L271" s="15"/>
    </row>
    <row r="272" spans="1:12" ht="56.1" customHeight="1">
      <c r="A272" s="12" t="s">
        <v>4854</v>
      </c>
      <c r="B272" s="24" t="s">
        <v>604</v>
      </c>
      <c r="C272" s="24" t="s">
        <v>605</v>
      </c>
      <c r="D272" s="16" t="s">
        <v>1</v>
      </c>
      <c r="E272" s="8">
        <v>44082</v>
      </c>
      <c r="F272" s="366">
        <v>44654</v>
      </c>
      <c r="G272" s="52"/>
      <c r="H272" s="10">
        <f t="shared" si="36"/>
        <v>44655</v>
      </c>
      <c r="I272" s="11">
        <f t="shared" ca="1" si="35"/>
        <v>0</v>
      </c>
      <c r="J272" s="12" t="str">
        <f t="shared" ca="1" si="26"/>
        <v>NOT DUE</v>
      </c>
      <c r="K272" s="24" t="s">
        <v>626</v>
      </c>
      <c r="L272" s="15"/>
    </row>
    <row r="273" spans="1:12" ht="111.95" customHeight="1">
      <c r="A273" s="12" t="s">
        <v>4855</v>
      </c>
      <c r="B273" s="24" t="s">
        <v>606</v>
      </c>
      <c r="C273" s="24" t="s">
        <v>607</v>
      </c>
      <c r="D273" s="16" t="s">
        <v>1</v>
      </c>
      <c r="E273" s="8">
        <v>44082</v>
      </c>
      <c r="F273" s="366">
        <v>44654</v>
      </c>
      <c r="G273" s="52"/>
      <c r="H273" s="10">
        <f t="shared" si="36"/>
        <v>44655</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44654</v>
      </c>
      <c r="G274" s="52"/>
      <c r="H274" s="10">
        <f t="shared" si="36"/>
        <v>44655</v>
      </c>
      <c r="I274" s="11">
        <f t="shared" ca="1" si="35"/>
        <v>0</v>
      </c>
      <c r="J274" s="12" t="str">
        <f t="shared" ca="1" si="37"/>
        <v>NOT DUE</v>
      </c>
      <c r="K274" s="24" t="s">
        <v>628</v>
      </c>
      <c r="L274" s="15"/>
    </row>
    <row r="275" spans="1:12" ht="25.5" customHeight="1">
      <c r="A275" s="12" t="s">
        <v>4857</v>
      </c>
      <c r="B275" s="24" t="s">
        <v>610</v>
      </c>
      <c r="C275" s="24" t="s">
        <v>611</v>
      </c>
      <c r="D275" s="16" t="s">
        <v>1</v>
      </c>
      <c r="E275" s="8">
        <v>44082</v>
      </c>
      <c r="F275" s="366">
        <v>44654</v>
      </c>
      <c r="G275" s="52"/>
      <c r="H275" s="10">
        <f t="shared" si="36"/>
        <v>44655</v>
      </c>
      <c r="I275" s="11">
        <f t="shared" ca="1" si="35"/>
        <v>0</v>
      </c>
      <c r="J275" s="12" t="str">
        <f t="shared" ca="1" si="37"/>
        <v>NOT DUE</v>
      </c>
      <c r="K275" s="24" t="s">
        <v>629</v>
      </c>
      <c r="L275" s="15"/>
    </row>
    <row r="276" spans="1:12" ht="48" customHeight="1">
      <c r="A276" s="12" t="s">
        <v>4858</v>
      </c>
      <c r="B276" s="24" t="s">
        <v>612</v>
      </c>
      <c r="C276" s="24" t="s">
        <v>613</v>
      </c>
      <c r="D276" s="16" t="s">
        <v>1</v>
      </c>
      <c r="E276" s="8">
        <v>44082</v>
      </c>
      <c r="F276" s="366">
        <v>44654</v>
      </c>
      <c r="G276" s="52"/>
      <c r="H276" s="10">
        <f t="shared" si="36"/>
        <v>44655</v>
      </c>
      <c r="I276" s="11">
        <f t="shared" ca="1" si="35"/>
        <v>0</v>
      </c>
      <c r="J276" s="12" t="str">
        <f t="shared" ca="1" si="37"/>
        <v>NOT DUE</v>
      </c>
      <c r="K276" s="24" t="s">
        <v>630</v>
      </c>
      <c r="L276" s="15"/>
    </row>
    <row r="277" spans="1:12" ht="42" customHeight="1">
      <c r="A277" s="12" t="s">
        <v>4859</v>
      </c>
      <c r="B277" s="24" t="s">
        <v>614</v>
      </c>
      <c r="C277" s="24" t="s">
        <v>615</v>
      </c>
      <c r="D277" s="16" t="s">
        <v>1</v>
      </c>
      <c r="E277" s="8">
        <v>44082</v>
      </c>
      <c r="F277" s="366">
        <v>44654</v>
      </c>
      <c r="G277" s="52"/>
      <c r="H277" s="10">
        <f t="shared" si="36"/>
        <v>44655</v>
      </c>
      <c r="I277" s="11">
        <f t="shared" ca="1" si="35"/>
        <v>0</v>
      </c>
      <c r="J277" s="12" t="str">
        <f t="shared" ca="1" si="37"/>
        <v>NOT DUE</v>
      </c>
      <c r="K277" s="24" t="s">
        <v>631</v>
      </c>
      <c r="L277" s="15"/>
    </row>
    <row r="278" spans="1:12" ht="42.95" customHeight="1">
      <c r="A278" s="12" t="s">
        <v>4860</v>
      </c>
      <c r="B278" s="24" t="s">
        <v>616</v>
      </c>
      <c r="C278" s="24" t="s">
        <v>617</v>
      </c>
      <c r="D278" s="16" t="s">
        <v>1</v>
      </c>
      <c r="E278" s="8">
        <v>44082</v>
      </c>
      <c r="F278" s="366">
        <v>44654</v>
      </c>
      <c r="G278" s="52"/>
      <c r="H278" s="10">
        <f t="shared" si="36"/>
        <v>44655</v>
      </c>
      <c r="I278" s="11">
        <f t="shared" ca="1" si="35"/>
        <v>0</v>
      </c>
      <c r="J278" s="12" t="str">
        <f t="shared" ca="1" si="37"/>
        <v>NOT DUE</v>
      </c>
      <c r="K278" s="24" t="s">
        <v>632</v>
      </c>
      <c r="L278" s="15"/>
    </row>
    <row r="279" spans="1:12" ht="44.1" customHeight="1">
      <c r="A279" s="12" t="s">
        <v>4861</v>
      </c>
      <c r="B279" s="24" t="s">
        <v>618</v>
      </c>
      <c r="C279" s="24" t="s">
        <v>617</v>
      </c>
      <c r="D279" s="16" t="s">
        <v>1</v>
      </c>
      <c r="E279" s="8">
        <v>44082</v>
      </c>
      <c r="F279" s="366">
        <v>44654</v>
      </c>
      <c r="G279" s="52"/>
      <c r="H279" s="10">
        <f t="shared" si="36"/>
        <v>44655</v>
      </c>
      <c r="I279" s="11">
        <f t="shared" ca="1" si="35"/>
        <v>0</v>
      </c>
      <c r="J279" s="12" t="str">
        <f t="shared" ca="1" si="37"/>
        <v>NOT DUE</v>
      </c>
      <c r="K279" s="24" t="s">
        <v>633</v>
      </c>
      <c r="L279" s="15"/>
    </row>
    <row r="280" spans="1:12" ht="38.1" customHeight="1">
      <c r="A280" s="12" t="s">
        <v>4862</v>
      </c>
      <c r="B280" s="24" t="s">
        <v>619</v>
      </c>
      <c r="C280" s="24" t="s">
        <v>620</v>
      </c>
      <c r="D280" s="16" t="s">
        <v>1</v>
      </c>
      <c r="E280" s="8">
        <v>44082</v>
      </c>
      <c r="F280" s="366">
        <v>44654</v>
      </c>
      <c r="G280" s="52"/>
      <c r="H280" s="10">
        <f t="shared" si="36"/>
        <v>44655</v>
      </c>
      <c r="I280" s="11">
        <f t="shared" ca="1" si="35"/>
        <v>0</v>
      </c>
      <c r="J280" s="12" t="str">
        <f t="shared" ca="1" si="37"/>
        <v>NOT DUE</v>
      </c>
      <c r="K280" s="24" t="s">
        <v>630</v>
      </c>
      <c r="L280" s="15"/>
    </row>
    <row r="281" spans="1:12" ht="30" customHeight="1">
      <c r="A281" s="12" t="s">
        <v>4863</v>
      </c>
      <c r="B281" s="24" t="s">
        <v>621</v>
      </c>
      <c r="C281" s="24" t="s">
        <v>617</v>
      </c>
      <c r="D281" s="16" t="s">
        <v>1</v>
      </c>
      <c r="E281" s="8">
        <v>44082</v>
      </c>
      <c r="F281" s="366">
        <v>44654</v>
      </c>
      <c r="G281" s="52"/>
      <c r="H281" s="10">
        <f t="shared" si="36"/>
        <v>44655</v>
      </c>
      <c r="I281" s="11">
        <f t="shared" ca="1" si="35"/>
        <v>0</v>
      </c>
      <c r="J281" s="12" t="str">
        <f t="shared" ca="1" si="37"/>
        <v>NOT DUE</v>
      </c>
      <c r="K281" s="24" t="s">
        <v>634</v>
      </c>
      <c r="L281" s="15"/>
    </row>
    <row r="282" spans="1:12" ht="39.6" customHeight="1">
      <c r="A282" s="12" t="s">
        <v>4864</v>
      </c>
      <c r="B282" s="24" t="s">
        <v>622</v>
      </c>
      <c r="C282" s="24" t="s">
        <v>617</v>
      </c>
      <c r="D282" s="16" t="s">
        <v>1</v>
      </c>
      <c r="E282" s="8">
        <v>44082</v>
      </c>
      <c r="F282" s="366">
        <v>44654</v>
      </c>
      <c r="G282" s="52"/>
      <c r="H282" s="10">
        <f t="shared" si="36"/>
        <v>44655</v>
      </c>
      <c r="I282" s="11">
        <f t="shared" ca="1" si="35"/>
        <v>0</v>
      </c>
      <c r="J282" s="12" t="str">
        <f t="shared" ca="1" si="37"/>
        <v>NOT DUE</v>
      </c>
      <c r="K282" s="24" t="s">
        <v>635</v>
      </c>
      <c r="L282" s="15"/>
    </row>
    <row r="283" spans="1:12" ht="39.950000000000003" customHeight="1">
      <c r="A283" s="12" t="s">
        <v>4865</v>
      </c>
      <c r="B283" s="24" t="s">
        <v>610</v>
      </c>
      <c r="C283" s="24" t="s">
        <v>636</v>
      </c>
      <c r="D283" s="16" t="s">
        <v>25</v>
      </c>
      <c r="E283" s="8">
        <v>44082</v>
      </c>
      <c r="F283" s="366">
        <v>44647</v>
      </c>
      <c r="G283" s="52"/>
      <c r="H283" s="10">
        <f>F283+(7)</f>
        <v>44654</v>
      </c>
      <c r="I283" s="11">
        <f t="shared" ca="1" si="35"/>
        <v>-1</v>
      </c>
      <c r="J283" s="12" t="str">
        <f t="shared" ca="1" si="37"/>
        <v>OVERDUE</v>
      </c>
      <c r="K283" s="24" t="s">
        <v>629</v>
      </c>
      <c r="L283" s="15"/>
    </row>
    <row r="284" spans="1:12" ht="30" customHeight="1">
      <c r="A284" s="12" t="s">
        <v>4866</v>
      </c>
      <c r="B284" s="24" t="s">
        <v>637</v>
      </c>
      <c r="C284" s="24" t="s">
        <v>638</v>
      </c>
      <c r="D284" s="16" t="s">
        <v>25</v>
      </c>
      <c r="E284" s="8">
        <v>44082</v>
      </c>
      <c r="F284" s="366">
        <v>44647</v>
      </c>
      <c r="G284" s="52"/>
      <c r="H284" s="10">
        <f t="shared" ref="H284:H286" si="38">F284+(7)</f>
        <v>44654</v>
      </c>
      <c r="I284" s="11">
        <f t="shared" ca="1" si="35"/>
        <v>-1</v>
      </c>
      <c r="J284" s="12" t="str">
        <f t="shared" ca="1" si="37"/>
        <v>OVERDUE</v>
      </c>
      <c r="K284" s="24" t="s">
        <v>642</v>
      </c>
      <c r="L284" s="15"/>
    </row>
    <row r="285" spans="1:12" ht="61.5" customHeight="1">
      <c r="A285" s="12" t="s">
        <v>4867</v>
      </c>
      <c r="B285" s="24" t="s">
        <v>639</v>
      </c>
      <c r="C285" s="24" t="s">
        <v>617</v>
      </c>
      <c r="D285" s="16" t="s">
        <v>25</v>
      </c>
      <c r="E285" s="8">
        <v>44082</v>
      </c>
      <c r="F285" s="366">
        <v>44654</v>
      </c>
      <c r="G285" s="52"/>
      <c r="H285" s="10">
        <f t="shared" si="38"/>
        <v>44661</v>
      </c>
      <c r="I285" s="11">
        <f t="shared" ca="1" si="35"/>
        <v>6</v>
      </c>
      <c r="J285" s="12" t="str">
        <f t="shared" ca="1" si="37"/>
        <v>NOT DUE</v>
      </c>
      <c r="K285" s="24" t="s">
        <v>643</v>
      </c>
      <c r="L285" s="15"/>
    </row>
    <row r="286" spans="1:12" ht="45" customHeight="1">
      <c r="A286" s="12" t="s">
        <v>4868</v>
      </c>
      <c r="B286" s="24" t="s">
        <v>640</v>
      </c>
      <c r="C286" s="24" t="s">
        <v>641</v>
      </c>
      <c r="D286" s="16" t="s">
        <v>25</v>
      </c>
      <c r="E286" s="8">
        <v>44082</v>
      </c>
      <c r="F286" s="366">
        <v>44654</v>
      </c>
      <c r="G286" s="52"/>
      <c r="H286" s="10">
        <f t="shared" si="38"/>
        <v>44661</v>
      </c>
      <c r="I286" s="11">
        <f t="shared" ca="1" si="35"/>
        <v>6</v>
      </c>
      <c r="J286" s="12" t="str">
        <f t="shared" ca="1" si="37"/>
        <v>NOT DUE</v>
      </c>
      <c r="K286" s="24" t="s">
        <v>644</v>
      </c>
      <c r="L286" s="15"/>
    </row>
    <row r="287" spans="1:12" ht="15" customHeight="1">
      <c r="A287" s="12" t="s">
        <v>4869</v>
      </c>
      <c r="B287" s="24" t="s">
        <v>3852</v>
      </c>
      <c r="C287" s="24" t="s">
        <v>388</v>
      </c>
      <c r="D287" s="16" t="s">
        <v>4</v>
      </c>
      <c r="E287" s="8">
        <v>44082</v>
      </c>
      <c r="F287" s="366">
        <v>44637</v>
      </c>
      <c r="G287" s="52"/>
      <c r="H287" s="10">
        <f>F287+(30)</f>
        <v>44667</v>
      </c>
      <c r="I287" s="11">
        <f t="shared" ca="1" si="35"/>
        <v>12</v>
      </c>
      <c r="J287" s="12" t="str">
        <f t="shared" ca="1" si="37"/>
        <v>NOT DUE</v>
      </c>
      <c r="K287" s="24" t="s">
        <v>645</v>
      </c>
      <c r="L287" s="15"/>
    </row>
    <row r="288" spans="1:12" ht="24">
      <c r="A288" s="12" t="s">
        <v>4870</v>
      </c>
      <c r="B288" s="24" t="s">
        <v>646</v>
      </c>
      <c r="C288" s="24" t="s">
        <v>617</v>
      </c>
      <c r="D288" s="16" t="s">
        <v>4</v>
      </c>
      <c r="E288" s="8">
        <v>44082</v>
      </c>
      <c r="F288" s="366">
        <v>44637</v>
      </c>
      <c r="G288" s="52"/>
      <c r="H288" s="10">
        <f>F288+(30)</f>
        <v>44667</v>
      </c>
      <c r="I288" s="11">
        <f t="shared" ca="1" si="35"/>
        <v>12</v>
      </c>
      <c r="J288" s="12" t="str">
        <f t="shared" ca="1" si="37"/>
        <v>NOT DUE</v>
      </c>
      <c r="K288" s="24" t="s">
        <v>629</v>
      </c>
      <c r="L288" s="15"/>
    </row>
    <row r="289" spans="1:12" ht="93" customHeight="1">
      <c r="A289" s="12" t="s">
        <v>4871</v>
      </c>
      <c r="B289" s="24" t="s">
        <v>647</v>
      </c>
      <c r="C289" s="24" t="s">
        <v>617</v>
      </c>
      <c r="D289" s="16" t="s">
        <v>4</v>
      </c>
      <c r="E289" s="8">
        <v>44082</v>
      </c>
      <c r="F289" s="366">
        <v>44637</v>
      </c>
      <c r="G289" s="52"/>
      <c r="H289" s="10">
        <f t="shared" ref="H289:H291" si="39">F289+(30)</f>
        <v>44667</v>
      </c>
      <c r="I289" s="11">
        <f t="shared" ca="1" si="35"/>
        <v>12</v>
      </c>
      <c r="J289" s="12" t="str">
        <f t="shared" ca="1" si="37"/>
        <v>NOT DUE</v>
      </c>
      <c r="K289" s="24" t="s">
        <v>650</v>
      </c>
      <c r="L289" s="15"/>
    </row>
    <row r="290" spans="1:12" ht="39.950000000000003" customHeight="1">
      <c r="A290" s="12" t="s">
        <v>4872</v>
      </c>
      <c r="B290" s="24" t="s">
        <v>639</v>
      </c>
      <c r="C290" s="24" t="s">
        <v>617</v>
      </c>
      <c r="D290" s="16" t="s">
        <v>4</v>
      </c>
      <c r="E290" s="8">
        <v>44082</v>
      </c>
      <c r="F290" s="366">
        <v>44637</v>
      </c>
      <c r="G290" s="52"/>
      <c r="H290" s="10">
        <f t="shared" si="39"/>
        <v>44667</v>
      </c>
      <c r="I290" s="11">
        <f t="shared" ca="1" si="35"/>
        <v>12</v>
      </c>
      <c r="J290" s="12" t="str">
        <f t="shared" ca="1" si="37"/>
        <v>NOT DUE</v>
      </c>
      <c r="K290" s="24" t="s">
        <v>651</v>
      </c>
      <c r="L290" s="15"/>
    </row>
    <row r="291" spans="1:12" ht="34.5" customHeight="1">
      <c r="A291" s="12" t="s">
        <v>4873</v>
      </c>
      <c r="B291" s="24" t="s">
        <v>648</v>
      </c>
      <c r="C291" s="24" t="s">
        <v>649</v>
      </c>
      <c r="D291" s="16" t="s">
        <v>4</v>
      </c>
      <c r="E291" s="8">
        <v>44082</v>
      </c>
      <c r="F291" s="366">
        <v>44637</v>
      </c>
      <c r="G291" s="52"/>
      <c r="H291" s="10">
        <f t="shared" si="39"/>
        <v>44667</v>
      </c>
      <c r="I291" s="11">
        <f t="shared" ca="1" si="35"/>
        <v>12</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159</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159</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157</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157</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157</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157</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157</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157</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157</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157</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157</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887</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887</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887</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887</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887</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887</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887</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887</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887</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887</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887</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887</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887</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887</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887</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887</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887</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887</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887</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887</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887</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887</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887</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887</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887</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887</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887</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887</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887</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44670.125</v>
      </c>
      <c r="I333" s="196">
        <v>387</v>
      </c>
      <c r="J333" s="197" t="str">
        <f>IF(I333="","",IF(I333&lt;0,"OVERDUE","NOT DUE"))</f>
        <v>NOT DUE</v>
      </c>
      <c r="K333" s="194"/>
      <c r="L333" s="203"/>
    </row>
    <row r="337" spans="2:11">
      <c r="B337" s="206" t="s">
        <v>4545</v>
      </c>
      <c r="D337" s="39"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G271" sqref="G271"/>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735</v>
      </c>
      <c r="D3" s="519" t="s">
        <v>12</v>
      </c>
      <c r="E3" s="519"/>
      <c r="F3" s="249" t="s">
        <v>736</v>
      </c>
    </row>
    <row r="4" spans="1:12" ht="18" customHeight="1">
      <c r="A4" s="518" t="s">
        <v>74</v>
      </c>
      <c r="B4" s="518"/>
      <c r="C4" s="29" t="s">
        <v>4637</v>
      </c>
      <c r="D4" s="519" t="s">
        <v>2072</v>
      </c>
      <c r="E4" s="519"/>
      <c r="F4" s="246">
        <f>'Running Hours'!B8</f>
        <v>5038</v>
      </c>
    </row>
    <row r="5" spans="1:12" ht="18" customHeight="1">
      <c r="A5" s="518" t="s">
        <v>75</v>
      </c>
      <c r="B5" s="518"/>
      <c r="C5" s="30" t="s">
        <v>4638</v>
      </c>
      <c r="D5" s="519" t="s">
        <v>4549</v>
      </c>
      <c r="E5" s="519"/>
      <c r="F5" s="115">
        <f>'Running Hours'!$D3</f>
        <v>44654</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44654</v>
      </c>
      <c r="G8" s="52"/>
      <c r="H8" s="10">
        <f>F8+1</f>
        <v>44655</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296" t="s">
        <v>1</v>
      </c>
      <c r="E9" s="8">
        <v>44082</v>
      </c>
      <c r="F9" s="366">
        <v>44654</v>
      </c>
      <c r="G9" s="52"/>
      <c r="H9" s="10">
        <f>F9+1</f>
        <v>44655</v>
      </c>
      <c r="I9" s="11">
        <f t="shared" ca="1" si="0"/>
        <v>0</v>
      </c>
      <c r="J9" s="12" t="str">
        <f t="shared" ca="1" si="1"/>
        <v>NOT DUE</v>
      </c>
      <c r="K9" s="24" t="s">
        <v>584</v>
      </c>
      <c r="L9" s="15"/>
    </row>
    <row r="10" spans="1:12" ht="15" customHeight="1">
      <c r="A10" s="12" t="s">
        <v>803</v>
      </c>
      <c r="B10" s="24" t="s">
        <v>3688</v>
      </c>
      <c r="C10" s="24" t="s">
        <v>3689</v>
      </c>
      <c r="D10" s="296" t="s">
        <v>1</v>
      </c>
      <c r="E10" s="8">
        <v>44082</v>
      </c>
      <c r="F10" s="366">
        <v>44654</v>
      </c>
      <c r="G10" s="52"/>
      <c r="H10" s="10">
        <f>F10+1</f>
        <v>44655</v>
      </c>
      <c r="I10" s="11">
        <f t="shared" ca="1" si="0"/>
        <v>0</v>
      </c>
      <c r="J10" s="12" t="str">
        <f t="shared" ca="1" si="1"/>
        <v>NOT DUE</v>
      </c>
      <c r="K10" s="24" t="s">
        <v>584</v>
      </c>
      <c r="L10" s="13"/>
    </row>
    <row r="11" spans="1:12" ht="15" customHeight="1">
      <c r="A11" s="12" t="s">
        <v>804</v>
      </c>
      <c r="B11" s="24" t="s">
        <v>598</v>
      </c>
      <c r="C11" s="24" t="s">
        <v>3690</v>
      </c>
      <c r="D11" s="296" t="s">
        <v>1</v>
      </c>
      <c r="E11" s="8">
        <v>44082</v>
      </c>
      <c r="F11" s="366">
        <v>44654</v>
      </c>
      <c r="G11" s="52"/>
      <c r="H11" s="10">
        <f>F11+1</f>
        <v>44655</v>
      </c>
      <c r="I11" s="11">
        <f t="shared" ca="1" si="0"/>
        <v>0</v>
      </c>
      <c r="J11" s="12" t="str">
        <f t="shared" ca="1" si="1"/>
        <v>NOT DUE</v>
      </c>
      <c r="K11" s="24" t="s">
        <v>584</v>
      </c>
      <c r="L11" s="15"/>
    </row>
    <row r="12" spans="1:12" ht="15" customHeight="1">
      <c r="A12" s="12" t="s">
        <v>805</v>
      </c>
      <c r="B12" s="24" t="s">
        <v>3691</v>
      </c>
      <c r="C12" s="24" t="s">
        <v>3692</v>
      </c>
      <c r="D12" s="296" t="s">
        <v>1</v>
      </c>
      <c r="E12" s="8">
        <v>44082</v>
      </c>
      <c r="F12" s="366">
        <v>44654</v>
      </c>
      <c r="G12" s="52"/>
      <c r="H12" s="10">
        <f t="shared" ref="H12:H13" si="2">F12+1</f>
        <v>44655</v>
      </c>
      <c r="I12" s="11">
        <f t="shared" ca="1" si="0"/>
        <v>0</v>
      </c>
      <c r="J12" s="12" t="str">
        <f t="shared" ca="1" si="1"/>
        <v>NOT DUE</v>
      </c>
      <c r="K12" s="24" t="s">
        <v>584</v>
      </c>
      <c r="L12" s="15"/>
    </row>
    <row r="13" spans="1:12" ht="15" customHeight="1">
      <c r="A13" s="12" t="s">
        <v>806</v>
      </c>
      <c r="B13" s="24" t="s">
        <v>3693</v>
      </c>
      <c r="C13" s="24" t="s">
        <v>3692</v>
      </c>
      <c r="D13" s="296" t="s">
        <v>1</v>
      </c>
      <c r="E13" s="8">
        <v>44082</v>
      </c>
      <c r="F13" s="366">
        <v>44654</v>
      </c>
      <c r="G13" s="52"/>
      <c r="H13" s="10">
        <f t="shared" si="2"/>
        <v>44655</v>
      </c>
      <c r="I13" s="11">
        <f t="shared" ca="1" si="0"/>
        <v>0</v>
      </c>
      <c r="J13" s="12" t="str">
        <f t="shared" ca="1" si="1"/>
        <v>NOT DUE</v>
      </c>
      <c r="K13" s="24" t="s">
        <v>584</v>
      </c>
      <c r="L13" s="15"/>
    </row>
    <row r="14" spans="1:12" ht="36">
      <c r="A14" s="12" t="s">
        <v>807</v>
      </c>
      <c r="B14" s="24" t="s">
        <v>3694</v>
      </c>
      <c r="C14" s="24" t="s">
        <v>3695</v>
      </c>
      <c r="D14" s="296" t="s">
        <v>1</v>
      </c>
      <c r="E14" s="8">
        <v>44082</v>
      </c>
      <c r="F14" s="366">
        <v>44654</v>
      </c>
      <c r="G14" s="52"/>
      <c r="H14" s="10">
        <f>F14+1</f>
        <v>44655</v>
      </c>
      <c r="I14" s="11">
        <f ca="1">IF(ISBLANK(H14),"",H14-DATE(YEAR(NOW()),MONTH(NOW()),DAY(NOW())))</f>
        <v>0</v>
      </c>
      <c r="J14" s="12" t="str">
        <f t="shared" ca="1" si="1"/>
        <v>NOT DUE</v>
      </c>
      <c r="K14" s="24" t="s">
        <v>584</v>
      </c>
      <c r="L14" s="13"/>
    </row>
    <row r="15" spans="1:12">
      <c r="A15" s="12" t="s">
        <v>808</v>
      </c>
      <c r="B15" s="24" t="s">
        <v>3696</v>
      </c>
      <c r="C15" s="24" t="s">
        <v>3697</v>
      </c>
      <c r="D15" s="296" t="s">
        <v>1</v>
      </c>
      <c r="E15" s="8">
        <v>44082</v>
      </c>
      <c r="F15" s="366">
        <v>44654</v>
      </c>
      <c r="G15" s="52"/>
      <c r="H15" s="10">
        <f>F15+1</f>
        <v>44655</v>
      </c>
      <c r="I15" s="11">
        <f ca="1">IF(ISBLANK(H15),"",H15-DATE(YEAR(NOW()),MONTH(NOW()),DAY(NOW())))</f>
        <v>0</v>
      </c>
      <c r="J15" s="12" t="str">
        <f t="shared" ca="1" si="1"/>
        <v>NOT DUE</v>
      </c>
      <c r="K15" s="24" t="s">
        <v>584</v>
      </c>
      <c r="L15" s="13"/>
    </row>
    <row r="16" spans="1:12" ht="15" customHeight="1">
      <c r="A16" s="12" t="s">
        <v>809</v>
      </c>
      <c r="B16" s="24" t="s">
        <v>3698</v>
      </c>
      <c r="C16" s="24" t="s">
        <v>3699</v>
      </c>
      <c r="D16" s="296" t="s">
        <v>1</v>
      </c>
      <c r="E16" s="8">
        <v>44082</v>
      </c>
      <c r="F16" s="366">
        <v>44654</v>
      </c>
      <c r="G16" s="52"/>
      <c r="H16" s="10">
        <f>F16+1</f>
        <v>44655</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296" t="s">
        <v>4</v>
      </c>
      <c r="E17" s="8">
        <v>44082</v>
      </c>
      <c r="F17" s="366">
        <v>44652</v>
      </c>
      <c r="G17" s="52"/>
      <c r="H17" s="10">
        <f>F17+30</f>
        <v>44682</v>
      </c>
      <c r="I17" s="11">
        <f t="shared" ca="1" si="3"/>
        <v>27</v>
      </c>
      <c r="J17" s="12" t="str">
        <f t="shared" ca="1" si="1"/>
        <v>NOT DUE</v>
      </c>
      <c r="K17" s="24" t="s">
        <v>3701</v>
      </c>
      <c r="L17" s="13"/>
    </row>
    <row r="18" spans="1:12" ht="15" customHeight="1">
      <c r="A18" s="12" t="s">
        <v>811</v>
      </c>
      <c r="B18" s="24" t="s">
        <v>3702</v>
      </c>
      <c r="C18" s="24" t="s">
        <v>3703</v>
      </c>
      <c r="D18" s="296" t="s">
        <v>4</v>
      </c>
      <c r="E18" s="8">
        <v>44082</v>
      </c>
      <c r="F18" s="366">
        <v>44652</v>
      </c>
      <c r="G18" s="52"/>
      <c r="H18" s="10">
        <f t="shared" ref="H18:H35" si="4">F18+30</f>
        <v>44682</v>
      </c>
      <c r="I18" s="11">
        <f t="shared" ca="1" si="3"/>
        <v>27</v>
      </c>
      <c r="J18" s="12" t="str">
        <f t="shared" ca="1" si="1"/>
        <v>NOT DUE</v>
      </c>
      <c r="K18" s="24" t="s">
        <v>3701</v>
      </c>
      <c r="L18" s="13"/>
    </row>
    <row r="19" spans="1:12" ht="15" customHeight="1">
      <c r="A19" s="12" t="s">
        <v>812</v>
      </c>
      <c r="B19" s="24" t="s">
        <v>3702</v>
      </c>
      <c r="C19" s="24" t="s">
        <v>3704</v>
      </c>
      <c r="D19" s="296" t="s">
        <v>4</v>
      </c>
      <c r="E19" s="8">
        <v>44082</v>
      </c>
      <c r="F19" s="366">
        <v>44652</v>
      </c>
      <c r="G19" s="52"/>
      <c r="H19" s="10">
        <f t="shared" si="4"/>
        <v>44682</v>
      </c>
      <c r="I19" s="11">
        <f t="shared" ca="1" si="3"/>
        <v>27</v>
      </c>
      <c r="J19" s="12" t="str">
        <f t="shared" ca="1" si="1"/>
        <v>NOT DUE</v>
      </c>
      <c r="K19" s="24" t="s">
        <v>3701</v>
      </c>
      <c r="L19" s="13"/>
    </row>
    <row r="20" spans="1:12" ht="15" customHeight="1">
      <c r="A20" s="12" t="s">
        <v>813</v>
      </c>
      <c r="B20" s="24" t="s">
        <v>3702</v>
      </c>
      <c r="C20" s="24" t="s">
        <v>3705</v>
      </c>
      <c r="D20" s="296" t="s">
        <v>4</v>
      </c>
      <c r="E20" s="8">
        <v>44082</v>
      </c>
      <c r="F20" s="366">
        <v>44652</v>
      </c>
      <c r="G20" s="52"/>
      <c r="H20" s="10">
        <f t="shared" si="4"/>
        <v>44682</v>
      </c>
      <c r="I20" s="11">
        <f t="shared" ca="1" si="3"/>
        <v>27</v>
      </c>
      <c r="J20" s="12" t="str">
        <f t="shared" ca="1" si="1"/>
        <v>NOT DUE</v>
      </c>
      <c r="K20" s="24" t="s">
        <v>3701</v>
      </c>
      <c r="L20" s="13"/>
    </row>
    <row r="21" spans="1:12" ht="15" customHeight="1">
      <c r="A21" s="12" t="s">
        <v>814</v>
      </c>
      <c r="B21" s="24" t="s">
        <v>3706</v>
      </c>
      <c r="C21" s="24" t="s">
        <v>3703</v>
      </c>
      <c r="D21" s="296" t="s">
        <v>4</v>
      </c>
      <c r="E21" s="8">
        <v>44082</v>
      </c>
      <c r="F21" s="366">
        <v>44652</v>
      </c>
      <c r="G21" s="52"/>
      <c r="H21" s="10">
        <f t="shared" si="4"/>
        <v>44682</v>
      </c>
      <c r="I21" s="11">
        <f t="shared" ca="1" si="3"/>
        <v>27</v>
      </c>
      <c r="J21" s="12" t="str">
        <f t="shared" ca="1" si="1"/>
        <v>NOT DUE</v>
      </c>
      <c r="K21" s="24" t="s">
        <v>3701</v>
      </c>
      <c r="L21" s="13"/>
    </row>
    <row r="22" spans="1:12" ht="15" customHeight="1">
      <c r="A22" s="12" t="s">
        <v>815</v>
      </c>
      <c r="B22" s="24" t="s">
        <v>3706</v>
      </c>
      <c r="C22" s="24" t="s">
        <v>3704</v>
      </c>
      <c r="D22" s="296" t="s">
        <v>4</v>
      </c>
      <c r="E22" s="8">
        <v>44082</v>
      </c>
      <c r="F22" s="366">
        <v>44652</v>
      </c>
      <c r="G22" s="52"/>
      <c r="H22" s="10">
        <f t="shared" si="4"/>
        <v>44682</v>
      </c>
      <c r="I22" s="11">
        <f t="shared" ca="1" si="3"/>
        <v>27</v>
      </c>
      <c r="J22" s="12" t="str">
        <f t="shared" ca="1" si="1"/>
        <v>NOT DUE</v>
      </c>
      <c r="K22" s="24" t="s">
        <v>3701</v>
      </c>
      <c r="L22" s="13"/>
    </row>
    <row r="23" spans="1:12" ht="15" customHeight="1">
      <c r="A23" s="12" t="s">
        <v>816</v>
      </c>
      <c r="B23" s="24" t="s">
        <v>3706</v>
      </c>
      <c r="C23" s="24" t="s">
        <v>3705</v>
      </c>
      <c r="D23" s="296" t="s">
        <v>4</v>
      </c>
      <c r="E23" s="8">
        <v>44082</v>
      </c>
      <c r="F23" s="366">
        <v>44652</v>
      </c>
      <c r="G23" s="52"/>
      <c r="H23" s="10">
        <f t="shared" si="4"/>
        <v>44682</v>
      </c>
      <c r="I23" s="11">
        <f t="shared" ca="1" si="3"/>
        <v>27</v>
      </c>
      <c r="J23" s="12" t="str">
        <f t="shared" ca="1" si="1"/>
        <v>NOT DUE</v>
      </c>
      <c r="K23" s="24" t="s">
        <v>3701</v>
      </c>
      <c r="L23" s="13"/>
    </row>
    <row r="24" spans="1:12" ht="15" customHeight="1">
      <c r="A24" s="12" t="s">
        <v>817</v>
      </c>
      <c r="B24" s="24" t="s">
        <v>3707</v>
      </c>
      <c r="C24" s="24" t="s">
        <v>3703</v>
      </c>
      <c r="D24" s="296" t="s">
        <v>4</v>
      </c>
      <c r="E24" s="8">
        <v>44082</v>
      </c>
      <c r="F24" s="366">
        <v>44652</v>
      </c>
      <c r="G24" s="52"/>
      <c r="H24" s="10">
        <f t="shared" si="4"/>
        <v>44682</v>
      </c>
      <c r="I24" s="11">
        <f t="shared" ca="1" si="3"/>
        <v>27</v>
      </c>
      <c r="J24" s="12" t="str">
        <f t="shared" ca="1" si="1"/>
        <v>NOT DUE</v>
      </c>
      <c r="K24" s="24" t="s">
        <v>3701</v>
      </c>
      <c r="L24" s="13"/>
    </row>
    <row r="25" spans="1:12" ht="15" customHeight="1">
      <c r="A25" s="12" t="s">
        <v>818</v>
      </c>
      <c r="B25" s="24" t="s">
        <v>3707</v>
      </c>
      <c r="C25" s="24" t="s">
        <v>3704</v>
      </c>
      <c r="D25" s="296" t="s">
        <v>4</v>
      </c>
      <c r="E25" s="8">
        <v>44082</v>
      </c>
      <c r="F25" s="366">
        <v>44652</v>
      </c>
      <c r="G25" s="52"/>
      <c r="H25" s="10">
        <f t="shared" si="4"/>
        <v>44682</v>
      </c>
      <c r="I25" s="11">
        <f t="shared" ca="1" si="3"/>
        <v>27</v>
      </c>
      <c r="J25" s="12" t="str">
        <f t="shared" ca="1" si="1"/>
        <v>NOT DUE</v>
      </c>
      <c r="K25" s="24" t="s">
        <v>3701</v>
      </c>
      <c r="L25" s="13"/>
    </row>
    <row r="26" spans="1:12" ht="15" customHeight="1">
      <c r="A26" s="12" t="s">
        <v>819</v>
      </c>
      <c r="B26" s="24" t="s">
        <v>3707</v>
      </c>
      <c r="C26" s="24" t="s">
        <v>3705</v>
      </c>
      <c r="D26" s="296" t="s">
        <v>4</v>
      </c>
      <c r="E26" s="8">
        <v>44082</v>
      </c>
      <c r="F26" s="366">
        <v>44652</v>
      </c>
      <c r="G26" s="52"/>
      <c r="H26" s="10">
        <f t="shared" si="4"/>
        <v>44682</v>
      </c>
      <c r="I26" s="11">
        <f t="shared" ca="1" si="3"/>
        <v>27</v>
      </c>
      <c r="J26" s="12" t="str">
        <f t="shared" ca="1" si="1"/>
        <v>NOT DUE</v>
      </c>
      <c r="K26" s="24" t="s">
        <v>3701</v>
      </c>
      <c r="L26" s="13"/>
    </row>
    <row r="27" spans="1:12" ht="15" customHeight="1">
      <c r="A27" s="12" t="s">
        <v>820</v>
      </c>
      <c r="B27" s="24" t="s">
        <v>3708</v>
      </c>
      <c r="C27" s="24" t="s">
        <v>3703</v>
      </c>
      <c r="D27" s="296" t="s">
        <v>4</v>
      </c>
      <c r="E27" s="8">
        <v>44082</v>
      </c>
      <c r="F27" s="366">
        <v>44652</v>
      </c>
      <c r="G27" s="52"/>
      <c r="H27" s="10">
        <f t="shared" si="4"/>
        <v>44682</v>
      </c>
      <c r="I27" s="11">
        <f t="shared" ca="1" si="3"/>
        <v>27</v>
      </c>
      <c r="J27" s="12" t="str">
        <f t="shared" ca="1" si="1"/>
        <v>NOT DUE</v>
      </c>
      <c r="K27" s="24" t="s">
        <v>3701</v>
      </c>
      <c r="L27" s="13"/>
    </row>
    <row r="28" spans="1:12" ht="15" customHeight="1">
      <c r="A28" s="12" t="s">
        <v>821</v>
      </c>
      <c r="B28" s="24" t="s">
        <v>3708</v>
      </c>
      <c r="C28" s="24" t="s">
        <v>3704</v>
      </c>
      <c r="D28" s="296" t="s">
        <v>4</v>
      </c>
      <c r="E28" s="8">
        <v>44082</v>
      </c>
      <c r="F28" s="366">
        <v>44652</v>
      </c>
      <c r="G28" s="52"/>
      <c r="H28" s="10">
        <f t="shared" si="4"/>
        <v>44682</v>
      </c>
      <c r="I28" s="11">
        <f t="shared" ca="1" si="3"/>
        <v>27</v>
      </c>
      <c r="J28" s="12" t="str">
        <f t="shared" ca="1" si="1"/>
        <v>NOT DUE</v>
      </c>
      <c r="K28" s="24" t="s">
        <v>3701</v>
      </c>
      <c r="L28" s="13"/>
    </row>
    <row r="29" spans="1:12" ht="15" customHeight="1">
      <c r="A29" s="12" t="s">
        <v>822</v>
      </c>
      <c r="B29" s="24" t="s">
        <v>3708</v>
      </c>
      <c r="C29" s="24" t="s">
        <v>3705</v>
      </c>
      <c r="D29" s="296" t="s">
        <v>4</v>
      </c>
      <c r="E29" s="8">
        <v>44082</v>
      </c>
      <c r="F29" s="366">
        <v>44652</v>
      </c>
      <c r="G29" s="52"/>
      <c r="H29" s="10">
        <f t="shared" si="4"/>
        <v>44682</v>
      </c>
      <c r="I29" s="11">
        <f t="shared" ca="1" si="3"/>
        <v>27</v>
      </c>
      <c r="J29" s="12" t="str">
        <f t="shared" ca="1" si="1"/>
        <v>NOT DUE</v>
      </c>
      <c r="K29" s="24" t="s">
        <v>3701</v>
      </c>
      <c r="L29" s="13"/>
    </row>
    <row r="30" spans="1:12" ht="15" customHeight="1">
      <c r="A30" s="12" t="s">
        <v>823</v>
      </c>
      <c r="B30" s="24" t="s">
        <v>3709</v>
      </c>
      <c r="C30" s="24" t="s">
        <v>3703</v>
      </c>
      <c r="D30" s="296" t="s">
        <v>4</v>
      </c>
      <c r="E30" s="8">
        <v>44082</v>
      </c>
      <c r="F30" s="366">
        <v>44652</v>
      </c>
      <c r="G30" s="52"/>
      <c r="H30" s="10">
        <f t="shared" si="4"/>
        <v>44682</v>
      </c>
      <c r="I30" s="11">
        <f t="shared" ca="1" si="3"/>
        <v>27</v>
      </c>
      <c r="J30" s="12" t="str">
        <f t="shared" ca="1" si="1"/>
        <v>NOT DUE</v>
      </c>
      <c r="K30" s="24" t="s">
        <v>3701</v>
      </c>
      <c r="L30" s="13"/>
    </row>
    <row r="31" spans="1:12" ht="15" customHeight="1">
      <c r="A31" s="12" t="s">
        <v>824</v>
      </c>
      <c r="B31" s="24" t="s">
        <v>3709</v>
      </c>
      <c r="C31" s="24" t="s">
        <v>3704</v>
      </c>
      <c r="D31" s="296" t="s">
        <v>4</v>
      </c>
      <c r="E31" s="8">
        <v>44082</v>
      </c>
      <c r="F31" s="366">
        <v>44652</v>
      </c>
      <c r="G31" s="52"/>
      <c r="H31" s="10">
        <f t="shared" si="4"/>
        <v>44682</v>
      </c>
      <c r="I31" s="11">
        <f t="shared" ca="1" si="3"/>
        <v>27</v>
      </c>
      <c r="J31" s="12" t="str">
        <f t="shared" ca="1" si="1"/>
        <v>NOT DUE</v>
      </c>
      <c r="K31" s="24" t="s">
        <v>3701</v>
      </c>
      <c r="L31" s="13"/>
    </row>
    <row r="32" spans="1:12" ht="15" customHeight="1">
      <c r="A32" s="12" t="s">
        <v>825</v>
      </c>
      <c r="B32" s="24" t="s">
        <v>3709</v>
      </c>
      <c r="C32" s="24" t="s">
        <v>3705</v>
      </c>
      <c r="D32" s="296" t="s">
        <v>4</v>
      </c>
      <c r="E32" s="8">
        <v>44082</v>
      </c>
      <c r="F32" s="366">
        <v>44652</v>
      </c>
      <c r="G32" s="52"/>
      <c r="H32" s="10">
        <f t="shared" si="4"/>
        <v>44682</v>
      </c>
      <c r="I32" s="11">
        <f t="shared" ca="1" si="3"/>
        <v>27</v>
      </c>
      <c r="J32" s="12" t="str">
        <f t="shared" ca="1" si="1"/>
        <v>NOT DUE</v>
      </c>
      <c r="K32" s="24" t="s">
        <v>3701</v>
      </c>
      <c r="L32" s="13"/>
    </row>
    <row r="33" spans="1:12" ht="15" customHeight="1">
      <c r="A33" s="12" t="s">
        <v>826</v>
      </c>
      <c r="B33" s="24" t="s">
        <v>3710</v>
      </c>
      <c r="C33" s="24" t="s">
        <v>3703</v>
      </c>
      <c r="D33" s="296" t="s">
        <v>4</v>
      </c>
      <c r="E33" s="8">
        <v>44082</v>
      </c>
      <c r="F33" s="366">
        <v>44652</v>
      </c>
      <c r="G33" s="52"/>
      <c r="H33" s="10">
        <f t="shared" si="4"/>
        <v>44682</v>
      </c>
      <c r="I33" s="11">
        <f t="shared" ca="1" si="3"/>
        <v>27</v>
      </c>
      <c r="J33" s="12" t="str">
        <f t="shared" ca="1" si="1"/>
        <v>NOT DUE</v>
      </c>
      <c r="K33" s="24" t="s">
        <v>3701</v>
      </c>
      <c r="L33" s="13"/>
    </row>
    <row r="34" spans="1:12" ht="15" customHeight="1">
      <c r="A34" s="12" t="s">
        <v>827</v>
      </c>
      <c r="B34" s="24" t="s">
        <v>3710</v>
      </c>
      <c r="C34" s="24" t="s">
        <v>3704</v>
      </c>
      <c r="D34" s="296" t="s">
        <v>4</v>
      </c>
      <c r="E34" s="8">
        <v>44082</v>
      </c>
      <c r="F34" s="366">
        <v>44652</v>
      </c>
      <c r="G34" s="52"/>
      <c r="H34" s="10">
        <f t="shared" si="4"/>
        <v>44682</v>
      </c>
      <c r="I34" s="11">
        <f t="shared" ca="1" si="3"/>
        <v>27</v>
      </c>
      <c r="J34" s="12" t="str">
        <f t="shared" ca="1" si="1"/>
        <v>NOT DUE</v>
      </c>
      <c r="K34" s="24" t="s">
        <v>3701</v>
      </c>
      <c r="L34" s="13"/>
    </row>
    <row r="35" spans="1:12" ht="15" customHeight="1">
      <c r="A35" s="12" t="s">
        <v>828</v>
      </c>
      <c r="B35" s="24" t="s">
        <v>3710</v>
      </c>
      <c r="C35" s="24" t="s">
        <v>3705</v>
      </c>
      <c r="D35" s="296" t="s">
        <v>4</v>
      </c>
      <c r="E35" s="8">
        <v>44082</v>
      </c>
      <c r="F35" s="366">
        <v>44652</v>
      </c>
      <c r="G35" s="52"/>
      <c r="H35" s="10">
        <f t="shared" si="4"/>
        <v>44682</v>
      </c>
      <c r="I35" s="11">
        <f t="shared" ca="1" si="3"/>
        <v>27</v>
      </c>
      <c r="J35" s="12" t="str">
        <f t="shared" ca="1" si="1"/>
        <v>NOT DUE</v>
      </c>
      <c r="K35" s="24" t="s">
        <v>3701</v>
      </c>
      <c r="L35" s="13"/>
    </row>
    <row r="36" spans="1:12" ht="15" customHeight="1">
      <c r="A36" s="12" t="s">
        <v>829</v>
      </c>
      <c r="B36" s="24" t="s">
        <v>548</v>
      </c>
      <c r="C36" s="24" t="s">
        <v>3867</v>
      </c>
      <c r="D36" s="296">
        <v>200</v>
      </c>
      <c r="E36" s="8">
        <v>44082</v>
      </c>
      <c r="F36" s="366">
        <v>44639</v>
      </c>
      <c r="G36" s="304">
        <v>4926</v>
      </c>
      <c r="H36" s="17">
        <f>IF(I36&lt;=200,$F$5+(I36/24),"error")</f>
        <v>44657.666666666664</v>
      </c>
      <c r="I36" s="18">
        <f>D36-($F$4-G36)</f>
        <v>88</v>
      </c>
      <c r="J36" s="12" t="str">
        <f>IF(I36="","",IF(I36&lt;0,"OVERDUE","NOT DUE"))</f>
        <v>NOT DUE</v>
      </c>
      <c r="K36" s="24" t="s">
        <v>584</v>
      </c>
      <c r="L36" s="15"/>
    </row>
    <row r="37" spans="1:12" ht="15" customHeight="1">
      <c r="A37" s="12" t="s">
        <v>830</v>
      </c>
      <c r="B37" s="24" t="s">
        <v>548</v>
      </c>
      <c r="C37" s="24" t="s">
        <v>3868</v>
      </c>
      <c r="D37" s="296">
        <v>2000</v>
      </c>
      <c r="E37" s="8">
        <v>44082</v>
      </c>
      <c r="F37" s="366">
        <v>44636</v>
      </c>
      <c r="G37" s="20">
        <v>4879</v>
      </c>
      <c r="H37" s="17">
        <f>IF(I37&lt;=2000,$F$5+(I37/24),"error")</f>
        <v>44730.708333333336</v>
      </c>
      <c r="I37" s="18">
        <f>D37-($F$4-G37)</f>
        <v>1841</v>
      </c>
      <c r="J37" s="12" t="str">
        <f>IF(I37="","",IF(I37&lt;0,"OVERDUE","NOT DUE"))</f>
        <v>NOT DUE</v>
      </c>
      <c r="K37" s="24" t="s">
        <v>3711</v>
      </c>
      <c r="L37" s="15"/>
    </row>
    <row r="38" spans="1:12" ht="15" customHeight="1">
      <c r="A38" s="12" t="s">
        <v>831</v>
      </c>
      <c r="B38" s="24" t="s">
        <v>548</v>
      </c>
      <c r="C38" s="24" t="s">
        <v>3712</v>
      </c>
      <c r="D38" s="296">
        <v>200</v>
      </c>
      <c r="E38" s="8">
        <v>44082</v>
      </c>
      <c r="F38" s="366">
        <v>44636</v>
      </c>
      <c r="G38" s="304">
        <v>4879</v>
      </c>
      <c r="H38" s="17">
        <f>IF(I38&lt;=200,$F$5+(I38/24),"error")</f>
        <v>44655.708333333336</v>
      </c>
      <c r="I38" s="18">
        <f>D38-($F$4-G38)</f>
        <v>41</v>
      </c>
      <c r="J38" s="12" t="str">
        <f>IF(I38="","",IF(I38&lt;0,"OVERDUE","NOT DUE"))</f>
        <v>NOT DUE</v>
      </c>
      <c r="K38" s="24" t="s">
        <v>584</v>
      </c>
      <c r="L38" s="15"/>
    </row>
    <row r="39" spans="1:12" ht="15" customHeight="1">
      <c r="A39" s="12" t="s">
        <v>832</v>
      </c>
      <c r="B39" s="24" t="s">
        <v>548</v>
      </c>
      <c r="C39" s="24" t="s">
        <v>3713</v>
      </c>
      <c r="D39" s="296">
        <v>100</v>
      </c>
      <c r="E39" s="8">
        <v>44082</v>
      </c>
      <c r="F39" s="366">
        <v>44642</v>
      </c>
      <c r="G39" s="304">
        <v>5038</v>
      </c>
      <c r="H39" s="17">
        <f>IF(I39&lt;=100,$F$5+(I39/24),"error")</f>
        <v>44658.166666666664</v>
      </c>
      <c r="I39" s="18">
        <f>D39-($F$4-G39)</f>
        <v>100</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44777.416666666664</v>
      </c>
      <c r="I40" s="18">
        <f t="shared" ref="I40:I103" si="5">D40-($F$4-G40)</f>
        <v>2962</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44980.708333333336</v>
      </c>
      <c r="I41" s="18">
        <f t="shared" si="5"/>
        <v>7841</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44777.416666666664</v>
      </c>
      <c r="I42" s="18">
        <f t="shared" si="5"/>
        <v>2962</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44694.083333333336</v>
      </c>
      <c r="I43" s="18">
        <f t="shared" si="5"/>
        <v>962</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44694.083333333336</v>
      </c>
      <c r="I44" s="18">
        <f t="shared" si="5"/>
        <v>962</v>
      </c>
      <c r="J44" s="12" t="str">
        <f t="shared" si="6"/>
        <v>NOT DUE</v>
      </c>
      <c r="K44" s="24" t="s">
        <v>3711</v>
      </c>
      <c r="L44" s="15"/>
    </row>
    <row r="45" spans="1:12" ht="15" customHeight="1">
      <c r="A45" s="12" t="s">
        <v>838</v>
      </c>
      <c r="B45" s="24" t="s">
        <v>3719</v>
      </c>
      <c r="C45" s="24" t="s">
        <v>3720</v>
      </c>
      <c r="D45" s="296">
        <v>1500</v>
      </c>
      <c r="E45" s="8">
        <v>44082</v>
      </c>
      <c r="F45" s="306">
        <v>44523</v>
      </c>
      <c r="G45" s="304">
        <v>4235</v>
      </c>
      <c r="H45" s="17">
        <f>IF(I45&lt;=1500,$F$5+(I45/24),"error")</f>
        <v>44683.041666666664</v>
      </c>
      <c r="I45" s="18">
        <f t="shared" si="5"/>
        <v>697</v>
      </c>
      <c r="J45" s="12" t="str">
        <f t="shared" si="1"/>
        <v>NOT DUE</v>
      </c>
      <c r="K45" s="24" t="s">
        <v>3721</v>
      </c>
      <c r="L45" s="15"/>
    </row>
    <row r="46" spans="1:12" ht="15" customHeight="1">
      <c r="A46" s="12" t="s">
        <v>839</v>
      </c>
      <c r="B46" s="24" t="s">
        <v>3722</v>
      </c>
      <c r="C46" s="24" t="s">
        <v>3720</v>
      </c>
      <c r="D46" s="296">
        <v>1500</v>
      </c>
      <c r="E46" s="8">
        <v>44082</v>
      </c>
      <c r="F46" s="366">
        <v>44523</v>
      </c>
      <c r="G46" s="304">
        <v>4235</v>
      </c>
      <c r="H46" s="17">
        <f t="shared" ref="H46:H49" si="8">IF(I46&lt;=1500,$F$5+(I46/24),"error")</f>
        <v>44683.041666666664</v>
      </c>
      <c r="I46" s="18">
        <f t="shared" si="5"/>
        <v>697</v>
      </c>
      <c r="J46" s="12" t="str">
        <f t="shared" si="1"/>
        <v>NOT DUE</v>
      </c>
      <c r="K46" s="24" t="s">
        <v>3721</v>
      </c>
      <c r="L46" s="15"/>
    </row>
    <row r="47" spans="1:12" ht="15" customHeight="1">
      <c r="A47" s="12" t="s">
        <v>840</v>
      </c>
      <c r="B47" s="24" t="s">
        <v>3723</v>
      </c>
      <c r="C47" s="24" t="s">
        <v>3720</v>
      </c>
      <c r="D47" s="296">
        <v>1500</v>
      </c>
      <c r="E47" s="8">
        <v>44082</v>
      </c>
      <c r="F47" s="366">
        <v>44523</v>
      </c>
      <c r="G47" s="304">
        <v>4235</v>
      </c>
      <c r="H47" s="17">
        <f t="shared" si="8"/>
        <v>44683.041666666664</v>
      </c>
      <c r="I47" s="18">
        <f t="shared" si="5"/>
        <v>697</v>
      </c>
      <c r="J47" s="12" t="str">
        <f t="shared" si="1"/>
        <v>NOT DUE</v>
      </c>
      <c r="K47" s="24" t="s">
        <v>3721</v>
      </c>
      <c r="L47" s="15"/>
    </row>
    <row r="48" spans="1:12" ht="24">
      <c r="A48" s="12" t="s">
        <v>841</v>
      </c>
      <c r="B48" s="24" t="s">
        <v>3724</v>
      </c>
      <c r="C48" s="24" t="s">
        <v>3720</v>
      </c>
      <c r="D48" s="296">
        <v>1500</v>
      </c>
      <c r="E48" s="8">
        <v>44082</v>
      </c>
      <c r="F48" s="366">
        <v>44523</v>
      </c>
      <c r="G48" s="304">
        <v>4235</v>
      </c>
      <c r="H48" s="17">
        <f t="shared" si="8"/>
        <v>44683.041666666664</v>
      </c>
      <c r="I48" s="18">
        <f t="shared" si="5"/>
        <v>697</v>
      </c>
      <c r="J48" s="12" t="str">
        <f t="shared" si="1"/>
        <v>NOT DUE</v>
      </c>
      <c r="K48" s="24" t="s">
        <v>3721</v>
      </c>
      <c r="L48" s="15"/>
    </row>
    <row r="49" spans="1:12" ht="15" customHeight="1">
      <c r="A49" s="12" t="s">
        <v>842</v>
      </c>
      <c r="B49" s="24" t="s">
        <v>3725</v>
      </c>
      <c r="C49" s="24" t="s">
        <v>3720</v>
      </c>
      <c r="D49" s="296">
        <v>1500</v>
      </c>
      <c r="E49" s="8">
        <v>44082</v>
      </c>
      <c r="F49" s="366">
        <v>44523</v>
      </c>
      <c r="G49" s="304">
        <v>4235</v>
      </c>
      <c r="H49" s="17">
        <f t="shared" si="8"/>
        <v>44683.041666666664</v>
      </c>
      <c r="I49" s="18">
        <f t="shared" si="5"/>
        <v>697</v>
      </c>
      <c r="J49" s="12" t="str">
        <f t="shared" si="1"/>
        <v>NOT DUE</v>
      </c>
      <c r="K49" s="24" t="s">
        <v>3721</v>
      </c>
      <c r="L49" s="15"/>
    </row>
    <row r="50" spans="1:12" ht="15" customHeight="1">
      <c r="A50" s="12" t="s">
        <v>843</v>
      </c>
      <c r="B50" s="24" t="s">
        <v>3726</v>
      </c>
      <c r="C50" s="24" t="s">
        <v>3720</v>
      </c>
      <c r="D50" s="296">
        <v>1500</v>
      </c>
      <c r="E50" s="8">
        <v>44082</v>
      </c>
      <c r="F50" s="366">
        <v>44523</v>
      </c>
      <c r="G50" s="304">
        <v>4235</v>
      </c>
      <c r="H50" s="17">
        <f>IF(I50&lt;=1500,$F$5+(I50/24),"error")</f>
        <v>44683.041666666664</v>
      </c>
      <c r="I50" s="18">
        <f t="shared" si="5"/>
        <v>697</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44683.041666666664</v>
      </c>
      <c r="I51" s="18">
        <f t="shared" si="5"/>
        <v>697</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44944.083333333336</v>
      </c>
      <c r="I52" s="18">
        <f t="shared" si="5"/>
        <v>6962</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44944.083333333336</v>
      </c>
      <c r="I53" s="18">
        <f t="shared" si="5"/>
        <v>6962</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44944.083333333336</v>
      </c>
      <c r="I54" s="18">
        <f t="shared" si="5"/>
        <v>6962</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44944.083333333336</v>
      </c>
      <c r="I55" s="18">
        <f t="shared" si="5"/>
        <v>6962</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44944.083333333336</v>
      </c>
      <c r="I56" s="18">
        <f t="shared" si="5"/>
        <v>6962</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44944.083333333336</v>
      </c>
      <c r="I57" s="18">
        <f t="shared" si="5"/>
        <v>6962</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44944.083333333336</v>
      </c>
      <c r="I58" s="18">
        <f t="shared" si="5"/>
        <v>6962</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44683.041666666664</v>
      </c>
      <c r="I59" s="18">
        <f t="shared" si="5"/>
        <v>697</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44944.083333333336</v>
      </c>
      <c r="I60" s="18">
        <f t="shared" si="5"/>
        <v>6962</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44944.083333333336</v>
      </c>
      <c r="I61" s="18">
        <f t="shared" si="5"/>
        <v>6962</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44944.083333333336</v>
      </c>
      <c r="I62" s="18">
        <f t="shared" si="5"/>
        <v>6962</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44944.083333333336</v>
      </c>
      <c r="I63" s="18">
        <f t="shared" si="5"/>
        <v>6962</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44944.083333333336</v>
      </c>
      <c r="I64" s="18">
        <f t="shared" si="5"/>
        <v>6962</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44944.083333333336</v>
      </c>
      <c r="I65" s="18">
        <f t="shared" si="5"/>
        <v>6962</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44944.083333333336</v>
      </c>
      <c r="I66" s="18">
        <f t="shared" si="5"/>
        <v>6962</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44683.041666666664</v>
      </c>
      <c r="I67" s="18">
        <f t="shared" si="5"/>
        <v>697</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44944.083333333336</v>
      </c>
      <c r="I68" s="18">
        <f t="shared" si="5"/>
        <v>6962</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44944.083333333336</v>
      </c>
      <c r="I69" s="18">
        <f t="shared" si="5"/>
        <v>6962</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44944.083333333336</v>
      </c>
      <c r="I70" s="18">
        <f t="shared" si="5"/>
        <v>6962</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44944.083333333336</v>
      </c>
      <c r="I71" s="18">
        <f t="shared" si="5"/>
        <v>6962</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44944.083333333336</v>
      </c>
      <c r="I72" s="18">
        <f t="shared" si="5"/>
        <v>6962</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44944.083333333336</v>
      </c>
      <c r="I73" s="18">
        <f t="shared" si="5"/>
        <v>6962</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44944.083333333336</v>
      </c>
      <c r="I74" s="18">
        <f t="shared" si="5"/>
        <v>6962</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44683.041666666664</v>
      </c>
      <c r="I75" s="18">
        <f t="shared" si="5"/>
        <v>697</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44944.083333333336</v>
      </c>
      <c r="I76" s="18">
        <f t="shared" si="5"/>
        <v>6962</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44944.083333333336</v>
      </c>
      <c r="I77" s="18">
        <f t="shared" si="5"/>
        <v>6962</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44944.083333333336</v>
      </c>
      <c r="I78" s="18">
        <f t="shared" si="5"/>
        <v>6962</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44944.083333333336</v>
      </c>
      <c r="I79" s="18">
        <f t="shared" si="5"/>
        <v>6962</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44944.083333333336</v>
      </c>
      <c r="I80" s="18">
        <f t="shared" si="5"/>
        <v>6962</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44944.083333333336</v>
      </c>
      <c r="I81" s="18">
        <f t="shared" si="5"/>
        <v>6962</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44944.083333333336</v>
      </c>
      <c r="I82" s="18">
        <f t="shared" si="5"/>
        <v>6962</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44683.041666666664</v>
      </c>
      <c r="I83" s="18">
        <f t="shared" si="5"/>
        <v>697</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44944.083333333336</v>
      </c>
      <c r="I84" s="18">
        <f t="shared" si="5"/>
        <v>6962</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44944.083333333336</v>
      </c>
      <c r="I85" s="18">
        <f t="shared" si="5"/>
        <v>6962</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44944.083333333336</v>
      </c>
      <c r="I86" s="18">
        <f t="shared" si="5"/>
        <v>6962</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44944.083333333336</v>
      </c>
      <c r="I87" s="18">
        <f t="shared" si="5"/>
        <v>6962</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44944.083333333336</v>
      </c>
      <c r="I88" s="18">
        <f t="shared" si="5"/>
        <v>6962</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44944.083333333336</v>
      </c>
      <c r="I89" s="18">
        <f t="shared" si="5"/>
        <v>6962</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44944.083333333336</v>
      </c>
      <c r="I90" s="18">
        <f t="shared" si="5"/>
        <v>6962</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44683.041666666664</v>
      </c>
      <c r="I91" s="18">
        <f t="shared" si="5"/>
        <v>697</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44944.083333333336</v>
      </c>
      <c r="I92" s="18">
        <f t="shared" si="5"/>
        <v>6962</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44944.083333333336</v>
      </c>
      <c r="I93" s="18">
        <f t="shared" si="5"/>
        <v>6962</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44944.083333333336</v>
      </c>
      <c r="I94" s="18">
        <f t="shared" si="5"/>
        <v>6962</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44944.083333333336</v>
      </c>
      <c r="I95" s="18">
        <f t="shared" si="5"/>
        <v>6962</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44944.083333333336</v>
      </c>
      <c r="I96" s="18">
        <f t="shared" si="5"/>
        <v>6962</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44944.083333333336</v>
      </c>
      <c r="I97" s="18">
        <f t="shared" si="5"/>
        <v>6962</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44944.083333333336</v>
      </c>
      <c r="I98" s="18">
        <f t="shared" si="5"/>
        <v>6962</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44944.083333333336</v>
      </c>
      <c r="I99" s="18">
        <f t="shared" si="5"/>
        <v>6962</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44944.083333333336</v>
      </c>
      <c r="I100" s="18">
        <f t="shared" si="5"/>
        <v>6962</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44944.083333333336</v>
      </c>
      <c r="I101" s="18">
        <f t="shared" si="5"/>
        <v>6962</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44944.083333333336</v>
      </c>
      <c r="I102" s="18">
        <f t="shared" si="5"/>
        <v>6962</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44944.083333333336</v>
      </c>
      <c r="I103" s="18">
        <f t="shared" si="5"/>
        <v>6962</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44944.083333333336</v>
      </c>
      <c r="I104" s="18">
        <f t="shared" ref="I104:I167" si="13">D104-($F$4-G104)</f>
        <v>6962</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44944.083333333336</v>
      </c>
      <c r="I105" s="18">
        <f t="shared" si="13"/>
        <v>6962</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44944.083333333336</v>
      </c>
      <c r="I106" s="18">
        <f t="shared" si="13"/>
        <v>6962</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44944.083333333336</v>
      </c>
      <c r="I107" s="18">
        <f t="shared" si="13"/>
        <v>6962</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44944.083333333336</v>
      </c>
      <c r="I108" s="18">
        <f t="shared" si="13"/>
        <v>6962</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44944.083333333336</v>
      </c>
      <c r="I109" s="18">
        <f t="shared" si="13"/>
        <v>6962</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44944.083333333336</v>
      </c>
      <c r="I110" s="18">
        <f t="shared" si="13"/>
        <v>6962</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44944.083333333336</v>
      </c>
      <c r="I111" s="18">
        <f t="shared" si="13"/>
        <v>6962</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44944.083333333336</v>
      </c>
      <c r="I112" s="18">
        <f t="shared" si="13"/>
        <v>6962</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44944.083333333336</v>
      </c>
      <c r="I113" s="18">
        <f t="shared" si="13"/>
        <v>6962</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44944.083333333336</v>
      </c>
      <c r="I114" s="18">
        <f t="shared" si="13"/>
        <v>6962</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44944.083333333336</v>
      </c>
      <c r="I115" s="18">
        <f t="shared" si="13"/>
        <v>6962</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44944.083333333336</v>
      </c>
      <c r="I116" s="18">
        <f t="shared" si="13"/>
        <v>6962</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44944.083333333336</v>
      </c>
      <c r="I117" s="18">
        <f t="shared" si="13"/>
        <v>6962</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44944.083333333336</v>
      </c>
      <c r="I118" s="18">
        <f t="shared" si="13"/>
        <v>6962</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44944.083333333336</v>
      </c>
      <c r="I119" s="18">
        <f t="shared" si="13"/>
        <v>6962</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45277.416666666664</v>
      </c>
      <c r="I120" s="18">
        <f t="shared" si="13"/>
        <v>14962</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44944.083333333336</v>
      </c>
      <c r="I121" s="18">
        <f t="shared" si="13"/>
        <v>6962</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44944.083333333336</v>
      </c>
      <c r="I122" s="18">
        <f t="shared" si="13"/>
        <v>6962</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44944.083333333336</v>
      </c>
      <c r="I123" s="18">
        <f t="shared" si="13"/>
        <v>6962</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45277.416666666664</v>
      </c>
      <c r="I124" s="18">
        <f t="shared" si="13"/>
        <v>14962</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44944.083333333336</v>
      </c>
      <c r="I125" s="18">
        <f t="shared" si="13"/>
        <v>6962</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44944.083333333336</v>
      </c>
      <c r="I126" s="18">
        <f t="shared" si="13"/>
        <v>6962</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44944.083333333336</v>
      </c>
      <c r="I127" s="18">
        <f t="shared" si="13"/>
        <v>6962</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45277.416666666664</v>
      </c>
      <c r="I128" s="18">
        <f t="shared" si="13"/>
        <v>14962</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44944.083333333336</v>
      </c>
      <c r="I129" s="18">
        <f t="shared" si="13"/>
        <v>6962</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44944.083333333336</v>
      </c>
      <c r="I130" s="18">
        <f t="shared" si="13"/>
        <v>6962</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44944.083333333336</v>
      </c>
      <c r="I131" s="18">
        <f t="shared" si="13"/>
        <v>6962</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45277.416666666664</v>
      </c>
      <c r="I132" s="18">
        <f t="shared" si="13"/>
        <v>14962</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44944.083333333336</v>
      </c>
      <c r="I133" s="18">
        <f t="shared" si="13"/>
        <v>6962</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44944.083333333336</v>
      </c>
      <c r="I134" s="18">
        <f t="shared" si="13"/>
        <v>6962</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44944.083333333336</v>
      </c>
      <c r="I135" s="18">
        <f t="shared" si="13"/>
        <v>6962</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45277.416666666664</v>
      </c>
      <c r="I136" s="18">
        <f t="shared" si="13"/>
        <v>14962</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44944.083333333336</v>
      </c>
      <c r="I137" s="18">
        <f t="shared" si="13"/>
        <v>6962</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44944.083333333336</v>
      </c>
      <c r="I138" s="18">
        <f t="shared" si="13"/>
        <v>6962</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44944.083333333336</v>
      </c>
      <c r="I139" s="18">
        <f t="shared" si="13"/>
        <v>6962</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45277.416666666664</v>
      </c>
      <c r="I140" s="18">
        <f t="shared" si="13"/>
        <v>14962</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44944.083333333336</v>
      </c>
      <c r="I141" s="18">
        <f t="shared" si="13"/>
        <v>6962</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45277.416666666664</v>
      </c>
      <c r="I142" s="18">
        <f t="shared" si="13"/>
        <v>14962</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44944.083333333336</v>
      </c>
      <c r="I143" s="18">
        <f t="shared" si="13"/>
        <v>6962</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45277.416666666664</v>
      </c>
      <c r="I144" s="18">
        <f t="shared" si="13"/>
        <v>14962</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44944.083333333336</v>
      </c>
      <c r="I145" s="18">
        <f t="shared" si="13"/>
        <v>6962</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45277.416666666664</v>
      </c>
      <c r="I146" s="18">
        <f t="shared" si="13"/>
        <v>14962</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44944.083333333336</v>
      </c>
      <c r="I147" s="18">
        <f t="shared" si="13"/>
        <v>6962</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45277.416666666664</v>
      </c>
      <c r="I148" s="18">
        <f t="shared" si="13"/>
        <v>14962</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44944.083333333336</v>
      </c>
      <c r="I149" s="18">
        <f t="shared" si="13"/>
        <v>6962</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45277.416666666664</v>
      </c>
      <c r="I150" s="18">
        <f t="shared" si="13"/>
        <v>14962</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44944.083333333336</v>
      </c>
      <c r="I151" s="18">
        <f t="shared" si="13"/>
        <v>6962</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45277.416666666664</v>
      </c>
      <c r="I152" s="18">
        <f t="shared" si="13"/>
        <v>14962</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44944.083333333336</v>
      </c>
      <c r="I153" s="18">
        <f t="shared" si="13"/>
        <v>6962</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44735.125</v>
      </c>
      <c r="I154" s="18">
        <f t="shared" si="13"/>
        <v>1947</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44944.083333333336</v>
      </c>
      <c r="I155" s="18">
        <f t="shared" si="13"/>
        <v>6962</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44944.083333333336</v>
      </c>
      <c r="I156" s="18">
        <f t="shared" si="13"/>
        <v>6962</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44944.083333333336</v>
      </c>
      <c r="I157" s="18">
        <f t="shared" si="13"/>
        <v>6962</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44944.083333333336</v>
      </c>
      <c r="I158" s="18">
        <f t="shared" si="13"/>
        <v>6962</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44944.083333333336</v>
      </c>
      <c r="I159" s="18">
        <f t="shared" si="13"/>
        <v>6962</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44944.083333333336</v>
      </c>
      <c r="I160" s="18">
        <f t="shared" si="13"/>
        <v>6962</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44944.083333333336</v>
      </c>
      <c r="I161" s="18">
        <f t="shared" si="13"/>
        <v>6962</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44944.083333333336</v>
      </c>
      <c r="I162" s="18">
        <f t="shared" si="13"/>
        <v>6962</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44944.083333333336</v>
      </c>
      <c r="I163" s="18">
        <f t="shared" si="13"/>
        <v>6962</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44944.083333333336</v>
      </c>
      <c r="I164" s="18">
        <f t="shared" si="13"/>
        <v>6962</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44944.083333333336</v>
      </c>
      <c r="I165" s="18">
        <f t="shared" si="13"/>
        <v>6962</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44944.083333333336</v>
      </c>
      <c r="I166" s="18">
        <f t="shared" si="13"/>
        <v>6962</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44944.083333333336</v>
      </c>
      <c r="I167" s="18">
        <f t="shared" si="13"/>
        <v>6962</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44944.083333333336</v>
      </c>
      <c r="I168" s="18">
        <f t="shared" ref="I168:I233" si="21">D168-($F$4-G168)</f>
        <v>6962</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44944.083333333336</v>
      </c>
      <c r="I169" s="18">
        <f t="shared" si="21"/>
        <v>6962</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44944.083333333336</v>
      </c>
      <c r="I170" s="18">
        <f t="shared" si="21"/>
        <v>6962</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44944.083333333336</v>
      </c>
      <c r="I171" s="18">
        <f t="shared" si="21"/>
        <v>6962</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44944.083333333336</v>
      </c>
      <c r="I172" s="18">
        <f t="shared" si="21"/>
        <v>6962</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44944.083333333336</v>
      </c>
      <c r="I173" s="18">
        <f t="shared" si="21"/>
        <v>6962</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44944.083333333336</v>
      </c>
      <c r="I174" s="18">
        <f t="shared" si="21"/>
        <v>6962</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44944.083333333336</v>
      </c>
      <c r="I175" s="18">
        <f t="shared" si="21"/>
        <v>6962</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44777.416666666664</v>
      </c>
      <c r="I176" s="18">
        <f t="shared" si="21"/>
        <v>2962</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44944.083333333336</v>
      </c>
      <c r="I177" s="18">
        <f t="shared" si="21"/>
        <v>6962</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44944.083333333336</v>
      </c>
      <c r="I178" s="18">
        <f t="shared" si="21"/>
        <v>6962</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45277.416666666664</v>
      </c>
      <c r="I179" s="18">
        <f t="shared" si="21"/>
        <v>14962</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44944.083333333336</v>
      </c>
      <c r="I180" s="18">
        <f t="shared" si="21"/>
        <v>6962</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45277.416666666664</v>
      </c>
      <c r="I181" s="18">
        <f t="shared" si="21"/>
        <v>14962</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45277.416666666664</v>
      </c>
      <c r="I182" s="18">
        <f t="shared" si="21"/>
        <v>14962</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44944.083333333336</v>
      </c>
      <c r="I183" s="18">
        <f t="shared" si="21"/>
        <v>6962</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44944.083333333336</v>
      </c>
      <c r="I184" s="18">
        <f t="shared" si="21"/>
        <v>6962</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44944.083333333336</v>
      </c>
      <c r="I185" s="18">
        <f t="shared" si="21"/>
        <v>6962</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44944.083333333336</v>
      </c>
      <c r="I186" s="18">
        <f t="shared" si="21"/>
        <v>6962</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44944.083333333336</v>
      </c>
      <c r="I187" s="18">
        <f t="shared" si="21"/>
        <v>6962</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44944.083333333336</v>
      </c>
      <c r="I188" s="18">
        <f t="shared" si="21"/>
        <v>6962</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44944.083333333336</v>
      </c>
      <c r="I189" s="18">
        <f t="shared" si="21"/>
        <v>6962</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44944.083333333336</v>
      </c>
      <c r="I190" s="18">
        <f t="shared" si="21"/>
        <v>6962</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44944.083333333336</v>
      </c>
      <c r="I191" s="18">
        <f t="shared" si="21"/>
        <v>6962</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44944.083333333336</v>
      </c>
      <c r="I192" s="18">
        <f t="shared" si="21"/>
        <v>6962</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44944.083333333336</v>
      </c>
      <c r="I193" s="18">
        <f t="shared" si="21"/>
        <v>6962</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44944.083333333336</v>
      </c>
      <c r="I194" s="18">
        <f t="shared" si="21"/>
        <v>6962</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962</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44944.083333333336</v>
      </c>
      <c r="I196" s="18">
        <f t="shared" si="21"/>
        <v>6962</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44944.083333333336</v>
      </c>
      <c r="I197" s="18">
        <f t="shared" si="21"/>
        <v>6962</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44741.5</v>
      </c>
      <c r="I198" s="18">
        <f t="shared" si="21"/>
        <v>2100</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44694.083333333336</v>
      </c>
      <c r="I199" s="18">
        <f t="shared" si="21"/>
        <v>962</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44694.083333333336</v>
      </c>
      <c r="I200" s="18">
        <f t="shared" si="21"/>
        <v>962</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44694.083333333336</v>
      </c>
      <c r="I201" s="18">
        <f t="shared" si="21"/>
        <v>962</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44741.5</v>
      </c>
      <c r="I202" s="18">
        <f t="shared" si="21"/>
        <v>2100</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44694.083333333336</v>
      </c>
      <c r="I203" s="18">
        <f t="shared" si="21"/>
        <v>962</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44694.083333333336</v>
      </c>
      <c r="I204" s="18">
        <f t="shared" si="21"/>
        <v>962</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44694.083333333336</v>
      </c>
      <c r="I205" s="18">
        <f t="shared" si="21"/>
        <v>962</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44741.5</v>
      </c>
      <c r="I206" s="18">
        <f t="shared" si="21"/>
        <v>2100</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44694.083333333336</v>
      </c>
      <c r="I207" s="18">
        <f t="shared" si="21"/>
        <v>962</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44694.083333333336</v>
      </c>
      <c r="I208" s="18">
        <f t="shared" si="21"/>
        <v>962</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44694.083333333336</v>
      </c>
      <c r="I209" s="18">
        <f t="shared" si="21"/>
        <v>962</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44741.5</v>
      </c>
      <c r="I210" s="18">
        <f t="shared" si="21"/>
        <v>2100</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44694.083333333336</v>
      </c>
      <c r="I211" s="18">
        <f t="shared" si="21"/>
        <v>962</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44694.083333333336</v>
      </c>
      <c r="I212" s="18">
        <f t="shared" si="21"/>
        <v>962</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44694.083333333336</v>
      </c>
      <c r="I213" s="18">
        <f t="shared" si="21"/>
        <v>962</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44741.5</v>
      </c>
      <c r="I214" s="18">
        <f t="shared" si="21"/>
        <v>2100</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44694.083333333336</v>
      </c>
      <c r="I215" s="18">
        <f t="shared" si="21"/>
        <v>962</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44694.083333333336</v>
      </c>
      <c r="I216" s="18">
        <f t="shared" si="21"/>
        <v>962</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44694.083333333336</v>
      </c>
      <c r="I217" s="18">
        <f t="shared" si="21"/>
        <v>962</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44741.5</v>
      </c>
      <c r="I218" s="18">
        <f t="shared" si="21"/>
        <v>2100</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44694.083333333336</v>
      </c>
      <c r="I219" s="18">
        <f t="shared" si="21"/>
        <v>962</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44694.083333333336</v>
      </c>
      <c r="I220" s="18">
        <f t="shared" si="21"/>
        <v>962</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44694.083333333336</v>
      </c>
      <c r="I221" s="18">
        <f t="shared" si="21"/>
        <v>962</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44944.083333333336</v>
      </c>
      <c r="I222" s="18">
        <f t="shared" si="21"/>
        <v>6962</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44944.083333333336</v>
      </c>
      <c r="I223" s="18">
        <f t="shared" si="21"/>
        <v>6962</v>
      </c>
      <c r="J223" s="12" t="str">
        <f t="shared" si="26"/>
        <v>NOT DUE</v>
      </c>
      <c r="K223" s="24" t="s">
        <v>3768</v>
      </c>
      <c r="L223" s="15"/>
    </row>
    <row r="224" spans="1:12" ht="15" customHeight="1">
      <c r="A224" s="12" t="s">
        <v>1017</v>
      </c>
      <c r="B224" s="24" t="s">
        <v>3786</v>
      </c>
      <c r="C224" s="24" t="s">
        <v>3787</v>
      </c>
      <c r="D224" s="296">
        <v>300</v>
      </c>
      <c r="E224" s="8">
        <v>44082</v>
      </c>
      <c r="F224" s="306">
        <v>44639</v>
      </c>
      <c r="G224" s="20">
        <v>4879</v>
      </c>
      <c r="H224" s="17">
        <f>IF(I224&lt;=300,$F$5+(I224/24),"error")</f>
        <v>44659.875</v>
      </c>
      <c r="I224" s="18">
        <f>D224-($F$4-G224)</f>
        <v>141</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44709.875</v>
      </c>
      <c r="I225" s="18">
        <f t="shared" si="21"/>
        <v>1341</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44860.125</v>
      </c>
      <c r="I226" s="18">
        <f t="shared" si="21"/>
        <v>4947</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45277.416666666664</v>
      </c>
      <c r="I227" s="18">
        <f t="shared" si="21"/>
        <v>14962</v>
      </c>
      <c r="J227" s="12" t="str">
        <f t="shared" si="26"/>
        <v>NOT DUE</v>
      </c>
      <c r="K227" s="24" t="s">
        <v>3791</v>
      </c>
      <c r="L227" s="15"/>
    </row>
    <row r="228" spans="1:12" ht="15" customHeight="1">
      <c r="A228" s="12" t="s">
        <v>1021</v>
      </c>
      <c r="B228" s="24" t="s">
        <v>36</v>
      </c>
      <c r="C228" s="24" t="s">
        <v>3794</v>
      </c>
      <c r="D228" s="297">
        <v>500</v>
      </c>
      <c r="E228" s="8">
        <v>44082</v>
      </c>
      <c r="F228" s="306">
        <v>44595</v>
      </c>
      <c r="G228" s="20">
        <v>4723</v>
      </c>
      <c r="H228" s="17">
        <f>IF(I228&lt;=500,$F$5+(I228/24),"error")</f>
        <v>44661.708333333336</v>
      </c>
      <c r="I228" s="18">
        <f t="shared" si="21"/>
        <v>185</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44694.083333333336</v>
      </c>
      <c r="I229" s="18">
        <f t="shared" si="21"/>
        <v>962</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44944.083333333336</v>
      </c>
      <c r="I230" s="18">
        <f t="shared" si="21"/>
        <v>6962</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44694.083333333336</v>
      </c>
      <c r="I231" s="18">
        <f t="shared" si="21"/>
        <v>962</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44860.125</v>
      </c>
      <c r="I232" s="18">
        <f t="shared" si="21"/>
        <v>4947</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4879</v>
      </c>
      <c r="I233" s="18">
        <f t="shared" si="21"/>
        <v>6962</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44944.083333333336</v>
      </c>
      <c r="I234" s="18">
        <f t="shared" ref="I234:I263" si="31">D234-($F$4-G234)</f>
        <v>6962</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44944.083333333336</v>
      </c>
      <c r="I235" s="18">
        <f t="shared" si="31"/>
        <v>6962</v>
      </c>
      <c r="J235" s="12" t="str">
        <f t="shared" si="26"/>
        <v>NOT DUE</v>
      </c>
      <c r="K235" s="24" t="s">
        <v>3804</v>
      </c>
      <c r="L235" s="15"/>
    </row>
    <row r="236" spans="1:12" ht="26.25" customHeight="1">
      <c r="A236" s="12" t="s">
        <v>1029</v>
      </c>
      <c r="B236" s="24" t="s">
        <v>3805</v>
      </c>
      <c r="C236" s="24" t="s">
        <v>3787</v>
      </c>
      <c r="D236" s="296">
        <v>200</v>
      </c>
      <c r="E236" s="8">
        <v>44082</v>
      </c>
      <c r="F236" s="306">
        <v>44634</v>
      </c>
      <c r="G236" s="20">
        <v>4985</v>
      </c>
      <c r="H236" s="17">
        <f>IF(I236&lt;=200,$F$5+(I236/24),"error")</f>
        <v>44660.125</v>
      </c>
      <c r="I236" s="18">
        <f>D236-($F$4-G236)</f>
        <v>147</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44860.75</v>
      </c>
      <c r="I237" s="18">
        <f t="shared" si="31"/>
        <v>4962</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45277.416666666664</v>
      </c>
      <c r="I238" s="18">
        <f t="shared" si="31"/>
        <v>14962</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44860.125</v>
      </c>
      <c r="I239" s="18">
        <f t="shared" si="31"/>
        <v>4947</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45277.416666666664</v>
      </c>
      <c r="I240" s="18">
        <f t="shared" si="31"/>
        <v>14962</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44944.083333333336</v>
      </c>
      <c r="I241" s="18">
        <f t="shared" si="31"/>
        <v>6962</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44731.583333333336</v>
      </c>
      <c r="I242" s="18">
        <f t="shared" si="31"/>
        <v>1862</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44694.083333333336</v>
      </c>
      <c r="I243" s="18">
        <f t="shared" si="31"/>
        <v>962</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44694.083333333336</v>
      </c>
      <c r="I244" s="18">
        <f t="shared" si="31"/>
        <v>962</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44694.083333333336</v>
      </c>
      <c r="I245" s="18">
        <f t="shared" si="31"/>
        <v>962</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44694.083333333336</v>
      </c>
      <c r="I246" s="18">
        <f t="shared" si="31"/>
        <v>962</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44702.416666666664</v>
      </c>
      <c r="I247" s="18">
        <f t="shared" si="31"/>
        <v>1162</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44702.416666666664</v>
      </c>
      <c r="I248" s="18">
        <f t="shared" si="31"/>
        <v>1162</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44731.583333333336</v>
      </c>
      <c r="I249" s="18">
        <f>D249-($F$4-G249)</f>
        <v>1862</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44731.583333333336</v>
      </c>
      <c r="I250" s="18">
        <f t="shared" si="31"/>
        <v>1862</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44731.583333333336</v>
      </c>
      <c r="I251" s="18">
        <f t="shared" si="31"/>
        <v>1862</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44860.125</v>
      </c>
      <c r="I252" s="18">
        <f t="shared" si="31"/>
        <v>4947</v>
      </c>
      <c r="J252" s="12" t="str">
        <f t="shared" si="26"/>
        <v>NOT DUE</v>
      </c>
      <c r="K252" s="24" t="s">
        <v>3823</v>
      </c>
      <c r="L252" s="15"/>
    </row>
    <row r="253" spans="1:12" ht="15" customHeight="1">
      <c r="A253" s="12" t="s">
        <v>4835</v>
      </c>
      <c r="B253" s="24" t="s">
        <v>3828</v>
      </c>
      <c r="C253" s="24" t="s">
        <v>3829</v>
      </c>
      <c r="D253" s="296">
        <v>1000</v>
      </c>
      <c r="E253" s="8">
        <v>44082</v>
      </c>
      <c r="F253" s="306">
        <v>44564</v>
      </c>
      <c r="G253" s="20">
        <v>4237</v>
      </c>
      <c r="H253" s="17">
        <f>IF(I253&lt;=1000,$F$5+(I253/24),"error")</f>
        <v>44662.291666666664</v>
      </c>
      <c r="I253" s="18">
        <f t="shared" si="31"/>
        <v>199</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44944.083333333336</v>
      </c>
      <c r="I254" s="18">
        <f t="shared" si="31"/>
        <v>6962</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44860.125</v>
      </c>
      <c r="I255" s="18">
        <f t="shared" si="31"/>
        <v>4947</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44710.75</v>
      </c>
      <c r="I256" s="18">
        <f t="shared" si="31"/>
        <v>1362</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44689.041666666664</v>
      </c>
      <c r="I257" s="18">
        <f t="shared" si="31"/>
        <v>841</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44694.083333333336</v>
      </c>
      <c r="I258" s="18">
        <f t="shared" si="31"/>
        <v>962</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44694.083333333336</v>
      </c>
      <c r="I259" s="18">
        <f t="shared" si="31"/>
        <v>962</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44694.083333333336</v>
      </c>
      <c r="I260" s="18">
        <f t="shared" si="31"/>
        <v>962</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44694.083333333336</v>
      </c>
      <c r="I261" s="18">
        <f t="shared" si="31"/>
        <v>962</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44694.083333333336</v>
      </c>
      <c r="I262" s="18">
        <f t="shared" si="31"/>
        <v>962</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44694.083333333336</v>
      </c>
      <c r="I263" s="18">
        <f t="shared" si="31"/>
        <v>962</v>
      </c>
      <c r="J263" s="12" t="str">
        <f t="shared" si="26"/>
        <v>NOT DUE</v>
      </c>
      <c r="K263" s="24" t="s">
        <v>3843</v>
      </c>
      <c r="L263" s="15"/>
    </row>
    <row r="264" spans="1:12" ht="24">
      <c r="A264" s="12" t="s">
        <v>4846</v>
      </c>
      <c r="B264" s="24" t="s">
        <v>3844</v>
      </c>
      <c r="C264" s="24" t="s">
        <v>3845</v>
      </c>
      <c r="D264" s="298" t="s">
        <v>4</v>
      </c>
      <c r="E264" s="8">
        <v>44082</v>
      </c>
      <c r="F264" s="306">
        <v>44625</v>
      </c>
      <c r="G264" s="52"/>
      <c r="H264" s="10">
        <f>F264+(30)</f>
        <v>44655</v>
      </c>
      <c r="I264" s="11">
        <f ca="1">IF(ISBLANK(H264),"",H264-DATE(YEAR(NOW()),MONTH(NOW()),DAY(NOW())))</f>
        <v>0</v>
      </c>
      <c r="J264" s="12" t="str">
        <f ca="1">IF(I264="","",IF(I264&lt;0,"OVERDUE","NOT DUE"))</f>
        <v>NOT DUE</v>
      </c>
      <c r="K264" s="24"/>
      <c r="L264" s="15"/>
    </row>
    <row r="265" spans="1:12" ht="24">
      <c r="A265" s="12" t="s">
        <v>4847</v>
      </c>
      <c r="B265" s="24" t="s">
        <v>3846</v>
      </c>
      <c r="C265" s="24" t="s">
        <v>385</v>
      </c>
      <c r="D265" s="298" t="s">
        <v>4</v>
      </c>
      <c r="E265" s="8">
        <v>44082</v>
      </c>
      <c r="F265" s="366">
        <v>44625</v>
      </c>
      <c r="G265" s="52"/>
      <c r="H265" s="10">
        <f>F265+(30)</f>
        <v>44655</v>
      </c>
      <c r="I265" s="11">
        <f ca="1">IF(ISBLANK(H265),"",H265-DATE(YEAR(NOW()),MONTH(NOW()),DAY(NOW())))</f>
        <v>0</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125</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232</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222</v>
      </c>
      <c r="J268" s="12" t="str">
        <f t="shared" ca="1" si="26"/>
        <v>NOT DUE</v>
      </c>
      <c r="K268" s="24"/>
      <c r="L268" s="15"/>
    </row>
    <row r="269" spans="1:12" ht="49.5" customHeight="1">
      <c r="A269" s="12" t="s">
        <v>4851</v>
      </c>
      <c r="B269" s="24" t="s">
        <v>599</v>
      </c>
      <c r="C269" s="24" t="s">
        <v>600</v>
      </c>
      <c r="D269" s="296" t="s">
        <v>1</v>
      </c>
      <c r="E269" s="8">
        <v>44082</v>
      </c>
      <c r="F269" s="366">
        <v>44654</v>
      </c>
      <c r="G269" s="52"/>
      <c r="H269" s="10">
        <f t="shared" ref="H269:H282" si="36">F269+(1)</f>
        <v>44655</v>
      </c>
      <c r="I269" s="11">
        <f t="shared" ca="1" si="35"/>
        <v>0</v>
      </c>
      <c r="J269" s="12" t="str">
        <f t="shared" ca="1" si="26"/>
        <v>NOT DUE</v>
      </c>
      <c r="K269" s="24" t="s">
        <v>623</v>
      </c>
      <c r="L269" s="15"/>
    </row>
    <row r="270" spans="1:12" ht="62.45" customHeight="1">
      <c r="A270" s="12" t="s">
        <v>4852</v>
      </c>
      <c r="B270" s="24" t="s">
        <v>601</v>
      </c>
      <c r="C270" s="24" t="s">
        <v>602</v>
      </c>
      <c r="D270" s="296" t="s">
        <v>1</v>
      </c>
      <c r="E270" s="8">
        <v>44082</v>
      </c>
      <c r="F270" s="366">
        <v>44654</v>
      </c>
      <c r="G270" s="52"/>
      <c r="H270" s="10">
        <f t="shared" si="36"/>
        <v>44655</v>
      </c>
      <c r="I270" s="11">
        <f t="shared" ca="1" si="35"/>
        <v>0</v>
      </c>
      <c r="J270" s="12" t="str">
        <f t="shared" ca="1" si="26"/>
        <v>NOT DUE</v>
      </c>
      <c r="K270" s="24" t="s">
        <v>624</v>
      </c>
      <c r="L270" s="15"/>
    </row>
    <row r="271" spans="1:12" ht="25.5" customHeight="1">
      <c r="A271" s="12" t="s">
        <v>4853</v>
      </c>
      <c r="B271" s="24" t="s">
        <v>603</v>
      </c>
      <c r="C271" s="24" t="s">
        <v>602</v>
      </c>
      <c r="D271" s="296" t="s">
        <v>1</v>
      </c>
      <c r="E271" s="8">
        <v>44082</v>
      </c>
      <c r="F271" s="366">
        <v>44654</v>
      </c>
      <c r="G271" s="52"/>
      <c r="H271" s="10">
        <f t="shared" si="36"/>
        <v>44655</v>
      </c>
      <c r="I271" s="11">
        <f t="shared" ca="1" si="35"/>
        <v>0</v>
      </c>
      <c r="J271" s="12" t="str">
        <f t="shared" ca="1" si="26"/>
        <v>NOT DUE</v>
      </c>
      <c r="K271" s="24" t="s">
        <v>625</v>
      </c>
      <c r="L271" s="15"/>
    </row>
    <row r="272" spans="1:12" ht="56.1" customHeight="1">
      <c r="A272" s="12" t="s">
        <v>4854</v>
      </c>
      <c r="B272" s="24" t="s">
        <v>604</v>
      </c>
      <c r="C272" s="24" t="s">
        <v>605</v>
      </c>
      <c r="D272" s="296" t="s">
        <v>1</v>
      </c>
      <c r="E272" s="8">
        <v>44082</v>
      </c>
      <c r="F272" s="366">
        <v>44654</v>
      </c>
      <c r="G272" s="52"/>
      <c r="H272" s="10">
        <f t="shared" si="36"/>
        <v>44655</v>
      </c>
      <c r="I272" s="11">
        <f t="shared" ca="1" si="35"/>
        <v>0</v>
      </c>
      <c r="J272" s="12" t="str">
        <f t="shared" ca="1" si="26"/>
        <v>NOT DUE</v>
      </c>
      <c r="K272" s="24" t="s">
        <v>626</v>
      </c>
      <c r="L272" s="15"/>
    </row>
    <row r="273" spans="1:12" ht="111.95" customHeight="1">
      <c r="A273" s="12" t="s">
        <v>4855</v>
      </c>
      <c r="B273" s="24" t="s">
        <v>606</v>
      </c>
      <c r="C273" s="24" t="s">
        <v>607</v>
      </c>
      <c r="D273" s="296" t="s">
        <v>1</v>
      </c>
      <c r="E273" s="8">
        <v>44082</v>
      </c>
      <c r="F273" s="366">
        <v>44654</v>
      </c>
      <c r="G273" s="52"/>
      <c r="H273" s="10">
        <f t="shared" si="36"/>
        <v>44655</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44654</v>
      </c>
      <c r="G274" s="52"/>
      <c r="H274" s="10">
        <f t="shared" si="36"/>
        <v>44655</v>
      </c>
      <c r="I274" s="11">
        <f t="shared" ca="1" si="35"/>
        <v>0</v>
      </c>
      <c r="J274" s="12" t="str">
        <f t="shared" ca="1" si="37"/>
        <v>NOT DUE</v>
      </c>
      <c r="K274" s="24" t="s">
        <v>628</v>
      </c>
      <c r="L274" s="15"/>
    </row>
    <row r="275" spans="1:12" ht="25.5" customHeight="1">
      <c r="A275" s="12" t="s">
        <v>4857</v>
      </c>
      <c r="B275" s="24" t="s">
        <v>610</v>
      </c>
      <c r="C275" s="24" t="s">
        <v>611</v>
      </c>
      <c r="D275" s="296" t="s">
        <v>1</v>
      </c>
      <c r="E275" s="8">
        <v>44082</v>
      </c>
      <c r="F275" s="366">
        <v>44654</v>
      </c>
      <c r="G275" s="52"/>
      <c r="H275" s="10">
        <f t="shared" si="36"/>
        <v>44655</v>
      </c>
      <c r="I275" s="11">
        <f t="shared" ca="1" si="35"/>
        <v>0</v>
      </c>
      <c r="J275" s="12" t="str">
        <f t="shared" ca="1" si="37"/>
        <v>NOT DUE</v>
      </c>
      <c r="K275" s="24" t="s">
        <v>629</v>
      </c>
      <c r="L275" s="15"/>
    </row>
    <row r="276" spans="1:12" ht="48" customHeight="1">
      <c r="A276" s="12" t="s">
        <v>4858</v>
      </c>
      <c r="B276" s="24" t="s">
        <v>612</v>
      </c>
      <c r="C276" s="24" t="s">
        <v>613</v>
      </c>
      <c r="D276" s="296" t="s">
        <v>1</v>
      </c>
      <c r="E276" s="8">
        <v>44082</v>
      </c>
      <c r="F276" s="366">
        <v>44654</v>
      </c>
      <c r="G276" s="52"/>
      <c r="H276" s="10">
        <f t="shared" si="36"/>
        <v>44655</v>
      </c>
      <c r="I276" s="11">
        <f t="shared" ca="1" si="35"/>
        <v>0</v>
      </c>
      <c r="J276" s="12" t="str">
        <f t="shared" ca="1" si="37"/>
        <v>NOT DUE</v>
      </c>
      <c r="K276" s="24" t="s">
        <v>630</v>
      </c>
      <c r="L276" s="15"/>
    </row>
    <row r="277" spans="1:12" ht="42" customHeight="1">
      <c r="A277" s="12" t="s">
        <v>4859</v>
      </c>
      <c r="B277" s="24" t="s">
        <v>614</v>
      </c>
      <c r="C277" s="24" t="s">
        <v>615</v>
      </c>
      <c r="D277" s="296" t="s">
        <v>1</v>
      </c>
      <c r="E277" s="8">
        <v>44082</v>
      </c>
      <c r="F277" s="366">
        <v>44654</v>
      </c>
      <c r="G277" s="52"/>
      <c r="H277" s="10">
        <f t="shared" si="36"/>
        <v>44655</v>
      </c>
      <c r="I277" s="11">
        <f t="shared" ca="1" si="35"/>
        <v>0</v>
      </c>
      <c r="J277" s="12" t="str">
        <f t="shared" ca="1" si="37"/>
        <v>NOT DUE</v>
      </c>
      <c r="K277" s="24" t="s">
        <v>631</v>
      </c>
      <c r="L277" s="15"/>
    </row>
    <row r="278" spans="1:12" ht="42.95" customHeight="1">
      <c r="A278" s="12" t="s">
        <v>4860</v>
      </c>
      <c r="B278" s="24" t="s">
        <v>616</v>
      </c>
      <c r="C278" s="24" t="s">
        <v>617</v>
      </c>
      <c r="D278" s="296" t="s">
        <v>1</v>
      </c>
      <c r="E278" s="8">
        <v>44082</v>
      </c>
      <c r="F278" s="366">
        <v>44654</v>
      </c>
      <c r="G278" s="52"/>
      <c r="H278" s="10">
        <f t="shared" si="36"/>
        <v>44655</v>
      </c>
      <c r="I278" s="11">
        <f t="shared" ca="1" si="35"/>
        <v>0</v>
      </c>
      <c r="J278" s="12" t="str">
        <f t="shared" ca="1" si="37"/>
        <v>NOT DUE</v>
      </c>
      <c r="K278" s="24" t="s">
        <v>632</v>
      </c>
      <c r="L278" s="15"/>
    </row>
    <row r="279" spans="1:12" ht="44.1" customHeight="1">
      <c r="A279" s="12" t="s">
        <v>4861</v>
      </c>
      <c r="B279" s="24" t="s">
        <v>618</v>
      </c>
      <c r="C279" s="24" t="s">
        <v>617</v>
      </c>
      <c r="D279" s="296" t="s">
        <v>1</v>
      </c>
      <c r="E279" s="8">
        <v>44082</v>
      </c>
      <c r="F279" s="366">
        <v>44654</v>
      </c>
      <c r="G279" s="52"/>
      <c r="H279" s="10">
        <f t="shared" si="36"/>
        <v>44655</v>
      </c>
      <c r="I279" s="11">
        <f t="shared" ca="1" si="35"/>
        <v>0</v>
      </c>
      <c r="J279" s="12" t="str">
        <f t="shared" ca="1" si="37"/>
        <v>NOT DUE</v>
      </c>
      <c r="K279" s="24" t="s">
        <v>633</v>
      </c>
      <c r="L279" s="15"/>
    </row>
    <row r="280" spans="1:12" ht="38.1" customHeight="1">
      <c r="A280" s="12" t="s">
        <v>4862</v>
      </c>
      <c r="B280" s="24" t="s">
        <v>619</v>
      </c>
      <c r="C280" s="24" t="s">
        <v>620</v>
      </c>
      <c r="D280" s="296" t="s">
        <v>1</v>
      </c>
      <c r="E280" s="8">
        <v>44082</v>
      </c>
      <c r="F280" s="366">
        <v>44654</v>
      </c>
      <c r="G280" s="52"/>
      <c r="H280" s="10">
        <f t="shared" si="36"/>
        <v>44655</v>
      </c>
      <c r="I280" s="11">
        <f t="shared" ca="1" si="35"/>
        <v>0</v>
      </c>
      <c r="J280" s="12" t="str">
        <f t="shared" ca="1" si="37"/>
        <v>NOT DUE</v>
      </c>
      <c r="K280" s="24" t="s">
        <v>630</v>
      </c>
      <c r="L280" s="15"/>
    </row>
    <row r="281" spans="1:12" ht="30" customHeight="1">
      <c r="A281" s="12" t="s">
        <v>4863</v>
      </c>
      <c r="B281" s="24" t="s">
        <v>621</v>
      </c>
      <c r="C281" s="24" t="s">
        <v>617</v>
      </c>
      <c r="D281" s="296" t="s">
        <v>1</v>
      </c>
      <c r="E281" s="8">
        <v>44082</v>
      </c>
      <c r="F281" s="366">
        <v>44654</v>
      </c>
      <c r="G281" s="52"/>
      <c r="H281" s="10">
        <f t="shared" si="36"/>
        <v>44655</v>
      </c>
      <c r="I281" s="11">
        <f t="shared" ca="1" si="35"/>
        <v>0</v>
      </c>
      <c r="J281" s="12" t="str">
        <f t="shared" ca="1" si="37"/>
        <v>NOT DUE</v>
      </c>
      <c r="K281" s="24" t="s">
        <v>634</v>
      </c>
      <c r="L281" s="15"/>
    </row>
    <row r="282" spans="1:12" ht="39.6" customHeight="1">
      <c r="A282" s="12" t="s">
        <v>4864</v>
      </c>
      <c r="B282" s="24" t="s">
        <v>622</v>
      </c>
      <c r="C282" s="24" t="s">
        <v>617</v>
      </c>
      <c r="D282" s="296" t="s">
        <v>1</v>
      </c>
      <c r="E282" s="8">
        <v>44082</v>
      </c>
      <c r="F282" s="366">
        <v>44654</v>
      </c>
      <c r="G282" s="52"/>
      <c r="H282" s="10">
        <f t="shared" si="36"/>
        <v>44655</v>
      </c>
      <c r="I282" s="11">
        <f t="shared" ca="1" si="35"/>
        <v>0</v>
      </c>
      <c r="J282" s="12" t="str">
        <f t="shared" ca="1" si="37"/>
        <v>NOT DUE</v>
      </c>
      <c r="K282" s="24" t="s">
        <v>635</v>
      </c>
      <c r="L282" s="15"/>
    </row>
    <row r="283" spans="1:12" ht="39.950000000000003" customHeight="1">
      <c r="A283" s="12" t="s">
        <v>4865</v>
      </c>
      <c r="B283" s="24" t="s">
        <v>610</v>
      </c>
      <c r="C283" s="24" t="s">
        <v>636</v>
      </c>
      <c r="D283" s="296" t="s">
        <v>25</v>
      </c>
      <c r="E283" s="8">
        <v>44082</v>
      </c>
      <c r="F283" s="366">
        <v>44654</v>
      </c>
      <c r="G283" s="52"/>
      <c r="H283" s="10">
        <f>F283+(7)</f>
        <v>44661</v>
      </c>
      <c r="I283" s="11">
        <f t="shared" ca="1" si="35"/>
        <v>6</v>
      </c>
      <c r="J283" s="12" t="str">
        <f t="shared" ca="1" si="37"/>
        <v>NOT DUE</v>
      </c>
      <c r="K283" s="24" t="s">
        <v>629</v>
      </c>
      <c r="L283" s="15"/>
    </row>
    <row r="284" spans="1:12" ht="30" customHeight="1">
      <c r="A284" s="12" t="s">
        <v>4866</v>
      </c>
      <c r="B284" s="24" t="s">
        <v>637</v>
      </c>
      <c r="C284" s="24" t="s">
        <v>638</v>
      </c>
      <c r="D284" s="296" t="s">
        <v>25</v>
      </c>
      <c r="E284" s="8">
        <v>44082</v>
      </c>
      <c r="F284" s="366">
        <v>44654</v>
      </c>
      <c r="G284" s="52"/>
      <c r="H284" s="10">
        <f t="shared" ref="H284:H286" si="38">F284+(7)</f>
        <v>44661</v>
      </c>
      <c r="I284" s="11">
        <f t="shared" ca="1" si="35"/>
        <v>6</v>
      </c>
      <c r="J284" s="12" t="str">
        <f t="shared" ca="1" si="37"/>
        <v>NOT DUE</v>
      </c>
      <c r="K284" s="24" t="s">
        <v>642</v>
      </c>
      <c r="L284" s="15"/>
    </row>
    <row r="285" spans="1:12" ht="61.5" customHeight="1">
      <c r="A285" s="12" t="s">
        <v>4867</v>
      </c>
      <c r="B285" s="24" t="s">
        <v>639</v>
      </c>
      <c r="C285" s="24" t="s">
        <v>617</v>
      </c>
      <c r="D285" s="296" t="s">
        <v>25</v>
      </c>
      <c r="E285" s="8">
        <v>44082</v>
      </c>
      <c r="F285" s="366">
        <v>44654</v>
      </c>
      <c r="G285" s="52"/>
      <c r="H285" s="10">
        <f t="shared" si="38"/>
        <v>44661</v>
      </c>
      <c r="I285" s="11">
        <f t="shared" ca="1" si="35"/>
        <v>6</v>
      </c>
      <c r="J285" s="12" t="str">
        <f t="shared" ca="1" si="37"/>
        <v>NOT DUE</v>
      </c>
      <c r="K285" s="24" t="s">
        <v>643</v>
      </c>
      <c r="L285" s="15"/>
    </row>
    <row r="286" spans="1:12" ht="45" customHeight="1">
      <c r="A286" s="12" t="s">
        <v>4868</v>
      </c>
      <c r="B286" s="24" t="s">
        <v>640</v>
      </c>
      <c r="C286" s="24" t="s">
        <v>641</v>
      </c>
      <c r="D286" s="296" t="s">
        <v>25</v>
      </c>
      <c r="E286" s="8">
        <v>44082</v>
      </c>
      <c r="F286" s="366">
        <v>44654</v>
      </c>
      <c r="G286" s="52"/>
      <c r="H286" s="10">
        <f t="shared" si="38"/>
        <v>44661</v>
      </c>
      <c r="I286" s="11">
        <f t="shared" ca="1" si="35"/>
        <v>6</v>
      </c>
      <c r="J286" s="12" t="str">
        <f t="shared" ca="1" si="37"/>
        <v>NOT DUE</v>
      </c>
      <c r="K286" s="24" t="s">
        <v>644</v>
      </c>
      <c r="L286" s="15"/>
    </row>
    <row r="287" spans="1:12" ht="15" customHeight="1">
      <c r="A287" s="12" t="s">
        <v>4869</v>
      </c>
      <c r="B287" s="24" t="s">
        <v>3852</v>
      </c>
      <c r="C287" s="24" t="s">
        <v>388</v>
      </c>
      <c r="D287" s="296" t="s">
        <v>4</v>
      </c>
      <c r="E287" s="8">
        <v>44082</v>
      </c>
      <c r="F287" s="366">
        <v>44647</v>
      </c>
      <c r="G287" s="52"/>
      <c r="H287" s="10">
        <f>F287+(30)</f>
        <v>44677</v>
      </c>
      <c r="I287" s="11">
        <f t="shared" ca="1" si="35"/>
        <v>22</v>
      </c>
      <c r="J287" s="12" t="str">
        <f t="shared" ca="1" si="37"/>
        <v>NOT DUE</v>
      </c>
      <c r="K287" s="24" t="s">
        <v>645</v>
      </c>
      <c r="L287" s="15"/>
    </row>
    <row r="288" spans="1:12" ht="24">
      <c r="A288" s="12" t="s">
        <v>4870</v>
      </c>
      <c r="B288" s="24" t="s">
        <v>646</v>
      </c>
      <c r="C288" s="24" t="s">
        <v>617</v>
      </c>
      <c r="D288" s="296" t="s">
        <v>4</v>
      </c>
      <c r="E288" s="8">
        <v>44082</v>
      </c>
      <c r="F288" s="366">
        <v>44647</v>
      </c>
      <c r="G288" s="52"/>
      <c r="H288" s="10">
        <f>F288+(30)</f>
        <v>44677</v>
      </c>
      <c r="I288" s="11">
        <f t="shared" ca="1" si="35"/>
        <v>22</v>
      </c>
      <c r="J288" s="12" t="str">
        <f t="shared" ca="1" si="37"/>
        <v>NOT DUE</v>
      </c>
      <c r="K288" s="24" t="s">
        <v>629</v>
      </c>
      <c r="L288" s="15"/>
    </row>
    <row r="289" spans="1:12" ht="93" customHeight="1">
      <c r="A289" s="12" t="s">
        <v>4871</v>
      </c>
      <c r="B289" s="24" t="s">
        <v>647</v>
      </c>
      <c r="C289" s="24" t="s">
        <v>617</v>
      </c>
      <c r="D289" s="296" t="s">
        <v>4</v>
      </c>
      <c r="E289" s="8">
        <v>44082</v>
      </c>
      <c r="F289" s="366">
        <v>44647</v>
      </c>
      <c r="G289" s="52"/>
      <c r="H289" s="10">
        <f t="shared" ref="H289:H291" si="39">F289+(30)</f>
        <v>44677</v>
      </c>
      <c r="I289" s="11">
        <f t="shared" ca="1" si="35"/>
        <v>22</v>
      </c>
      <c r="J289" s="12" t="str">
        <f t="shared" ca="1" si="37"/>
        <v>NOT DUE</v>
      </c>
      <c r="K289" s="24" t="s">
        <v>650</v>
      </c>
      <c r="L289" s="15"/>
    </row>
    <row r="290" spans="1:12" ht="39.950000000000003" customHeight="1">
      <c r="A290" s="12" t="s">
        <v>4872</v>
      </c>
      <c r="B290" s="24" t="s">
        <v>639</v>
      </c>
      <c r="C290" s="24" t="s">
        <v>617</v>
      </c>
      <c r="D290" s="296" t="s">
        <v>4</v>
      </c>
      <c r="E290" s="8">
        <v>44082</v>
      </c>
      <c r="F290" s="366">
        <v>44647</v>
      </c>
      <c r="G290" s="52"/>
      <c r="H290" s="10">
        <f t="shared" si="39"/>
        <v>44677</v>
      </c>
      <c r="I290" s="11">
        <f t="shared" ca="1" si="35"/>
        <v>22</v>
      </c>
      <c r="J290" s="12" t="str">
        <f t="shared" ca="1" si="37"/>
        <v>NOT DUE</v>
      </c>
      <c r="K290" s="24" t="s">
        <v>651</v>
      </c>
      <c r="L290" s="15"/>
    </row>
    <row r="291" spans="1:12" ht="34.5" customHeight="1">
      <c r="A291" s="12" t="s">
        <v>4873</v>
      </c>
      <c r="B291" s="24" t="s">
        <v>648</v>
      </c>
      <c r="C291" s="24" t="s">
        <v>649</v>
      </c>
      <c r="D291" s="296" t="s">
        <v>4</v>
      </c>
      <c r="E291" s="8">
        <v>44082</v>
      </c>
      <c r="F291" s="366">
        <v>44647</v>
      </c>
      <c r="G291" s="52"/>
      <c r="H291" s="10">
        <f t="shared" si="39"/>
        <v>44677</v>
      </c>
      <c r="I291" s="11">
        <f t="shared" ca="1" si="35"/>
        <v>22</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153</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153</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157</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157</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157</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157</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157</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157</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157</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157</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157</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887</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887</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887</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887</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887</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887</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887</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887</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887</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887</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887</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887</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887</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887</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887</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887</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887</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887</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887</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887</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887</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887</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887</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887</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887</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887</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887</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887</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887</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44670.125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3" t="s">
        <v>5002</v>
      </c>
      <c r="F339" s="463"/>
      <c r="G339" s="463"/>
      <c r="I339" s="463" t="s">
        <v>4951</v>
      </c>
      <c r="J339" s="463"/>
      <c r="K339" s="463"/>
    </row>
    <row r="340" spans="1:11">
      <c r="A340" s="220"/>
      <c r="E340" s="464"/>
      <c r="F340" s="464"/>
      <c r="G340" s="464"/>
      <c r="I340" s="464"/>
      <c r="J340" s="464"/>
      <c r="K340" s="464"/>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zoomScaleNormal="100" workbookViewId="0">
      <selection activeCell="F49" sqref="F49"/>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4930</v>
      </c>
      <c r="D3" s="519" t="s">
        <v>12</v>
      </c>
      <c r="E3" s="519"/>
      <c r="F3" s="249" t="s">
        <v>4931</v>
      </c>
    </row>
    <row r="4" spans="1:12" ht="18" customHeight="1">
      <c r="A4" s="518" t="s">
        <v>74</v>
      </c>
      <c r="B4" s="518"/>
      <c r="C4" s="29" t="s">
        <v>4637</v>
      </c>
      <c r="D4" s="519" t="s">
        <v>2072</v>
      </c>
      <c r="E4" s="519"/>
      <c r="F4" s="246">
        <f>'Running Hours'!B9</f>
        <v>5295.6</v>
      </c>
    </row>
    <row r="5" spans="1:12" ht="18" customHeight="1">
      <c r="A5" s="518" t="s">
        <v>75</v>
      </c>
      <c r="B5" s="518"/>
      <c r="C5" s="30" t="s">
        <v>4638</v>
      </c>
      <c r="D5" s="519" t="s">
        <v>4549</v>
      </c>
      <c r="E5" s="519"/>
      <c r="F5" s="115">
        <f>'Running Hours'!$D3</f>
        <v>44654</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44654</v>
      </c>
      <c r="G8" s="52"/>
      <c r="H8" s="10">
        <f>F8+1</f>
        <v>44655</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296" t="s">
        <v>1</v>
      </c>
      <c r="E9" s="8">
        <v>44082</v>
      </c>
      <c r="F9" s="366">
        <v>44654</v>
      </c>
      <c r="G9" s="52"/>
      <c r="H9" s="10">
        <f>F9+1</f>
        <v>44655</v>
      </c>
      <c r="I9" s="11">
        <f t="shared" ca="1" si="0"/>
        <v>0</v>
      </c>
      <c r="J9" s="12" t="str">
        <f t="shared" ca="1" si="1"/>
        <v>NOT DUE</v>
      </c>
      <c r="K9" s="24" t="s">
        <v>584</v>
      </c>
      <c r="L9" s="15"/>
    </row>
    <row r="10" spans="1:12" ht="15" customHeight="1">
      <c r="A10" s="12" t="s">
        <v>803</v>
      </c>
      <c r="B10" s="24" t="s">
        <v>3688</v>
      </c>
      <c r="C10" s="24" t="s">
        <v>3689</v>
      </c>
      <c r="D10" s="296" t="s">
        <v>1</v>
      </c>
      <c r="E10" s="8">
        <v>44082</v>
      </c>
      <c r="F10" s="366">
        <v>44654</v>
      </c>
      <c r="G10" s="52"/>
      <c r="H10" s="10">
        <f>F10+1</f>
        <v>44655</v>
      </c>
      <c r="I10" s="11">
        <f t="shared" ca="1" si="0"/>
        <v>0</v>
      </c>
      <c r="J10" s="12" t="str">
        <f t="shared" ca="1" si="1"/>
        <v>NOT DUE</v>
      </c>
      <c r="K10" s="24" t="s">
        <v>584</v>
      </c>
      <c r="L10" s="13"/>
    </row>
    <row r="11" spans="1:12" ht="15" customHeight="1">
      <c r="A11" s="12" t="s">
        <v>804</v>
      </c>
      <c r="B11" s="24" t="s">
        <v>598</v>
      </c>
      <c r="C11" s="24" t="s">
        <v>3690</v>
      </c>
      <c r="D11" s="296" t="s">
        <v>1</v>
      </c>
      <c r="E11" s="8">
        <v>44082</v>
      </c>
      <c r="F11" s="366">
        <v>44654</v>
      </c>
      <c r="G11" s="52"/>
      <c r="H11" s="10">
        <f>F11+1</f>
        <v>44655</v>
      </c>
      <c r="I11" s="11">
        <f t="shared" ca="1" si="0"/>
        <v>0</v>
      </c>
      <c r="J11" s="12" t="str">
        <f t="shared" ca="1" si="1"/>
        <v>NOT DUE</v>
      </c>
      <c r="K11" s="24" t="s">
        <v>584</v>
      </c>
      <c r="L11" s="15"/>
    </row>
    <row r="12" spans="1:12" ht="15" customHeight="1">
      <c r="A12" s="12" t="s">
        <v>805</v>
      </c>
      <c r="B12" s="24" t="s">
        <v>3691</v>
      </c>
      <c r="C12" s="24" t="s">
        <v>3692</v>
      </c>
      <c r="D12" s="296" t="s">
        <v>1</v>
      </c>
      <c r="E12" s="8">
        <v>44082</v>
      </c>
      <c r="F12" s="366">
        <v>44654</v>
      </c>
      <c r="G12" s="52"/>
      <c r="H12" s="10">
        <f t="shared" ref="H12:H13" si="2">F12+1</f>
        <v>44655</v>
      </c>
      <c r="I12" s="11">
        <f t="shared" ca="1" si="0"/>
        <v>0</v>
      </c>
      <c r="J12" s="12" t="str">
        <f t="shared" ca="1" si="1"/>
        <v>NOT DUE</v>
      </c>
      <c r="K12" s="24" t="s">
        <v>584</v>
      </c>
      <c r="L12" s="15"/>
    </row>
    <row r="13" spans="1:12" ht="15" customHeight="1">
      <c r="A13" s="12" t="s">
        <v>806</v>
      </c>
      <c r="B13" s="24" t="s">
        <v>3693</v>
      </c>
      <c r="C13" s="24" t="s">
        <v>3692</v>
      </c>
      <c r="D13" s="296" t="s">
        <v>1</v>
      </c>
      <c r="E13" s="8">
        <v>44082</v>
      </c>
      <c r="F13" s="366">
        <v>44654</v>
      </c>
      <c r="G13" s="52"/>
      <c r="H13" s="10">
        <f t="shared" si="2"/>
        <v>44655</v>
      </c>
      <c r="I13" s="11">
        <f t="shared" ca="1" si="0"/>
        <v>0</v>
      </c>
      <c r="J13" s="12" t="str">
        <f t="shared" ca="1" si="1"/>
        <v>NOT DUE</v>
      </c>
      <c r="K13" s="24" t="s">
        <v>584</v>
      </c>
      <c r="L13" s="15"/>
    </row>
    <row r="14" spans="1:12" ht="36">
      <c r="A14" s="12" t="s">
        <v>807</v>
      </c>
      <c r="B14" s="24" t="s">
        <v>3694</v>
      </c>
      <c r="C14" s="24" t="s">
        <v>3695</v>
      </c>
      <c r="D14" s="296" t="s">
        <v>1</v>
      </c>
      <c r="E14" s="8">
        <v>44082</v>
      </c>
      <c r="F14" s="366">
        <v>44654</v>
      </c>
      <c r="G14" s="52"/>
      <c r="H14" s="10">
        <f>F14+1</f>
        <v>44655</v>
      </c>
      <c r="I14" s="11">
        <f ca="1">IF(ISBLANK(H14),"",H14-DATE(YEAR(NOW()),MONTH(NOW()),DAY(NOW())))</f>
        <v>0</v>
      </c>
      <c r="J14" s="12" t="str">
        <f t="shared" ca="1" si="1"/>
        <v>NOT DUE</v>
      </c>
      <c r="K14" s="24" t="s">
        <v>584</v>
      </c>
      <c r="L14" s="13"/>
    </row>
    <row r="15" spans="1:12">
      <c r="A15" s="12" t="s">
        <v>808</v>
      </c>
      <c r="B15" s="24" t="s">
        <v>3696</v>
      </c>
      <c r="C15" s="24" t="s">
        <v>3697</v>
      </c>
      <c r="D15" s="296" t="s">
        <v>1</v>
      </c>
      <c r="E15" s="8">
        <v>44082</v>
      </c>
      <c r="F15" s="366">
        <v>44654</v>
      </c>
      <c r="G15" s="52"/>
      <c r="H15" s="10">
        <f>F15+1</f>
        <v>44655</v>
      </c>
      <c r="I15" s="11">
        <f ca="1">IF(ISBLANK(H15),"",H15-DATE(YEAR(NOW()),MONTH(NOW()),DAY(NOW())))</f>
        <v>0</v>
      </c>
      <c r="J15" s="12" t="str">
        <f t="shared" ca="1" si="1"/>
        <v>NOT DUE</v>
      </c>
      <c r="K15" s="24" t="s">
        <v>584</v>
      </c>
      <c r="L15" s="13"/>
    </row>
    <row r="16" spans="1:12" ht="15" customHeight="1">
      <c r="A16" s="12" t="s">
        <v>809</v>
      </c>
      <c r="B16" s="24" t="s">
        <v>3698</v>
      </c>
      <c r="C16" s="24" t="s">
        <v>3699</v>
      </c>
      <c r="D16" s="296" t="s">
        <v>1</v>
      </c>
      <c r="E16" s="8">
        <v>44082</v>
      </c>
      <c r="F16" s="366">
        <v>44654</v>
      </c>
      <c r="G16" s="52"/>
      <c r="H16" s="10">
        <f>F16+1</f>
        <v>44655</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296" t="s">
        <v>4</v>
      </c>
      <c r="E17" s="8">
        <v>44082</v>
      </c>
      <c r="F17" s="366">
        <v>44652</v>
      </c>
      <c r="G17" s="52"/>
      <c r="H17" s="10">
        <f>F17+30</f>
        <v>44682</v>
      </c>
      <c r="I17" s="11">
        <f t="shared" ca="1" si="3"/>
        <v>27</v>
      </c>
      <c r="J17" s="12" t="str">
        <f t="shared" ca="1" si="1"/>
        <v>NOT DUE</v>
      </c>
      <c r="K17" s="24" t="s">
        <v>3701</v>
      </c>
      <c r="L17" s="13"/>
    </row>
    <row r="18" spans="1:12" ht="15" customHeight="1">
      <c r="A18" s="12" t="s">
        <v>811</v>
      </c>
      <c r="B18" s="24" t="s">
        <v>3702</v>
      </c>
      <c r="C18" s="24" t="s">
        <v>3703</v>
      </c>
      <c r="D18" s="296" t="s">
        <v>4</v>
      </c>
      <c r="E18" s="8">
        <v>44082</v>
      </c>
      <c r="F18" s="366">
        <v>44652</v>
      </c>
      <c r="G18" s="52"/>
      <c r="H18" s="10">
        <f t="shared" ref="H18:H35" si="4">F18+30</f>
        <v>44682</v>
      </c>
      <c r="I18" s="11">
        <f t="shared" ca="1" si="3"/>
        <v>27</v>
      </c>
      <c r="J18" s="12" t="str">
        <f t="shared" ca="1" si="1"/>
        <v>NOT DUE</v>
      </c>
      <c r="K18" s="24" t="s">
        <v>3701</v>
      </c>
      <c r="L18" s="13"/>
    </row>
    <row r="19" spans="1:12" ht="15" customHeight="1">
      <c r="A19" s="12" t="s">
        <v>812</v>
      </c>
      <c r="B19" s="24" t="s">
        <v>3702</v>
      </c>
      <c r="C19" s="24" t="s">
        <v>3704</v>
      </c>
      <c r="D19" s="296" t="s">
        <v>4</v>
      </c>
      <c r="E19" s="8">
        <v>44082</v>
      </c>
      <c r="F19" s="366">
        <v>44652</v>
      </c>
      <c r="G19" s="52"/>
      <c r="H19" s="10">
        <f t="shared" si="4"/>
        <v>44682</v>
      </c>
      <c r="I19" s="11">
        <f t="shared" ca="1" si="3"/>
        <v>27</v>
      </c>
      <c r="J19" s="12" t="str">
        <f t="shared" ca="1" si="1"/>
        <v>NOT DUE</v>
      </c>
      <c r="K19" s="24" t="s">
        <v>3701</v>
      </c>
      <c r="L19" s="13"/>
    </row>
    <row r="20" spans="1:12" ht="15" customHeight="1">
      <c r="A20" s="12" t="s">
        <v>813</v>
      </c>
      <c r="B20" s="24" t="s">
        <v>3702</v>
      </c>
      <c r="C20" s="24" t="s">
        <v>3705</v>
      </c>
      <c r="D20" s="296" t="s">
        <v>4</v>
      </c>
      <c r="E20" s="8">
        <v>44082</v>
      </c>
      <c r="F20" s="366">
        <v>44652</v>
      </c>
      <c r="G20" s="52"/>
      <c r="H20" s="10">
        <f t="shared" si="4"/>
        <v>44682</v>
      </c>
      <c r="I20" s="11">
        <f t="shared" ca="1" si="3"/>
        <v>27</v>
      </c>
      <c r="J20" s="12" t="str">
        <f t="shared" ca="1" si="1"/>
        <v>NOT DUE</v>
      </c>
      <c r="K20" s="24" t="s">
        <v>3701</v>
      </c>
      <c r="L20" s="13"/>
    </row>
    <row r="21" spans="1:12" ht="15" customHeight="1">
      <c r="A21" s="12" t="s">
        <v>814</v>
      </c>
      <c r="B21" s="24" t="s">
        <v>3706</v>
      </c>
      <c r="C21" s="24" t="s">
        <v>3703</v>
      </c>
      <c r="D21" s="296" t="s">
        <v>4</v>
      </c>
      <c r="E21" s="8">
        <v>44082</v>
      </c>
      <c r="F21" s="366">
        <v>44652</v>
      </c>
      <c r="G21" s="52"/>
      <c r="H21" s="10">
        <f t="shared" si="4"/>
        <v>44682</v>
      </c>
      <c r="I21" s="11">
        <f t="shared" ca="1" si="3"/>
        <v>27</v>
      </c>
      <c r="J21" s="12" t="str">
        <f t="shared" ca="1" si="1"/>
        <v>NOT DUE</v>
      </c>
      <c r="K21" s="24" t="s">
        <v>3701</v>
      </c>
      <c r="L21" s="13"/>
    </row>
    <row r="22" spans="1:12" ht="15" customHeight="1">
      <c r="A22" s="12" t="s">
        <v>815</v>
      </c>
      <c r="B22" s="24" t="s">
        <v>3706</v>
      </c>
      <c r="C22" s="24" t="s">
        <v>3704</v>
      </c>
      <c r="D22" s="296" t="s">
        <v>4</v>
      </c>
      <c r="E22" s="8">
        <v>44082</v>
      </c>
      <c r="F22" s="366">
        <v>44652</v>
      </c>
      <c r="G22" s="52"/>
      <c r="H22" s="10">
        <f t="shared" si="4"/>
        <v>44682</v>
      </c>
      <c r="I22" s="11">
        <f t="shared" ca="1" si="3"/>
        <v>27</v>
      </c>
      <c r="J22" s="12" t="str">
        <f t="shared" ca="1" si="1"/>
        <v>NOT DUE</v>
      </c>
      <c r="K22" s="24" t="s">
        <v>3701</v>
      </c>
      <c r="L22" s="13"/>
    </row>
    <row r="23" spans="1:12" ht="15" customHeight="1">
      <c r="A23" s="12" t="s">
        <v>816</v>
      </c>
      <c r="B23" s="24" t="s">
        <v>3706</v>
      </c>
      <c r="C23" s="24" t="s">
        <v>3705</v>
      </c>
      <c r="D23" s="296" t="s">
        <v>4</v>
      </c>
      <c r="E23" s="8">
        <v>44082</v>
      </c>
      <c r="F23" s="366">
        <v>44652</v>
      </c>
      <c r="G23" s="52"/>
      <c r="H23" s="10">
        <f t="shared" si="4"/>
        <v>44682</v>
      </c>
      <c r="I23" s="11">
        <f t="shared" ca="1" si="3"/>
        <v>27</v>
      </c>
      <c r="J23" s="12" t="str">
        <f t="shared" ca="1" si="1"/>
        <v>NOT DUE</v>
      </c>
      <c r="K23" s="24" t="s">
        <v>3701</v>
      </c>
      <c r="L23" s="13"/>
    </row>
    <row r="24" spans="1:12" ht="15" customHeight="1">
      <c r="A24" s="12" t="s">
        <v>817</v>
      </c>
      <c r="B24" s="24" t="s">
        <v>3707</v>
      </c>
      <c r="C24" s="24" t="s">
        <v>3703</v>
      </c>
      <c r="D24" s="296" t="s">
        <v>4</v>
      </c>
      <c r="E24" s="8">
        <v>44082</v>
      </c>
      <c r="F24" s="366">
        <v>44652</v>
      </c>
      <c r="G24" s="52"/>
      <c r="H24" s="10">
        <f t="shared" si="4"/>
        <v>44682</v>
      </c>
      <c r="I24" s="11">
        <f t="shared" ca="1" si="3"/>
        <v>27</v>
      </c>
      <c r="J24" s="12" t="str">
        <f t="shared" ca="1" si="1"/>
        <v>NOT DUE</v>
      </c>
      <c r="K24" s="24" t="s">
        <v>3701</v>
      </c>
      <c r="L24" s="13"/>
    </row>
    <row r="25" spans="1:12" ht="15" customHeight="1">
      <c r="A25" s="12" t="s">
        <v>818</v>
      </c>
      <c r="B25" s="24" t="s">
        <v>3707</v>
      </c>
      <c r="C25" s="24" t="s">
        <v>3704</v>
      </c>
      <c r="D25" s="296" t="s">
        <v>4</v>
      </c>
      <c r="E25" s="8">
        <v>44082</v>
      </c>
      <c r="F25" s="366">
        <v>44652</v>
      </c>
      <c r="G25" s="52"/>
      <c r="H25" s="10">
        <f t="shared" si="4"/>
        <v>44682</v>
      </c>
      <c r="I25" s="11">
        <f t="shared" ca="1" si="3"/>
        <v>27</v>
      </c>
      <c r="J25" s="12" t="str">
        <f t="shared" ca="1" si="1"/>
        <v>NOT DUE</v>
      </c>
      <c r="K25" s="24" t="s">
        <v>3701</v>
      </c>
      <c r="L25" s="13"/>
    </row>
    <row r="26" spans="1:12" ht="15" customHeight="1">
      <c r="A26" s="12" t="s">
        <v>819</v>
      </c>
      <c r="B26" s="24" t="s">
        <v>3707</v>
      </c>
      <c r="C26" s="24" t="s">
        <v>3705</v>
      </c>
      <c r="D26" s="296" t="s">
        <v>4</v>
      </c>
      <c r="E26" s="8">
        <v>44082</v>
      </c>
      <c r="F26" s="366">
        <v>44652</v>
      </c>
      <c r="G26" s="52"/>
      <c r="H26" s="10">
        <f t="shared" si="4"/>
        <v>44682</v>
      </c>
      <c r="I26" s="11">
        <f t="shared" ca="1" si="3"/>
        <v>27</v>
      </c>
      <c r="J26" s="12" t="str">
        <f t="shared" ca="1" si="1"/>
        <v>NOT DUE</v>
      </c>
      <c r="K26" s="24" t="s">
        <v>3701</v>
      </c>
      <c r="L26" s="13"/>
    </row>
    <row r="27" spans="1:12" ht="15" customHeight="1">
      <c r="A27" s="12" t="s">
        <v>820</v>
      </c>
      <c r="B27" s="24" t="s">
        <v>3708</v>
      </c>
      <c r="C27" s="24" t="s">
        <v>3703</v>
      </c>
      <c r="D27" s="296" t="s">
        <v>4</v>
      </c>
      <c r="E27" s="8">
        <v>44082</v>
      </c>
      <c r="F27" s="366">
        <v>44652</v>
      </c>
      <c r="G27" s="52"/>
      <c r="H27" s="10">
        <f t="shared" si="4"/>
        <v>44682</v>
      </c>
      <c r="I27" s="11">
        <f t="shared" ca="1" si="3"/>
        <v>27</v>
      </c>
      <c r="J27" s="12" t="str">
        <f t="shared" ca="1" si="1"/>
        <v>NOT DUE</v>
      </c>
      <c r="K27" s="24" t="s">
        <v>3701</v>
      </c>
      <c r="L27" s="13"/>
    </row>
    <row r="28" spans="1:12" ht="15" customHeight="1">
      <c r="A28" s="12" t="s">
        <v>821</v>
      </c>
      <c r="B28" s="24" t="s">
        <v>3708</v>
      </c>
      <c r="C28" s="24" t="s">
        <v>3704</v>
      </c>
      <c r="D28" s="296" t="s">
        <v>4</v>
      </c>
      <c r="E28" s="8">
        <v>44082</v>
      </c>
      <c r="F28" s="366">
        <v>44652</v>
      </c>
      <c r="G28" s="52"/>
      <c r="H28" s="10">
        <f t="shared" si="4"/>
        <v>44682</v>
      </c>
      <c r="I28" s="11">
        <f t="shared" ca="1" si="3"/>
        <v>27</v>
      </c>
      <c r="J28" s="12" t="str">
        <f t="shared" ca="1" si="1"/>
        <v>NOT DUE</v>
      </c>
      <c r="K28" s="24" t="s">
        <v>3701</v>
      </c>
      <c r="L28" s="13"/>
    </row>
    <row r="29" spans="1:12" ht="15" customHeight="1">
      <c r="A29" s="12" t="s">
        <v>822</v>
      </c>
      <c r="B29" s="24" t="s">
        <v>3708</v>
      </c>
      <c r="C29" s="24" t="s">
        <v>3705</v>
      </c>
      <c r="D29" s="296" t="s">
        <v>4</v>
      </c>
      <c r="E29" s="8">
        <v>44082</v>
      </c>
      <c r="F29" s="366">
        <v>44652</v>
      </c>
      <c r="G29" s="52"/>
      <c r="H29" s="10">
        <f t="shared" si="4"/>
        <v>44682</v>
      </c>
      <c r="I29" s="11">
        <f t="shared" ca="1" si="3"/>
        <v>27</v>
      </c>
      <c r="J29" s="12" t="str">
        <f t="shared" ca="1" si="1"/>
        <v>NOT DUE</v>
      </c>
      <c r="K29" s="24" t="s">
        <v>3701</v>
      </c>
      <c r="L29" s="13"/>
    </row>
    <row r="30" spans="1:12" ht="15" customHeight="1">
      <c r="A30" s="12" t="s">
        <v>823</v>
      </c>
      <c r="B30" s="24" t="s">
        <v>3709</v>
      </c>
      <c r="C30" s="24" t="s">
        <v>3703</v>
      </c>
      <c r="D30" s="296" t="s">
        <v>4</v>
      </c>
      <c r="E30" s="8">
        <v>44082</v>
      </c>
      <c r="F30" s="366">
        <v>44652</v>
      </c>
      <c r="G30" s="52"/>
      <c r="H30" s="10">
        <f t="shared" si="4"/>
        <v>44682</v>
      </c>
      <c r="I30" s="11">
        <f t="shared" ca="1" si="3"/>
        <v>27</v>
      </c>
      <c r="J30" s="12" t="str">
        <f t="shared" ca="1" si="1"/>
        <v>NOT DUE</v>
      </c>
      <c r="K30" s="24" t="s">
        <v>3701</v>
      </c>
      <c r="L30" s="13"/>
    </row>
    <row r="31" spans="1:12" ht="15" customHeight="1">
      <c r="A31" s="12" t="s">
        <v>824</v>
      </c>
      <c r="B31" s="24" t="s">
        <v>3709</v>
      </c>
      <c r="C31" s="24" t="s">
        <v>3704</v>
      </c>
      <c r="D31" s="296" t="s">
        <v>4</v>
      </c>
      <c r="E31" s="8">
        <v>44082</v>
      </c>
      <c r="F31" s="366">
        <v>44652</v>
      </c>
      <c r="G31" s="52"/>
      <c r="H31" s="10">
        <f t="shared" si="4"/>
        <v>44682</v>
      </c>
      <c r="I31" s="11">
        <f t="shared" ca="1" si="3"/>
        <v>27</v>
      </c>
      <c r="J31" s="12" t="str">
        <f t="shared" ca="1" si="1"/>
        <v>NOT DUE</v>
      </c>
      <c r="K31" s="24" t="s">
        <v>3701</v>
      </c>
      <c r="L31" s="13"/>
    </row>
    <row r="32" spans="1:12" ht="15" customHeight="1">
      <c r="A32" s="12" t="s">
        <v>825</v>
      </c>
      <c r="B32" s="24" t="s">
        <v>3709</v>
      </c>
      <c r="C32" s="24" t="s">
        <v>3705</v>
      </c>
      <c r="D32" s="296" t="s">
        <v>4</v>
      </c>
      <c r="E32" s="8">
        <v>44082</v>
      </c>
      <c r="F32" s="366">
        <v>44652</v>
      </c>
      <c r="G32" s="52"/>
      <c r="H32" s="10">
        <f t="shared" si="4"/>
        <v>44682</v>
      </c>
      <c r="I32" s="11">
        <f t="shared" ca="1" si="3"/>
        <v>27</v>
      </c>
      <c r="J32" s="12" t="str">
        <f t="shared" ca="1" si="1"/>
        <v>NOT DUE</v>
      </c>
      <c r="K32" s="24" t="s">
        <v>3701</v>
      </c>
      <c r="L32" s="13"/>
    </row>
    <row r="33" spans="1:12" ht="15" customHeight="1">
      <c r="A33" s="12" t="s">
        <v>826</v>
      </c>
      <c r="B33" s="24" t="s">
        <v>3710</v>
      </c>
      <c r="C33" s="24" t="s">
        <v>3703</v>
      </c>
      <c r="D33" s="296" t="s">
        <v>4</v>
      </c>
      <c r="E33" s="8">
        <v>44082</v>
      </c>
      <c r="F33" s="366">
        <v>44652</v>
      </c>
      <c r="G33" s="52"/>
      <c r="H33" s="10">
        <f t="shared" si="4"/>
        <v>44682</v>
      </c>
      <c r="I33" s="11">
        <f t="shared" ca="1" si="3"/>
        <v>27</v>
      </c>
      <c r="J33" s="12" t="str">
        <f t="shared" ca="1" si="1"/>
        <v>NOT DUE</v>
      </c>
      <c r="K33" s="24" t="s">
        <v>3701</v>
      </c>
      <c r="L33" s="13"/>
    </row>
    <row r="34" spans="1:12" ht="15" customHeight="1">
      <c r="A34" s="12" t="s">
        <v>827</v>
      </c>
      <c r="B34" s="24" t="s">
        <v>3710</v>
      </c>
      <c r="C34" s="24" t="s">
        <v>3704</v>
      </c>
      <c r="D34" s="296" t="s">
        <v>4</v>
      </c>
      <c r="E34" s="8">
        <v>44082</v>
      </c>
      <c r="F34" s="366">
        <v>44652</v>
      </c>
      <c r="G34" s="52"/>
      <c r="H34" s="10">
        <f t="shared" si="4"/>
        <v>44682</v>
      </c>
      <c r="I34" s="11">
        <f t="shared" ca="1" si="3"/>
        <v>27</v>
      </c>
      <c r="J34" s="12" t="str">
        <f t="shared" ca="1" si="1"/>
        <v>NOT DUE</v>
      </c>
      <c r="K34" s="24" t="s">
        <v>3701</v>
      </c>
      <c r="L34" s="13"/>
    </row>
    <row r="35" spans="1:12" ht="15" customHeight="1">
      <c r="A35" s="12" t="s">
        <v>828</v>
      </c>
      <c r="B35" s="24" t="s">
        <v>3710</v>
      </c>
      <c r="C35" s="24" t="s">
        <v>3705</v>
      </c>
      <c r="D35" s="296" t="s">
        <v>4</v>
      </c>
      <c r="E35" s="8">
        <v>44082</v>
      </c>
      <c r="F35" s="366">
        <v>44652</v>
      </c>
      <c r="G35" s="52"/>
      <c r="H35" s="10">
        <f t="shared" si="4"/>
        <v>44682</v>
      </c>
      <c r="I35" s="11">
        <f t="shared" ca="1" si="3"/>
        <v>27</v>
      </c>
      <c r="J35" s="12" t="str">
        <f t="shared" ca="1" si="1"/>
        <v>NOT DUE</v>
      </c>
      <c r="K35" s="24" t="s">
        <v>3701</v>
      </c>
      <c r="L35" s="13"/>
    </row>
    <row r="36" spans="1:12" ht="15" customHeight="1">
      <c r="A36" s="12" t="s">
        <v>829</v>
      </c>
      <c r="B36" s="24" t="s">
        <v>548</v>
      </c>
      <c r="C36" s="24" t="s">
        <v>3867</v>
      </c>
      <c r="D36" s="296">
        <v>200</v>
      </c>
      <c r="E36" s="8">
        <v>44082</v>
      </c>
      <c r="F36" s="306">
        <v>44648</v>
      </c>
      <c r="G36" s="20">
        <v>5195</v>
      </c>
      <c r="H36" s="17">
        <f>IF(I36&lt;=200,$F$5+(I36/24),"error")</f>
        <v>44658.14166666667</v>
      </c>
      <c r="I36" s="18">
        <f>D36-($F$4-G36)</f>
        <v>99.399999999999636</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44718.224999999999</v>
      </c>
      <c r="I37" s="18">
        <f>D37-($F$4-G37)</f>
        <v>1541.3999999999996</v>
      </c>
      <c r="J37" s="12" t="str">
        <f>IF(I37="","",IF(I37&lt;0,"OVERDUE","NOT DUE"))</f>
        <v>NOT DUE</v>
      </c>
      <c r="K37" s="24" t="s">
        <v>3711</v>
      </c>
      <c r="L37" s="15"/>
    </row>
    <row r="38" spans="1:12" ht="15" customHeight="1">
      <c r="A38" s="12" t="s">
        <v>831</v>
      </c>
      <c r="B38" s="24" t="s">
        <v>548</v>
      </c>
      <c r="C38" s="24" t="s">
        <v>3712</v>
      </c>
      <c r="D38" s="296">
        <v>200</v>
      </c>
      <c r="E38" s="8">
        <v>44082</v>
      </c>
      <c r="F38" s="366">
        <v>44648</v>
      </c>
      <c r="G38" s="304">
        <v>5195</v>
      </c>
      <c r="H38" s="17">
        <f>IF(I38&lt;=200,$F$5+(I38/24),"error")</f>
        <v>44658.14166666667</v>
      </c>
      <c r="I38" s="18">
        <f>D38-($F$4-G38)</f>
        <v>99.399999999999636</v>
      </c>
      <c r="J38" s="12" t="str">
        <f>IF(I38="","",IF(I38&lt;0,"OVERDUE","NOT DUE"))</f>
        <v>NOT DUE</v>
      </c>
      <c r="K38" s="24" t="s">
        <v>584</v>
      </c>
      <c r="L38" s="15"/>
    </row>
    <row r="39" spans="1:12" ht="15" customHeight="1">
      <c r="A39" s="12" t="s">
        <v>832</v>
      </c>
      <c r="B39" s="24" t="s">
        <v>548</v>
      </c>
      <c r="C39" s="24" t="s">
        <v>3713</v>
      </c>
      <c r="D39" s="296">
        <v>100</v>
      </c>
      <c r="E39" s="8">
        <v>44082</v>
      </c>
      <c r="F39" s="366">
        <v>44651</v>
      </c>
      <c r="G39" s="304">
        <v>5293</v>
      </c>
      <c r="H39" s="17">
        <f>IF(I39&lt;=100,$F$5+(I39/24),"error")</f>
        <v>44658.058333333334</v>
      </c>
      <c r="I39" s="18">
        <f>D39-($F$4-G39)</f>
        <v>97.399999999999636</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44766.683333333334</v>
      </c>
      <c r="I40" s="18">
        <f t="shared" ref="I40:I103" si="5">D40-($F$4-G40)</f>
        <v>2704.3999999999996</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44766.683333333334</v>
      </c>
      <c r="I41" s="18">
        <f t="shared" si="5"/>
        <v>2704.3999999999996</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44766.683333333334</v>
      </c>
      <c r="I42" s="18">
        <f t="shared" si="5"/>
        <v>2704.3999999999996</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44683.35</v>
      </c>
      <c r="I43" s="18">
        <f t="shared" si="5"/>
        <v>704.39999999999964</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44683.35</v>
      </c>
      <c r="I44" s="18">
        <f t="shared" si="5"/>
        <v>704.39999999999964</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44712.308333333334</v>
      </c>
      <c r="I45" s="18">
        <f t="shared" si="5"/>
        <v>1399.3999999999996</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44712.308333333334</v>
      </c>
      <c r="I46" s="18">
        <f t="shared" si="5"/>
        <v>1399.3999999999996</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44712.308333333334</v>
      </c>
      <c r="I47" s="18">
        <f t="shared" si="5"/>
        <v>1399.3999999999996</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44712.308333333334</v>
      </c>
      <c r="I48" s="18">
        <f t="shared" si="5"/>
        <v>1399.3999999999996</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44712.308333333334</v>
      </c>
      <c r="I49" s="18">
        <f t="shared" si="5"/>
        <v>1399.3999999999996</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44712.308333333334</v>
      </c>
      <c r="I50" s="18">
        <f t="shared" si="5"/>
        <v>1399.3999999999996</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44710.35</v>
      </c>
      <c r="I51" s="18">
        <f t="shared" si="5"/>
        <v>1352.3999999999996</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44933.35</v>
      </c>
      <c r="I52" s="18">
        <f t="shared" si="5"/>
        <v>6704.4</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44933.35</v>
      </c>
      <c r="I53" s="18">
        <f t="shared" si="5"/>
        <v>6704.4</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44933.35</v>
      </c>
      <c r="I54" s="18">
        <f t="shared" si="5"/>
        <v>6704.4</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44933.35</v>
      </c>
      <c r="I55" s="18">
        <f t="shared" si="5"/>
        <v>6704.4</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44933.35</v>
      </c>
      <c r="I56" s="18">
        <f t="shared" si="5"/>
        <v>6704.4</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44933.35</v>
      </c>
      <c r="I57" s="18">
        <f t="shared" si="5"/>
        <v>6704.4</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44933.35</v>
      </c>
      <c r="I58" s="18">
        <f t="shared" si="5"/>
        <v>6704.4</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44710.35</v>
      </c>
      <c r="I59" s="18">
        <f t="shared" si="5"/>
        <v>1352.3999999999996</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44933.35</v>
      </c>
      <c r="I60" s="18">
        <f t="shared" si="5"/>
        <v>6704.4</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44933.35</v>
      </c>
      <c r="I61" s="18">
        <f t="shared" si="5"/>
        <v>6704.4</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44933.35</v>
      </c>
      <c r="I62" s="18">
        <f t="shared" si="5"/>
        <v>6704.4</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44933.35</v>
      </c>
      <c r="I63" s="18">
        <f t="shared" si="5"/>
        <v>6704.4</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44933.35</v>
      </c>
      <c r="I64" s="18">
        <f t="shared" si="5"/>
        <v>6704.4</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44933.35</v>
      </c>
      <c r="I65" s="18">
        <f t="shared" si="5"/>
        <v>6704.4</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44933.35</v>
      </c>
      <c r="I66" s="18">
        <f t="shared" si="5"/>
        <v>6704.4</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44710.35</v>
      </c>
      <c r="I67" s="18">
        <f t="shared" si="5"/>
        <v>1352.3999999999996</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44933.35</v>
      </c>
      <c r="I68" s="18">
        <f t="shared" si="5"/>
        <v>6704.4</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44933.35</v>
      </c>
      <c r="I69" s="18">
        <f t="shared" si="5"/>
        <v>6704.4</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44933.35</v>
      </c>
      <c r="I70" s="18">
        <f t="shared" si="5"/>
        <v>6704.4</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44933.35</v>
      </c>
      <c r="I71" s="18">
        <f t="shared" si="5"/>
        <v>6704.4</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44933.35</v>
      </c>
      <c r="I72" s="18">
        <f t="shared" si="5"/>
        <v>6704.4</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44933.35</v>
      </c>
      <c r="I73" s="18">
        <f t="shared" si="5"/>
        <v>6704.4</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44933.35</v>
      </c>
      <c r="I74" s="18">
        <f t="shared" si="5"/>
        <v>6704.4</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44710.35</v>
      </c>
      <c r="I75" s="18">
        <f t="shared" si="5"/>
        <v>1352.3999999999996</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44933.35</v>
      </c>
      <c r="I76" s="18">
        <f t="shared" si="5"/>
        <v>6704.4</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44933.35</v>
      </c>
      <c r="I77" s="18">
        <f t="shared" si="5"/>
        <v>6704.4</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44933.35</v>
      </c>
      <c r="I78" s="18">
        <f t="shared" si="5"/>
        <v>6704.4</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44933.35</v>
      </c>
      <c r="I79" s="18">
        <f t="shared" si="5"/>
        <v>6704.4</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44933.35</v>
      </c>
      <c r="I80" s="18">
        <f t="shared" si="5"/>
        <v>6704.4</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44933.35</v>
      </c>
      <c r="I81" s="18">
        <f t="shared" si="5"/>
        <v>6704.4</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44933.35</v>
      </c>
      <c r="I82" s="18">
        <f t="shared" si="5"/>
        <v>6704.4</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44710.35</v>
      </c>
      <c r="I83" s="18">
        <f t="shared" si="5"/>
        <v>1352.3999999999996</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44933.35</v>
      </c>
      <c r="I84" s="18">
        <f t="shared" si="5"/>
        <v>6704.4</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44933.35</v>
      </c>
      <c r="I85" s="18">
        <f t="shared" si="5"/>
        <v>6704.4</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44933.35</v>
      </c>
      <c r="I86" s="18">
        <f t="shared" si="5"/>
        <v>6704.4</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44933.35</v>
      </c>
      <c r="I87" s="18">
        <f t="shared" si="5"/>
        <v>6704.4</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44933.35</v>
      </c>
      <c r="I88" s="18">
        <f t="shared" si="5"/>
        <v>6704.4</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44933.35</v>
      </c>
      <c r="I89" s="18">
        <f t="shared" si="5"/>
        <v>6704.4</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44933.35</v>
      </c>
      <c r="I90" s="18">
        <f t="shared" si="5"/>
        <v>6704.4</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44710.35</v>
      </c>
      <c r="I91" s="18">
        <f t="shared" si="5"/>
        <v>1352.3999999999996</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44933.35</v>
      </c>
      <c r="I92" s="18">
        <f t="shared" si="5"/>
        <v>6704.4</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44933.35</v>
      </c>
      <c r="I93" s="18">
        <f t="shared" si="5"/>
        <v>6704.4</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44933.35</v>
      </c>
      <c r="I94" s="18">
        <f t="shared" si="5"/>
        <v>6704.4</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44933.35</v>
      </c>
      <c r="I95" s="18">
        <f t="shared" si="5"/>
        <v>6704.4</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44933.35</v>
      </c>
      <c r="I96" s="18">
        <f t="shared" si="5"/>
        <v>6704.4</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44933.35</v>
      </c>
      <c r="I97" s="18">
        <f t="shared" si="5"/>
        <v>6704.4</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44933.35</v>
      </c>
      <c r="I98" s="18">
        <f t="shared" si="5"/>
        <v>6704.4</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44933.35</v>
      </c>
      <c r="I99" s="18">
        <f t="shared" si="5"/>
        <v>6704.4</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44933.35</v>
      </c>
      <c r="I100" s="18">
        <f t="shared" si="5"/>
        <v>6704.4</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44933.35</v>
      </c>
      <c r="I101" s="18">
        <f t="shared" si="5"/>
        <v>6704.4</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44933.35</v>
      </c>
      <c r="I102" s="18">
        <f t="shared" si="5"/>
        <v>6704.4</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44933.35</v>
      </c>
      <c r="I103" s="18">
        <f t="shared" si="5"/>
        <v>6704.4</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44933.35</v>
      </c>
      <c r="I104" s="18">
        <f t="shared" ref="I104:I167" si="13">D104-($F$4-G104)</f>
        <v>6704.4</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44933.35</v>
      </c>
      <c r="I105" s="18">
        <f t="shared" si="13"/>
        <v>6704.4</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44933.35</v>
      </c>
      <c r="I106" s="18">
        <f t="shared" si="13"/>
        <v>6704.4</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44933.35</v>
      </c>
      <c r="I107" s="18">
        <f t="shared" si="13"/>
        <v>6704.4</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44933.35</v>
      </c>
      <c r="I108" s="18">
        <f t="shared" si="13"/>
        <v>6704.4</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44933.35</v>
      </c>
      <c r="I109" s="18">
        <f t="shared" si="13"/>
        <v>6704.4</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44933.35</v>
      </c>
      <c r="I110" s="18">
        <f t="shared" si="13"/>
        <v>6704.4</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44933.35</v>
      </c>
      <c r="I111" s="18">
        <f t="shared" si="13"/>
        <v>6704.4</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44933.35</v>
      </c>
      <c r="I112" s="18">
        <f t="shared" si="13"/>
        <v>6704.4</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44933.35</v>
      </c>
      <c r="I113" s="18">
        <f t="shared" si="13"/>
        <v>6704.4</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44933.35</v>
      </c>
      <c r="I114" s="18">
        <f t="shared" si="13"/>
        <v>6704.4</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44933.35</v>
      </c>
      <c r="I115" s="18">
        <f t="shared" si="13"/>
        <v>6704.4</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44933.35</v>
      </c>
      <c r="I116" s="18">
        <f t="shared" si="13"/>
        <v>6704.4</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44933.35</v>
      </c>
      <c r="I117" s="18">
        <f t="shared" si="13"/>
        <v>6704.4</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44933.35</v>
      </c>
      <c r="I118" s="18">
        <f t="shared" si="13"/>
        <v>6704.4</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44933.35</v>
      </c>
      <c r="I119" s="18">
        <f t="shared" si="13"/>
        <v>6704.4</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45266.683333333334</v>
      </c>
      <c r="I120" s="18">
        <f t="shared" si="13"/>
        <v>14704.4</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44933.35</v>
      </c>
      <c r="I121" s="18">
        <f t="shared" si="13"/>
        <v>6704.4</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44933.35</v>
      </c>
      <c r="I122" s="18">
        <f t="shared" si="13"/>
        <v>6704.4</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44933.35</v>
      </c>
      <c r="I123" s="18">
        <f t="shared" si="13"/>
        <v>6704.4</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45266.683333333334</v>
      </c>
      <c r="I124" s="18">
        <f t="shared" si="13"/>
        <v>14704.4</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44933.35</v>
      </c>
      <c r="I125" s="18">
        <f t="shared" si="13"/>
        <v>6704.4</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44933.35</v>
      </c>
      <c r="I126" s="18">
        <f t="shared" si="13"/>
        <v>6704.4</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44933.35</v>
      </c>
      <c r="I127" s="18">
        <f t="shared" si="13"/>
        <v>6704.4</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45266.683333333334</v>
      </c>
      <c r="I128" s="18">
        <f t="shared" si="13"/>
        <v>14704.4</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44933.35</v>
      </c>
      <c r="I129" s="18">
        <f t="shared" si="13"/>
        <v>6704.4</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44933.35</v>
      </c>
      <c r="I130" s="18">
        <f t="shared" si="13"/>
        <v>6704.4</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44933.35</v>
      </c>
      <c r="I131" s="18">
        <f t="shared" si="13"/>
        <v>6704.4</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45266.683333333334</v>
      </c>
      <c r="I132" s="18">
        <f t="shared" si="13"/>
        <v>14704.4</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44933.35</v>
      </c>
      <c r="I133" s="18">
        <f t="shared" si="13"/>
        <v>6704.4</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44933.35</v>
      </c>
      <c r="I134" s="18">
        <f t="shared" si="13"/>
        <v>6704.4</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44933.35</v>
      </c>
      <c r="I135" s="18">
        <f t="shared" si="13"/>
        <v>6704.4</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45266.683333333334</v>
      </c>
      <c r="I136" s="18">
        <f t="shared" si="13"/>
        <v>14704.4</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44933.35</v>
      </c>
      <c r="I137" s="18">
        <f t="shared" si="13"/>
        <v>6704.4</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44933.35</v>
      </c>
      <c r="I138" s="18">
        <f t="shared" si="13"/>
        <v>6704.4</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44933.35</v>
      </c>
      <c r="I139" s="18">
        <f t="shared" si="13"/>
        <v>6704.4</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45266.683333333334</v>
      </c>
      <c r="I140" s="18">
        <f t="shared" si="13"/>
        <v>14704.4</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44933.35</v>
      </c>
      <c r="I141" s="18">
        <f t="shared" si="13"/>
        <v>6704.4</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45266.683333333334</v>
      </c>
      <c r="I142" s="18">
        <f t="shared" si="13"/>
        <v>14704.4</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44933.35</v>
      </c>
      <c r="I143" s="18">
        <f t="shared" si="13"/>
        <v>6704.4</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45266.683333333334</v>
      </c>
      <c r="I144" s="18">
        <f t="shared" si="13"/>
        <v>14704.4</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44933.35</v>
      </c>
      <c r="I145" s="18">
        <f t="shared" si="13"/>
        <v>6704.4</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45266.683333333334</v>
      </c>
      <c r="I146" s="18">
        <f t="shared" si="13"/>
        <v>14704.4</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44933.35</v>
      </c>
      <c r="I147" s="18">
        <f t="shared" si="13"/>
        <v>6704.4</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45266.683333333334</v>
      </c>
      <c r="I148" s="18">
        <f t="shared" si="13"/>
        <v>14704.4</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44933.35</v>
      </c>
      <c r="I149" s="18">
        <f t="shared" si="13"/>
        <v>6704.4</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45266.683333333334</v>
      </c>
      <c r="I150" s="18">
        <f t="shared" si="13"/>
        <v>14704.4</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44933.35</v>
      </c>
      <c r="I151" s="18">
        <f t="shared" si="13"/>
        <v>6704.4</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45266.683333333334</v>
      </c>
      <c r="I152" s="18">
        <f t="shared" si="13"/>
        <v>14704.4</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44933.35</v>
      </c>
      <c r="I153" s="18">
        <f t="shared" si="13"/>
        <v>6704.4</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44684.85</v>
      </c>
      <c r="I154" s="18">
        <f t="shared" si="13"/>
        <v>740.39999999999964</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44933.35</v>
      </c>
      <c r="I155" s="18">
        <f t="shared" si="13"/>
        <v>6704.4</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44933.35</v>
      </c>
      <c r="I156" s="18">
        <f t="shared" si="13"/>
        <v>6704.4</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44933.35</v>
      </c>
      <c r="I157" s="18">
        <f t="shared" si="13"/>
        <v>6704.4</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44933.35</v>
      </c>
      <c r="I158" s="18">
        <f t="shared" si="13"/>
        <v>6704.4</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44933.35</v>
      </c>
      <c r="I159" s="18">
        <f t="shared" si="13"/>
        <v>6704.4</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44933.35</v>
      </c>
      <c r="I160" s="18">
        <f t="shared" si="13"/>
        <v>6704.4</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44933.35</v>
      </c>
      <c r="I161" s="18">
        <f t="shared" si="13"/>
        <v>6704.4</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44933.35</v>
      </c>
      <c r="I162" s="18">
        <f t="shared" si="13"/>
        <v>6704.4</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44933.35</v>
      </c>
      <c r="I163" s="18">
        <f t="shared" si="13"/>
        <v>6704.4</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44933.35</v>
      </c>
      <c r="I164" s="18">
        <f t="shared" si="13"/>
        <v>6704.4</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44933.35</v>
      </c>
      <c r="I165" s="18">
        <f t="shared" si="13"/>
        <v>6704.4</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44933.35</v>
      </c>
      <c r="I166" s="18">
        <f t="shared" si="13"/>
        <v>6704.4</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44933.35</v>
      </c>
      <c r="I167" s="18">
        <f t="shared" si="13"/>
        <v>6704.4</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44933.35</v>
      </c>
      <c r="I168" s="18">
        <f t="shared" ref="I168:I233" si="21">D168-($F$4-G168)</f>
        <v>6704.4</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44933.35</v>
      </c>
      <c r="I169" s="18">
        <f t="shared" si="21"/>
        <v>6704.4</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44933.35</v>
      </c>
      <c r="I170" s="18">
        <f t="shared" si="21"/>
        <v>6704.4</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44933.35</v>
      </c>
      <c r="I171" s="18">
        <f t="shared" si="21"/>
        <v>6704.4</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44933.35</v>
      </c>
      <c r="I172" s="18">
        <f t="shared" si="21"/>
        <v>6704.4</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44933.35</v>
      </c>
      <c r="I173" s="18">
        <f t="shared" si="21"/>
        <v>6704.4</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44933.35</v>
      </c>
      <c r="I174" s="18">
        <f t="shared" si="21"/>
        <v>6704.4</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44933.35</v>
      </c>
      <c r="I175" s="18">
        <f t="shared" si="21"/>
        <v>6704.4</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44766.683333333334</v>
      </c>
      <c r="I176" s="18">
        <f t="shared" si="21"/>
        <v>2704.3999999999996</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44933.35</v>
      </c>
      <c r="I177" s="18">
        <f t="shared" si="21"/>
        <v>6704.4</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44933.35</v>
      </c>
      <c r="I178" s="18">
        <f t="shared" si="21"/>
        <v>6704.4</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45266.683333333334</v>
      </c>
      <c r="I179" s="18">
        <f t="shared" si="21"/>
        <v>14704.4</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44933.35</v>
      </c>
      <c r="I180" s="18">
        <f t="shared" si="21"/>
        <v>6704.4</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45266.683333333334</v>
      </c>
      <c r="I181" s="18">
        <f t="shared" si="21"/>
        <v>14704.4</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45266.683333333334</v>
      </c>
      <c r="I182" s="18">
        <f t="shared" si="21"/>
        <v>14704.4</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44933.35</v>
      </c>
      <c r="I183" s="18">
        <f t="shared" si="21"/>
        <v>6704.4</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44933.35</v>
      </c>
      <c r="I184" s="18">
        <f t="shared" si="21"/>
        <v>6704.4</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44933.35</v>
      </c>
      <c r="I185" s="18">
        <f t="shared" si="21"/>
        <v>6704.4</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44933.35</v>
      </c>
      <c r="I186" s="18">
        <f t="shared" si="21"/>
        <v>6704.4</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44933.35</v>
      </c>
      <c r="I187" s="18">
        <f t="shared" si="21"/>
        <v>6704.4</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44933.35</v>
      </c>
      <c r="I188" s="18">
        <f t="shared" si="21"/>
        <v>6704.4</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44933.35</v>
      </c>
      <c r="I189" s="18">
        <f t="shared" si="21"/>
        <v>6704.4</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44933.35</v>
      </c>
      <c r="I190" s="18">
        <f t="shared" si="21"/>
        <v>6704.4</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44933.35</v>
      </c>
      <c r="I191" s="18">
        <f t="shared" si="21"/>
        <v>6704.4</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44933.35</v>
      </c>
      <c r="I192" s="18">
        <f t="shared" si="21"/>
        <v>6704.4</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44933.35</v>
      </c>
      <c r="I193" s="18">
        <f t="shared" si="21"/>
        <v>6704.4</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44933.35</v>
      </c>
      <c r="I194" s="18">
        <f t="shared" si="21"/>
        <v>6704.4</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740.39999999999964</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44933.35</v>
      </c>
      <c r="I196" s="18">
        <f t="shared" si="21"/>
        <v>6704.4</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44933.35</v>
      </c>
      <c r="I197" s="18">
        <f t="shared" si="21"/>
        <v>6704.4</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44738.974999999999</v>
      </c>
      <c r="I198" s="18">
        <f t="shared" si="21"/>
        <v>2039.3999999999996</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44683.35</v>
      </c>
      <c r="I199" s="18">
        <f t="shared" si="21"/>
        <v>704.39999999999964</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44683.35</v>
      </c>
      <c r="I200" s="18">
        <f t="shared" si="21"/>
        <v>704.39999999999964</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44683.35</v>
      </c>
      <c r="I201" s="18">
        <f t="shared" si="21"/>
        <v>704.39999999999964</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44738.974999999999</v>
      </c>
      <c r="I202" s="18">
        <f t="shared" si="21"/>
        <v>2039.3999999999996</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44683.35</v>
      </c>
      <c r="I203" s="18">
        <f t="shared" si="21"/>
        <v>704.39999999999964</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44683.35</v>
      </c>
      <c r="I204" s="18">
        <f t="shared" si="21"/>
        <v>704.39999999999964</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44683.35</v>
      </c>
      <c r="I205" s="18">
        <f t="shared" si="21"/>
        <v>704.39999999999964</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44738.974999999999</v>
      </c>
      <c r="I206" s="18">
        <f t="shared" si="21"/>
        <v>2039.3999999999996</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44683.35</v>
      </c>
      <c r="I207" s="18">
        <f t="shared" si="21"/>
        <v>704.39999999999964</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44683.35</v>
      </c>
      <c r="I208" s="18">
        <f t="shared" si="21"/>
        <v>704.39999999999964</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44683.35</v>
      </c>
      <c r="I209" s="18">
        <f t="shared" si="21"/>
        <v>704.39999999999964</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44738.974999999999</v>
      </c>
      <c r="I210" s="18">
        <f t="shared" si="21"/>
        <v>2039.3999999999996</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44683.35</v>
      </c>
      <c r="I211" s="18">
        <f t="shared" si="21"/>
        <v>704.39999999999964</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44683.35</v>
      </c>
      <c r="I212" s="18">
        <f t="shared" si="21"/>
        <v>704.39999999999964</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44683.35</v>
      </c>
      <c r="I213" s="18">
        <f t="shared" si="21"/>
        <v>704.39999999999964</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44738.974999999999</v>
      </c>
      <c r="I214" s="18">
        <f t="shared" si="21"/>
        <v>2039.3999999999996</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44683.35</v>
      </c>
      <c r="I215" s="18">
        <f t="shared" si="21"/>
        <v>704.39999999999964</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44683.35</v>
      </c>
      <c r="I216" s="18">
        <f t="shared" si="21"/>
        <v>704.39999999999964</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44683.35</v>
      </c>
      <c r="I217" s="18">
        <f t="shared" si="21"/>
        <v>704.39999999999964</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44738.974999999999</v>
      </c>
      <c r="I218" s="18">
        <f t="shared" si="21"/>
        <v>2039.3999999999996</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44683.35</v>
      </c>
      <c r="I219" s="18">
        <f t="shared" si="21"/>
        <v>704.39999999999964</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44683.35</v>
      </c>
      <c r="I220" s="18">
        <f t="shared" si="21"/>
        <v>704.39999999999964</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44683.35</v>
      </c>
      <c r="I221" s="18">
        <f t="shared" si="21"/>
        <v>704.39999999999964</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44933.35</v>
      </c>
      <c r="I222" s="18">
        <f t="shared" si="21"/>
        <v>6704.4</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44933.35</v>
      </c>
      <c r="I223" s="18">
        <f t="shared" si="21"/>
        <v>6704.4</v>
      </c>
      <c r="J223" s="12" t="str">
        <f t="shared" si="26"/>
        <v>NOT DUE</v>
      </c>
      <c r="K223" s="24" t="s">
        <v>3768</v>
      </c>
      <c r="L223" s="15"/>
    </row>
    <row r="224" spans="1:12" ht="15" customHeight="1">
      <c r="A224" s="12" t="s">
        <v>1017</v>
      </c>
      <c r="B224" s="24" t="s">
        <v>3786</v>
      </c>
      <c r="C224" s="24" t="s">
        <v>3787</v>
      </c>
      <c r="D224" s="296">
        <v>300</v>
      </c>
      <c r="E224" s="8">
        <v>44082</v>
      </c>
      <c r="F224" s="306">
        <v>44638</v>
      </c>
      <c r="G224" s="304">
        <v>5115</v>
      </c>
      <c r="H224" s="17">
        <f>IF(I224&lt;=300,$F$5+(I224/24),"error")</f>
        <v>44658.974999999999</v>
      </c>
      <c r="I224" s="18">
        <f>D224-($F$4-G224)</f>
        <v>119.39999999999964</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44684.558333333334</v>
      </c>
      <c r="I225" s="18">
        <f t="shared" si="21"/>
        <v>733.39999999999964</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44839.14166666667</v>
      </c>
      <c r="I226" s="18">
        <f t="shared" si="21"/>
        <v>4443.3999999999996</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45266.683333333334</v>
      </c>
      <c r="I227" s="18">
        <f t="shared" si="21"/>
        <v>14704.4</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44674.76666666667</v>
      </c>
      <c r="I228" s="18">
        <f t="shared" si="21"/>
        <v>498.39999999999964</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44683.35</v>
      </c>
      <c r="I229" s="18">
        <f t="shared" si="21"/>
        <v>704.39999999999964</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44933.35</v>
      </c>
      <c r="I230" s="18">
        <f t="shared" si="21"/>
        <v>6704.4</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44683.35</v>
      </c>
      <c r="I231" s="18">
        <f t="shared" si="21"/>
        <v>704.39999999999964</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44846.1</v>
      </c>
      <c r="I232" s="18">
        <f t="shared" si="21"/>
        <v>4610.3999999999996</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44933.35</v>
      </c>
      <c r="I233" s="18">
        <f t="shared" si="21"/>
        <v>6704.4</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44933.35</v>
      </c>
      <c r="I234" s="18">
        <f t="shared" ref="I234:I263" si="31">D234-($F$4-G234)</f>
        <v>6704.4</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44933.35</v>
      </c>
      <c r="I235" s="18">
        <f t="shared" si="31"/>
        <v>6704.4</v>
      </c>
      <c r="J235" s="12" t="str">
        <f t="shared" si="26"/>
        <v>NOT DUE</v>
      </c>
      <c r="K235" s="24" t="s">
        <v>3804</v>
      </c>
      <c r="L235" s="15"/>
    </row>
    <row r="236" spans="1:12" ht="26.25" customHeight="1">
      <c r="A236" s="12" t="s">
        <v>1029</v>
      </c>
      <c r="B236" s="24" t="s">
        <v>3805</v>
      </c>
      <c r="C236" s="24" t="s">
        <v>3787</v>
      </c>
      <c r="D236" s="296">
        <v>200</v>
      </c>
      <c r="E236" s="8">
        <v>44082</v>
      </c>
      <c r="F236" s="306">
        <v>44649</v>
      </c>
      <c r="G236" s="304">
        <v>5195</v>
      </c>
      <c r="H236" s="17">
        <f>IF(I236&lt;=200,$F$5+(I236/24),"error")</f>
        <v>44658.14166666667</v>
      </c>
      <c r="I236" s="18">
        <f>D236-($F$4-G236)</f>
        <v>99.399999999999636</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44850.01666666667</v>
      </c>
      <c r="I237" s="18">
        <f t="shared" si="31"/>
        <v>4704.3999999999996</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45266.683333333334</v>
      </c>
      <c r="I238" s="18">
        <f t="shared" si="31"/>
        <v>14704.4</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44846.1</v>
      </c>
      <c r="I239" s="18">
        <f t="shared" si="31"/>
        <v>4610.3999999999996</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45266.683333333334</v>
      </c>
      <c r="I240" s="18">
        <f t="shared" si="31"/>
        <v>14704.4</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44933.35</v>
      </c>
      <c r="I241" s="18">
        <f t="shared" si="31"/>
        <v>6704.4</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44741.933333333334</v>
      </c>
      <c r="I242" s="18">
        <f t="shared" si="31"/>
        <v>2110.3999999999996</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44683.35</v>
      </c>
      <c r="I243" s="18">
        <f t="shared" si="31"/>
        <v>704.39999999999964</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44683.35</v>
      </c>
      <c r="I244" s="18">
        <f t="shared" si="31"/>
        <v>704.39999999999964</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44683.35</v>
      </c>
      <c r="I245" s="18">
        <f t="shared" si="31"/>
        <v>704.39999999999964</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44683.35</v>
      </c>
      <c r="I246" s="18">
        <f t="shared" si="31"/>
        <v>704.39999999999964</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44682.85</v>
      </c>
      <c r="I247" s="18">
        <f t="shared" si="31"/>
        <v>692.39999999999964</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44682.85</v>
      </c>
      <c r="I248" s="18">
        <f t="shared" si="31"/>
        <v>692.39999999999964</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44741.933333333334</v>
      </c>
      <c r="I249" s="18">
        <f>D249-($F$4-G249)</f>
        <v>2110.3999999999996</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44741.933333333334</v>
      </c>
      <c r="I250" s="18">
        <f t="shared" si="31"/>
        <v>2110.3999999999996</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44741.933333333334</v>
      </c>
      <c r="I251" s="18">
        <f t="shared" si="31"/>
        <v>2110.3999999999996</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44846.1</v>
      </c>
      <c r="I252" s="18">
        <f t="shared" si="31"/>
        <v>4610.3999999999996</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44679.433333333334</v>
      </c>
      <c r="I253" s="18">
        <f t="shared" si="31"/>
        <v>610.39999999999964</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44933.35</v>
      </c>
      <c r="I254" s="18">
        <f t="shared" si="31"/>
        <v>6704.4</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44846.1</v>
      </c>
      <c r="I255" s="18">
        <f t="shared" si="31"/>
        <v>4610.3999999999996</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44682.85</v>
      </c>
      <c r="I256" s="18">
        <f t="shared" si="31"/>
        <v>692.39999999999964</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44679.433333333334</v>
      </c>
      <c r="I257" s="18">
        <f t="shared" si="31"/>
        <v>610.39999999999964</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44683.35</v>
      </c>
      <c r="I258" s="18">
        <f t="shared" si="31"/>
        <v>704.39999999999964</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44683.35</v>
      </c>
      <c r="I259" s="18">
        <f t="shared" si="31"/>
        <v>704.39999999999964</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44683.35</v>
      </c>
      <c r="I260" s="18">
        <f t="shared" si="31"/>
        <v>704.39999999999964</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44683.35</v>
      </c>
      <c r="I261" s="18">
        <f t="shared" si="31"/>
        <v>704.39999999999964</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44683.35</v>
      </c>
      <c r="I262" s="18">
        <f t="shared" si="31"/>
        <v>704.39999999999964</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44683.35</v>
      </c>
      <c r="I263" s="18">
        <f t="shared" si="31"/>
        <v>704.39999999999964</v>
      </c>
      <c r="J263" s="12" t="str">
        <f t="shared" si="26"/>
        <v>NOT DUE</v>
      </c>
      <c r="K263" s="24" t="s">
        <v>3843</v>
      </c>
      <c r="L263" s="15"/>
    </row>
    <row r="264" spans="1:12" ht="24">
      <c r="A264" s="12" t="s">
        <v>4846</v>
      </c>
      <c r="B264" s="24" t="s">
        <v>3844</v>
      </c>
      <c r="C264" s="24" t="s">
        <v>3845</v>
      </c>
      <c r="D264" s="298" t="s">
        <v>4</v>
      </c>
      <c r="E264" s="8">
        <v>44082</v>
      </c>
      <c r="F264" s="366">
        <v>44650</v>
      </c>
      <c r="G264" s="52"/>
      <c r="H264" s="10">
        <f>F264+(30)</f>
        <v>44680</v>
      </c>
      <c r="I264" s="11">
        <f ca="1">IF(ISBLANK(H264),"",H264-DATE(YEAR(NOW()),MONTH(NOW()),DAY(NOW())))</f>
        <v>25</v>
      </c>
      <c r="J264" s="12" t="str">
        <f ca="1">IF(I264="","",IF(I264&lt;0,"OVERDUE","NOT DUE"))</f>
        <v>NOT DUE</v>
      </c>
      <c r="K264" s="24"/>
      <c r="L264" s="15"/>
    </row>
    <row r="265" spans="1:12" ht="24">
      <c r="A265" s="12" t="s">
        <v>4847</v>
      </c>
      <c r="B265" s="24" t="s">
        <v>3846</v>
      </c>
      <c r="C265" s="24" t="s">
        <v>385</v>
      </c>
      <c r="D265" s="298" t="s">
        <v>4</v>
      </c>
      <c r="E265" s="8">
        <v>44082</v>
      </c>
      <c r="F265" s="366">
        <v>44650</v>
      </c>
      <c r="G265" s="52"/>
      <c r="H265" s="10">
        <f>F265+(30)</f>
        <v>44680</v>
      </c>
      <c r="I265" s="11">
        <f ca="1">IF(ISBLANK(H265),"",H265-DATE(YEAR(NOW()),MONTH(NOW()),DAY(NOW())))</f>
        <v>25</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148</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157</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157</v>
      </c>
      <c r="J268" s="12" t="str">
        <f t="shared" ca="1" si="26"/>
        <v>NOT DUE</v>
      </c>
      <c r="K268" s="24"/>
      <c r="L268" s="15"/>
    </row>
    <row r="269" spans="1:12" ht="49.5" customHeight="1">
      <c r="A269" s="12" t="s">
        <v>4851</v>
      </c>
      <c r="B269" s="24" t="s">
        <v>599</v>
      </c>
      <c r="C269" s="24" t="s">
        <v>600</v>
      </c>
      <c r="D269" s="296" t="s">
        <v>1</v>
      </c>
      <c r="E269" s="8">
        <v>44082</v>
      </c>
      <c r="F269" s="366">
        <v>44654</v>
      </c>
      <c r="G269" s="52"/>
      <c r="H269" s="10">
        <f t="shared" ref="H269:H282" si="36">F269+(1)</f>
        <v>44655</v>
      </c>
      <c r="I269" s="11">
        <f t="shared" ca="1" si="35"/>
        <v>0</v>
      </c>
      <c r="J269" s="12" t="str">
        <f t="shared" ca="1" si="26"/>
        <v>NOT DUE</v>
      </c>
      <c r="K269" s="24" t="s">
        <v>623</v>
      </c>
      <c r="L269" s="15"/>
    </row>
    <row r="270" spans="1:12" ht="62.45" customHeight="1">
      <c r="A270" s="12" t="s">
        <v>4852</v>
      </c>
      <c r="B270" s="24" t="s">
        <v>601</v>
      </c>
      <c r="C270" s="24" t="s">
        <v>602</v>
      </c>
      <c r="D270" s="296" t="s">
        <v>1</v>
      </c>
      <c r="E270" s="8">
        <v>44082</v>
      </c>
      <c r="F270" s="366">
        <v>44654</v>
      </c>
      <c r="G270" s="52"/>
      <c r="H270" s="10">
        <f t="shared" si="36"/>
        <v>44655</v>
      </c>
      <c r="I270" s="11">
        <f t="shared" ca="1" si="35"/>
        <v>0</v>
      </c>
      <c r="J270" s="12" t="str">
        <f t="shared" ca="1" si="26"/>
        <v>NOT DUE</v>
      </c>
      <c r="K270" s="24" t="s">
        <v>624</v>
      </c>
      <c r="L270" s="15"/>
    </row>
    <row r="271" spans="1:12" ht="25.5" customHeight="1">
      <c r="A271" s="12" t="s">
        <v>4853</v>
      </c>
      <c r="B271" s="24" t="s">
        <v>603</v>
      </c>
      <c r="C271" s="24" t="s">
        <v>602</v>
      </c>
      <c r="D271" s="296" t="s">
        <v>1</v>
      </c>
      <c r="E271" s="8">
        <v>44082</v>
      </c>
      <c r="F271" s="366">
        <v>44654</v>
      </c>
      <c r="G271" s="52"/>
      <c r="H271" s="10">
        <f t="shared" si="36"/>
        <v>44655</v>
      </c>
      <c r="I271" s="11">
        <f t="shared" ca="1" si="35"/>
        <v>0</v>
      </c>
      <c r="J271" s="12" t="str">
        <f t="shared" ca="1" si="26"/>
        <v>NOT DUE</v>
      </c>
      <c r="K271" s="24" t="s">
        <v>625</v>
      </c>
      <c r="L271" s="15"/>
    </row>
    <row r="272" spans="1:12" ht="56.1" customHeight="1">
      <c r="A272" s="12" t="s">
        <v>4854</v>
      </c>
      <c r="B272" s="24" t="s">
        <v>604</v>
      </c>
      <c r="C272" s="24" t="s">
        <v>605</v>
      </c>
      <c r="D272" s="296" t="s">
        <v>1</v>
      </c>
      <c r="E272" s="8">
        <v>44082</v>
      </c>
      <c r="F272" s="366">
        <v>44654</v>
      </c>
      <c r="G272" s="52"/>
      <c r="H272" s="10">
        <f t="shared" si="36"/>
        <v>44655</v>
      </c>
      <c r="I272" s="11">
        <f t="shared" ca="1" si="35"/>
        <v>0</v>
      </c>
      <c r="J272" s="12" t="str">
        <f t="shared" ca="1" si="26"/>
        <v>NOT DUE</v>
      </c>
      <c r="K272" s="24" t="s">
        <v>626</v>
      </c>
      <c r="L272" s="15"/>
    </row>
    <row r="273" spans="1:12" ht="111.95" customHeight="1">
      <c r="A273" s="12" t="s">
        <v>4855</v>
      </c>
      <c r="B273" s="24" t="s">
        <v>606</v>
      </c>
      <c r="C273" s="24" t="s">
        <v>607</v>
      </c>
      <c r="D273" s="296" t="s">
        <v>1</v>
      </c>
      <c r="E273" s="8">
        <v>44082</v>
      </c>
      <c r="F273" s="366">
        <v>44654</v>
      </c>
      <c r="G273" s="52"/>
      <c r="H273" s="10">
        <f t="shared" si="36"/>
        <v>44655</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44654</v>
      </c>
      <c r="G274" s="52"/>
      <c r="H274" s="10">
        <f t="shared" si="36"/>
        <v>44655</v>
      </c>
      <c r="I274" s="11">
        <f t="shared" ca="1" si="35"/>
        <v>0</v>
      </c>
      <c r="J274" s="12" t="str">
        <f t="shared" ca="1" si="37"/>
        <v>NOT DUE</v>
      </c>
      <c r="K274" s="24" t="s">
        <v>628</v>
      </c>
      <c r="L274" s="15"/>
    </row>
    <row r="275" spans="1:12" ht="25.5" customHeight="1">
      <c r="A275" s="12" t="s">
        <v>4857</v>
      </c>
      <c r="B275" s="24" t="s">
        <v>610</v>
      </c>
      <c r="C275" s="24" t="s">
        <v>611</v>
      </c>
      <c r="D275" s="296" t="s">
        <v>1</v>
      </c>
      <c r="E275" s="8">
        <v>44082</v>
      </c>
      <c r="F275" s="366">
        <v>44654</v>
      </c>
      <c r="G275" s="366">
        <v>44577</v>
      </c>
      <c r="H275" s="10">
        <f t="shared" si="36"/>
        <v>44655</v>
      </c>
      <c r="I275" s="11">
        <f t="shared" ca="1" si="35"/>
        <v>0</v>
      </c>
      <c r="J275" s="12" t="str">
        <f t="shared" ca="1" si="37"/>
        <v>NOT DUE</v>
      </c>
      <c r="K275" s="24" t="s">
        <v>629</v>
      </c>
      <c r="L275" s="15"/>
    </row>
    <row r="276" spans="1:12" ht="48" customHeight="1">
      <c r="A276" s="12" t="s">
        <v>4858</v>
      </c>
      <c r="B276" s="24" t="s">
        <v>612</v>
      </c>
      <c r="C276" s="24" t="s">
        <v>613</v>
      </c>
      <c r="D276" s="296" t="s">
        <v>1</v>
      </c>
      <c r="E276" s="8">
        <v>44082</v>
      </c>
      <c r="F276" s="366">
        <v>44654</v>
      </c>
      <c r="G276" s="52"/>
      <c r="H276" s="10">
        <f t="shared" si="36"/>
        <v>44655</v>
      </c>
      <c r="I276" s="11">
        <f t="shared" ca="1" si="35"/>
        <v>0</v>
      </c>
      <c r="J276" s="12" t="str">
        <f t="shared" ca="1" si="37"/>
        <v>NOT DUE</v>
      </c>
      <c r="K276" s="24" t="s">
        <v>630</v>
      </c>
      <c r="L276" s="15"/>
    </row>
    <row r="277" spans="1:12" ht="42" customHeight="1">
      <c r="A277" s="12" t="s">
        <v>4859</v>
      </c>
      <c r="B277" s="24" t="s">
        <v>614</v>
      </c>
      <c r="C277" s="24" t="s">
        <v>615</v>
      </c>
      <c r="D277" s="296" t="s">
        <v>1</v>
      </c>
      <c r="E277" s="8">
        <v>44082</v>
      </c>
      <c r="F277" s="366">
        <v>44654</v>
      </c>
      <c r="G277" s="52"/>
      <c r="H277" s="10">
        <f t="shared" si="36"/>
        <v>44655</v>
      </c>
      <c r="I277" s="11">
        <f t="shared" ca="1" si="35"/>
        <v>0</v>
      </c>
      <c r="J277" s="12" t="str">
        <f t="shared" ca="1" si="37"/>
        <v>NOT DUE</v>
      </c>
      <c r="K277" s="24" t="s">
        <v>631</v>
      </c>
      <c r="L277" s="15"/>
    </row>
    <row r="278" spans="1:12" ht="42.95" customHeight="1">
      <c r="A278" s="12" t="s">
        <v>4860</v>
      </c>
      <c r="B278" s="24" t="s">
        <v>616</v>
      </c>
      <c r="C278" s="24" t="s">
        <v>617</v>
      </c>
      <c r="D278" s="296" t="s">
        <v>1</v>
      </c>
      <c r="E278" s="8">
        <v>44082</v>
      </c>
      <c r="F278" s="366">
        <v>44654</v>
      </c>
      <c r="G278" s="52"/>
      <c r="H278" s="10">
        <f t="shared" si="36"/>
        <v>44655</v>
      </c>
      <c r="I278" s="11">
        <f t="shared" ca="1" si="35"/>
        <v>0</v>
      </c>
      <c r="J278" s="12" t="str">
        <f t="shared" ca="1" si="37"/>
        <v>NOT DUE</v>
      </c>
      <c r="K278" s="24" t="s">
        <v>632</v>
      </c>
      <c r="L278" s="15"/>
    </row>
    <row r="279" spans="1:12" ht="44.1" customHeight="1">
      <c r="A279" s="12" t="s">
        <v>4861</v>
      </c>
      <c r="B279" s="24" t="s">
        <v>618</v>
      </c>
      <c r="C279" s="24" t="s">
        <v>617</v>
      </c>
      <c r="D279" s="296" t="s">
        <v>1</v>
      </c>
      <c r="E279" s="8">
        <v>44082</v>
      </c>
      <c r="F279" s="366">
        <v>44654</v>
      </c>
      <c r="G279" s="52"/>
      <c r="H279" s="10">
        <f t="shared" si="36"/>
        <v>44655</v>
      </c>
      <c r="I279" s="11">
        <f t="shared" ca="1" si="35"/>
        <v>0</v>
      </c>
      <c r="J279" s="12" t="str">
        <f t="shared" ca="1" si="37"/>
        <v>NOT DUE</v>
      </c>
      <c r="K279" s="24" t="s">
        <v>633</v>
      </c>
      <c r="L279" s="15"/>
    </row>
    <row r="280" spans="1:12" ht="38.1" customHeight="1">
      <c r="A280" s="12" t="s">
        <v>4862</v>
      </c>
      <c r="B280" s="24" t="s">
        <v>619</v>
      </c>
      <c r="C280" s="24" t="s">
        <v>620</v>
      </c>
      <c r="D280" s="296" t="s">
        <v>1</v>
      </c>
      <c r="E280" s="8">
        <v>44082</v>
      </c>
      <c r="F280" s="366">
        <v>44654</v>
      </c>
      <c r="G280" s="52"/>
      <c r="H280" s="10">
        <f t="shared" si="36"/>
        <v>44655</v>
      </c>
      <c r="I280" s="11">
        <f t="shared" ca="1" si="35"/>
        <v>0</v>
      </c>
      <c r="J280" s="12" t="str">
        <f t="shared" ca="1" si="37"/>
        <v>NOT DUE</v>
      </c>
      <c r="K280" s="24" t="s">
        <v>630</v>
      </c>
      <c r="L280" s="15"/>
    </row>
    <row r="281" spans="1:12" ht="30" customHeight="1">
      <c r="A281" s="12" t="s">
        <v>4863</v>
      </c>
      <c r="B281" s="24" t="s">
        <v>621</v>
      </c>
      <c r="C281" s="24" t="s">
        <v>617</v>
      </c>
      <c r="D281" s="296" t="s">
        <v>1</v>
      </c>
      <c r="E281" s="8">
        <v>44082</v>
      </c>
      <c r="F281" s="366">
        <v>44654</v>
      </c>
      <c r="G281" s="52"/>
      <c r="H281" s="10">
        <f t="shared" si="36"/>
        <v>44655</v>
      </c>
      <c r="I281" s="11">
        <f t="shared" ca="1" si="35"/>
        <v>0</v>
      </c>
      <c r="J281" s="12" t="str">
        <f t="shared" ca="1" si="37"/>
        <v>NOT DUE</v>
      </c>
      <c r="K281" s="24" t="s">
        <v>634</v>
      </c>
      <c r="L281" s="15"/>
    </row>
    <row r="282" spans="1:12" ht="39.6" customHeight="1">
      <c r="A282" s="12" t="s">
        <v>4864</v>
      </c>
      <c r="B282" s="24" t="s">
        <v>622</v>
      </c>
      <c r="C282" s="24" t="s">
        <v>617</v>
      </c>
      <c r="D282" s="296" t="s">
        <v>1</v>
      </c>
      <c r="E282" s="8">
        <v>44082</v>
      </c>
      <c r="F282" s="366">
        <v>44654</v>
      </c>
      <c r="G282" s="52"/>
      <c r="H282" s="10">
        <f t="shared" si="36"/>
        <v>44655</v>
      </c>
      <c r="I282" s="11">
        <f t="shared" ca="1" si="35"/>
        <v>0</v>
      </c>
      <c r="J282" s="12" t="str">
        <f t="shared" ca="1" si="37"/>
        <v>NOT DUE</v>
      </c>
      <c r="K282" s="24" t="s">
        <v>635</v>
      </c>
      <c r="L282" s="15"/>
    </row>
    <row r="283" spans="1:12" ht="39.950000000000003" customHeight="1">
      <c r="A283" s="12" t="s">
        <v>4865</v>
      </c>
      <c r="B283" s="24" t="s">
        <v>610</v>
      </c>
      <c r="C283" s="24" t="s">
        <v>636</v>
      </c>
      <c r="D283" s="296" t="s">
        <v>25</v>
      </c>
      <c r="E283" s="8">
        <v>44082</v>
      </c>
      <c r="F283" s="366">
        <v>44654</v>
      </c>
      <c r="G283" s="52"/>
      <c r="H283" s="10">
        <f>F283+(7)</f>
        <v>44661</v>
      </c>
      <c r="I283" s="11">
        <f t="shared" ca="1" si="35"/>
        <v>6</v>
      </c>
      <c r="J283" s="12" t="str">
        <f t="shared" ca="1" si="37"/>
        <v>NOT DUE</v>
      </c>
      <c r="K283" s="24" t="s">
        <v>629</v>
      </c>
      <c r="L283" s="15"/>
    </row>
    <row r="284" spans="1:12" ht="30" customHeight="1">
      <c r="A284" s="12" t="s">
        <v>4866</v>
      </c>
      <c r="B284" s="24" t="s">
        <v>637</v>
      </c>
      <c r="C284" s="24" t="s">
        <v>638</v>
      </c>
      <c r="D284" s="296" t="s">
        <v>25</v>
      </c>
      <c r="E284" s="8">
        <v>44082</v>
      </c>
      <c r="F284" s="366">
        <v>44654</v>
      </c>
      <c r="G284" s="52"/>
      <c r="H284" s="10">
        <f t="shared" ref="H284:H286" si="38">F284+(7)</f>
        <v>44661</v>
      </c>
      <c r="I284" s="11">
        <f t="shared" ca="1" si="35"/>
        <v>6</v>
      </c>
      <c r="J284" s="12" t="str">
        <f t="shared" ca="1" si="37"/>
        <v>NOT DUE</v>
      </c>
      <c r="K284" s="24" t="s">
        <v>642</v>
      </c>
      <c r="L284" s="15"/>
    </row>
    <row r="285" spans="1:12" ht="61.5" customHeight="1">
      <c r="A285" s="12" t="s">
        <v>4867</v>
      </c>
      <c r="B285" s="24" t="s">
        <v>639</v>
      </c>
      <c r="C285" s="24" t="s">
        <v>617</v>
      </c>
      <c r="D285" s="296" t="s">
        <v>25</v>
      </c>
      <c r="E285" s="8">
        <v>44082</v>
      </c>
      <c r="F285" s="366">
        <v>44654</v>
      </c>
      <c r="G285" s="52"/>
      <c r="H285" s="10">
        <f t="shared" si="38"/>
        <v>44661</v>
      </c>
      <c r="I285" s="11">
        <f t="shared" ca="1" si="35"/>
        <v>6</v>
      </c>
      <c r="J285" s="12" t="str">
        <f t="shared" ca="1" si="37"/>
        <v>NOT DUE</v>
      </c>
      <c r="K285" s="24" t="s">
        <v>643</v>
      </c>
      <c r="L285" s="15"/>
    </row>
    <row r="286" spans="1:12" ht="45" customHeight="1">
      <c r="A286" s="12" t="s">
        <v>4868</v>
      </c>
      <c r="B286" s="24" t="s">
        <v>640</v>
      </c>
      <c r="C286" s="24" t="s">
        <v>641</v>
      </c>
      <c r="D286" s="296" t="s">
        <v>25</v>
      </c>
      <c r="E286" s="8">
        <v>44082</v>
      </c>
      <c r="F286" s="366">
        <v>44654</v>
      </c>
      <c r="G286" s="52"/>
      <c r="H286" s="10">
        <f t="shared" si="38"/>
        <v>44661</v>
      </c>
      <c r="I286" s="11">
        <f t="shared" ca="1" si="35"/>
        <v>6</v>
      </c>
      <c r="J286" s="12" t="str">
        <f t="shared" ca="1" si="37"/>
        <v>NOT DUE</v>
      </c>
      <c r="K286" s="24" t="s">
        <v>644</v>
      </c>
      <c r="L286" s="15"/>
    </row>
    <row r="287" spans="1:12" ht="15" customHeight="1">
      <c r="A287" s="12" t="s">
        <v>4869</v>
      </c>
      <c r="B287" s="24" t="s">
        <v>3852</v>
      </c>
      <c r="C287" s="24" t="s">
        <v>388</v>
      </c>
      <c r="D287" s="296" t="s">
        <v>4</v>
      </c>
      <c r="E287" s="8">
        <v>44082</v>
      </c>
      <c r="F287" s="366">
        <v>44640</v>
      </c>
      <c r="G287" s="52"/>
      <c r="H287" s="10">
        <f>F287+(30)</f>
        <v>44670</v>
      </c>
      <c r="I287" s="11">
        <f t="shared" ca="1" si="35"/>
        <v>15</v>
      </c>
      <c r="J287" s="12" t="str">
        <f t="shared" ca="1" si="37"/>
        <v>NOT DUE</v>
      </c>
      <c r="K287" s="24" t="s">
        <v>645</v>
      </c>
      <c r="L287" s="15"/>
    </row>
    <row r="288" spans="1:12" ht="24">
      <c r="A288" s="12" t="s">
        <v>4870</v>
      </c>
      <c r="B288" s="24" t="s">
        <v>646</v>
      </c>
      <c r="C288" s="24" t="s">
        <v>617</v>
      </c>
      <c r="D288" s="296" t="s">
        <v>4</v>
      </c>
      <c r="E288" s="8">
        <v>44082</v>
      </c>
      <c r="F288" s="366">
        <v>44640</v>
      </c>
      <c r="G288" s="52"/>
      <c r="H288" s="10">
        <f>F288+(30)</f>
        <v>44670</v>
      </c>
      <c r="I288" s="11">
        <f t="shared" ca="1" si="35"/>
        <v>15</v>
      </c>
      <c r="J288" s="12" t="str">
        <f t="shared" ca="1" si="37"/>
        <v>NOT DUE</v>
      </c>
      <c r="K288" s="24" t="s">
        <v>629</v>
      </c>
      <c r="L288" s="15"/>
    </row>
    <row r="289" spans="1:12" ht="93" customHeight="1">
      <c r="A289" s="12" t="s">
        <v>4871</v>
      </c>
      <c r="B289" s="24" t="s">
        <v>647</v>
      </c>
      <c r="C289" s="24" t="s">
        <v>617</v>
      </c>
      <c r="D289" s="296" t="s">
        <v>4</v>
      </c>
      <c r="E289" s="8">
        <v>44082</v>
      </c>
      <c r="F289" s="366">
        <v>44640</v>
      </c>
      <c r="G289" s="52"/>
      <c r="H289" s="10">
        <f t="shared" ref="H289:H291" si="39">F289+(30)</f>
        <v>44670</v>
      </c>
      <c r="I289" s="11">
        <f t="shared" ca="1" si="35"/>
        <v>15</v>
      </c>
      <c r="J289" s="12" t="str">
        <f t="shared" ca="1" si="37"/>
        <v>NOT DUE</v>
      </c>
      <c r="K289" s="24" t="s">
        <v>650</v>
      </c>
      <c r="L289" s="15"/>
    </row>
    <row r="290" spans="1:12" ht="39.950000000000003" customHeight="1">
      <c r="A290" s="12" t="s">
        <v>4872</v>
      </c>
      <c r="B290" s="24" t="s">
        <v>639</v>
      </c>
      <c r="C290" s="24" t="s">
        <v>617</v>
      </c>
      <c r="D290" s="296" t="s">
        <v>4</v>
      </c>
      <c r="E290" s="8">
        <v>44082</v>
      </c>
      <c r="F290" s="366">
        <v>44640</v>
      </c>
      <c r="G290" s="52"/>
      <c r="H290" s="10">
        <f t="shared" si="39"/>
        <v>44670</v>
      </c>
      <c r="I290" s="11">
        <f t="shared" ca="1" si="35"/>
        <v>15</v>
      </c>
      <c r="J290" s="12" t="str">
        <f t="shared" ca="1" si="37"/>
        <v>NOT DUE</v>
      </c>
      <c r="K290" s="24" t="s">
        <v>651</v>
      </c>
      <c r="L290" s="15"/>
    </row>
    <row r="291" spans="1:12" ht="34.5" customHeight="1">
      <c r="A291" s="12" t="s">
        <v>4873</v>
      </c>
      <c r="B291" s="24" t="s">
        <v>648</v>
      </c>
      <c r="C291" s="24" t="s">
        <v>649</v>
      </c>
      <c r="D291" s="296" t="s">
        <v>4</v>
      </c>
      <c r="E291" s="8">
        <v>44082</v>
      </c>
      <c r="F291" s="366">
        <v>44640</v>
      </c>
      <c r="G291" s="52"/>
      <c r="H291" s="10">
        <f t="shared" si="39"/>
        <v>44670</v>
      </c>
      <c r="I291" s="11">
        <f t="shared" ca="1" si="35"/>
        <v>15</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163</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163</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155</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155</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155</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155</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155</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155</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155</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155</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155</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887</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887</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887</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887</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887</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887</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887</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887</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887</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887</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887</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887</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887</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887</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887</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887</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887</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887</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887</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887</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887</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887</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887</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887</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887</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887</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887</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887</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887</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44670.125</v>
      </c>
      <c r="I333" s="196">
        <v>387</v>
      </c>
      <c r="J333" s="197" t="str">
        <f>IF(I333="","",IF(I333&lt;0,"OVERDUE","NOT DUE"))</f>
        <v>NOT DUE</v>
      </c>
      <c r="K333" s="194"/>
      <c r="L333" s="203"/>
    </row>
    <row r="337" spans="2:11">
      <c r="B337" s="206" t="s">
        <v>4545</v>
      </c>
      <c r="D337" s="301" t="s">
        <v>3926</v>
      </c>
      <c r="H337" s="206" t="s">
        <v>3927</v>
      </c>
    </row>
    <row r="339" spans="2:11">
      <c r="C339" s="247" t="s">
        <v>4960</v>
      </c>
      <c r="E339" s="463" t="s">
        <v>5001</v>
      </c>
      <c r="F339" s="463"/>
      <c r="G339" s="463"/>
      <c r="I339" s="463" t="s">
        <v>4949</v>
      </c>
      <c r="J339" s="463"/>
      <c r="K339" s="463"/>
    </row>
    <row r="340" spans="2:11">
      <c r="E340" s="464"/>
      <c r="F340" s="464"/>
      <c r="G340" s="464"/>
      <c r="I340" s="464"/>
      <c r="J340" s="464"/>
      <c r="K340" s="464"/>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70" zoomScaleNormal="100" workbookViewId="0">
      <selection activeCell="F55" sqref="F55:F58"/>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737</v>
      </c>
      <c r="D3" s="519" t="s">
        <v>12</v>
      </c>
      <c r="E3" s="519"/>
      <c r="F3" s="249" t="s">
        <v>738</v>
      </c>
    </row>
    <row r="4" spans="1:12" ht="25.5" customHeight="1">
      <c r="A4" s="518" t="s">
        <v>74</v>
      </c>
      <c r="B4" s="518"/>
      <c r="C4" s="266" t="s">
        <v>4645</v>
      </c>
      <c r="D4" s="519" t="s">
        <v>2072</v>
      </c>
      <c r="E4" s="519"/>
      <c r="F4" s="246">
        <v>3676</v>
      </c>
      <c r="J4" s="31"/>
    </row>
    <row r="5" spans="1:12" ht="18" customHeight="1">
      <c r="A5" s="518" t="s">
        <v>75</v>
      </c>
      <c r="B5" s="518"/>
      <c r="C5" s="30" t="s">
        <v>4644</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06">
        <v>44654</v>
      </c>
      <c r="G8" s="52"/>
      <c r="H8" s="10">
        <f>F8+1</f>
        <v>44655</v>
      </c>
      <c r="I8" s="11">
        <f t="shared" ref="I8" ca="1" si="0">IF(ISBLANK(H8),"",H8-DATE(YEAR(NOW()),MONTH(NOW()),DAY(NOW())))</f>
        <v>0</v>
      </c>
      <c r="J8" s="12" t="str">
        <f ca="1">IF(I8="","",IF(I8&lt;0,"OVERDUE","NOT DUE"))</f>
        <v>NOT DUE</v>
      </c>
      <c r="K8" s="24" t="s">
        <v>3562</v>
      </c>
      <c r="L8" s="13"/>
    </row>
    <row r="9" spans="1:12" ht="15" customHeight="1">
      <c r="A9" s="271" t="s">
        <v>750</v>
      </c>
      <c r="B9" s="24" t="s">
        <v>3563</v>
      </c>
      <c r="C9" s="24" t="s">
        <v>3564</v>
      </c>
      <c r="D9" s="16" t="s">
        <v>1</v>
      </c>
      <c r="E9" s="306">
        <v>44082</v>
      </c>
      <c r="F9" s="366">
        <v>44654</v>
      </c>
      <c r="G9" s="52"/>
      <c r="H9" s="10">
        <f t="shared" ref="H9:H10" si="1">F9+1</f>
        <v>44655</v>
      </c>
      <c r="I9" s="11">
        <f ca="1">IF(ISBLANK(H9),"",H9-DATE(YEAR(NOW()),MONTH(NOW()),DAY(NOW())))</f>
        <v>0</v>
      </c>
      <c r="J9" s="12" t="str">
        <f ca="1">IF(I9="","",IF(I9&lt;0,"OVERDUE","NOT DUE"))</f>
        <v>NOT DUE</v>
      </c>
      <c r="K9" s="24"/>
      <c r="L9" s="19"/>
    </row>
    <row r="10" spans="1:12">
      <c r="A10" s="271" t="s">
        <v>751</v>
      </c>
      <c r="B10" s="24" t="s">
        <v>740</v>
      </c>
      <c r="C10" s="24" t="s">
        <v>3565</v>
      </c>
      <c r="D10" s="16" t="s">
        <v>1</v>
      </c>
      <c r="E10" s="306">
        <v>44082</v>
      </c>
      <c r="F10" s="366">
        <v>44654</v>
      </c>
      <c r="G10" s="52"/>
      <c r="H10" s="10">
        <f t="shared" si="1"/>
        <v>44655</v>
      </c>
      <c r="I10" s="11">
        <f t="shared" ref="I10:I19" ca="1" si="2">IF(ISBLANK(H10),"",H10-DATE(YEAR(NOW()),MONTH(NOW()),DAY(NOW())))</f>
        <v>0</v>
      </c>
      <c r="J10" s="12" t="str">
        <f t="shared" ref="J10:J71" ca="1" si="3">IF(I10="","",IF(I10&lt;0,"OVERDUE","NOT DUE"))</f>
        <v>NOT DUE</v>
      </c>
      <c r="K10" s="24"/>
      <c r="L10" s="13"/>
    </row>
    <row r="11" spans="1:12" ht="15" customHeight="1">
      <c r="A11" s="271" t="s">
        <v>752</v>
      </c>
      <c r="B11" s="24" t="s">
        <v>740</v>
      </c>
      <c r="C11" s="24" t="s">
        <v>741</v>
      </c>
      <c r="D11" s="16" t="s">
        <v>3566</v>
      </c>
      <c r="E11" s="306">
        <v>44082</v>
      </c>
      <c r="F11" s="366">
        <v>44654</v>
      </c>
      <c r="G11" s="52"/>
      <c r="H11" s="10">
        <f>F11+3</f>
        <v>44657</v>
      </c>
      <c r="I11" s="11">
        <f t="shared" ca="1" si="2"/>
        <v>2</v>
      </c>
      <c r="J11" s="12" t="str">
        <f t="shared" ca="1" si="3"/>
        <v>NOT DUE</v>
      </c>
      <c r="K11" s="24" t="s">
        <v>3567</v>
      </c>
      <c r="L11" s="13"/>
    </row>
    <row r="12" spans="1:12" ht="25.5" customHeight="1">
      <c r="A12" s="271" t="s">
        <v>753</v>
      </c>
      <c r="B12" s="24" t="s">
        <v>3568</v>
      </c>
      <c r="C12" s="24" t="s">
        <v>3569</v>
      </c>
      <c r="D12" s="16" t="s">
        <v>1</v>
      </c>
      <c r="E12" s="306">
        <v>44082</v>
      </c>
      <c r="F12" s="366">
        <v>44654</v>
      </c>
      <c r="G12" s="52"/>
      <c r="H12" s="10">
        <f>F12+1</f>
        <v>44655</v>
      </c>
      <c r="I12" s="11">
        <f ca="1">IF(ISBLANK(H12),"",H12-DATE(YEAR(NOW()),MONTH(NOW()),DAY(NOW())))</f>
        <v>0</v>
      </c>
      <c r="J12" s="12" t="str">
        <f ca="1">IF(I12="","",IF(I12&lt;0,"OVERDUE","NOT DUE"))</f>
        <v>NOT DUE</v>
      </c>
      <c r="K12" s="24"/>
      <c r="L12" s="13"/>
    </row>
    <row r="13" spans="1:12" ht="15" customHeight="1">
      <c r="A13" s="271" t="s">
        <v>754</v>
      </c>
      <c r="B13" s="24" t="s">
        <v>3570</v>
      </c>
      <c r="C13" s="24" t="s">
        <v>3571</v>
      </c>
      <c r="D13" s="16" t="s">
        <v>1</v>
      </c>
      <c r="E13" s="306">
        <v>44082</v>
      </c>
      <c r="F13" s="366">
        <v>44654</v>
      </c>
      <c r="G13" s="52"/>
      <c r="H13" s="10">
        <f t="shared" ref="H13:H19" si="4">F13+1</f>
        <v>44655</v>
      </c>
      <c r="I13" s="11">
        <f ca="1">IF(ISBLANK(H13),"",H13-DATE(YEAR(NOW()),MONTH(NOW()),DAY(NOW())))</f>
        <v>0</v>
      </c>
      <c r="J13" s="12" t="str">
        <f ca="1">IF(I13="","",IF(I13&lt;0,"OVERDUE","NOT DUE"))</f>
        <v>NOT DUE</v>
      </c>
      <c r="K13" s="24" t="s">
        <v>584</v>
      </c>
      <c r="L13" s="13"/>
    </row>
    <row r="14" spans="1:12" ht="25.5" customHeight="1">
      <c r="A14" s="271" t="s">
        <v>755</v>
      </c>
      <c r="B14" s="24" t="s">
        <v>3572</v>
      </c>
      <c r="C14" s="24" t="s">
        <v>3573</v>
      </c>
      <c r="D14" s="16" t="s">
        <v>1</v>
      </c>
      <c r="E14" s="306">
        <v>44082</v>
      </c>
      <c r="F14" s="366">
        <v>44654</v>
      </c>
      <c r="G14" s="52"/>
      <c r="H14" s="10">
        <f t="shared" si="4"/>
        <v>44655</v>
      </c>
      <c r="I14" s="11">
        <f ca="1">IF(ISBLANK(H14),"",H14-DATE(YEAR(NOW()),MONTH(NOW()),DAY(NOW())))</f>
        <v>0</v>
      </c>
      <c r="J14" s="12" t="str">
        <f ca="1">IF(I14="","",IF(I14&lt;0,"OVERDUE","NOT DUE"))</f>
        <v>NOT DUE</v>
      </c>
      <c r="K14" s="24" t="s">
        <v>584</v>
      </c>
      <c r="L14" s="13"/>
    </row>
    <row r="15" spans="1:12" ht="15" customHeight="1">
      <c r="A15" s="271" t="s">
        <v>756</v>
      </c>
      <c r="B15" s="24" t="s">
        <v>743</v>
      </c>
      <c r="C15" s="24" t="s">
        <v>744</v>
      </c>
      <c r="D15" s="16" t="s">
        <v>1</v>
      </c>
      <c r="E15" s="306">
        <v>44082</v>
      </c>
      <c r="F15" s="366">
        <v>44654</v>
      </c>
      <c r="G15" s="52"/>
      <c r="H15" s="10">
        <f t="shared" si="4"/>
        <v>44655</v>
      </c>
      <c r="I15" s="11">
        <f t="shared" ca="1" si="2"/>
        <v>0</v>
      </c>
      <c r="J15" s="12" t="str">
        <f t="shared" ca="1" si="3"/>
        <v>NOT DUE</v>
      </c>
      <c r="K15" s="24" t="s">
        <v>584</v>
      </c>
      <c r="L15" s="13"/>
    </row>
    <row r="16" spans="1:12" ht="15" customHeight="1">
      <c r="A16" s="271" t="s">
        <v>757</v>
      </c>
      <c r="B16" s="24" t="s">
        <v>745</v>
      </c>
      <c r="C16" s="24" t="s">
        <v>749</v>
      </c>
      <c r="D16" s="16" t="s">
        <v>1</v>
      </c>
      <c r="E16" s="306">
        <v>44082</v>
      </c>
      <c r="F16" s="366">
        <v>44654</v>
      </c>
      <c r="G16" s="52"/>
      <c r="H16" s="10">
        <f t="shared" si="4"/>
        <v>44655</v>
      </c>
      <c r="I16" s="11">
        <f t="shared" ca="1" si="2"/>
        <v>0</v>
      </c>
      <c r="J16" s="12" t="str">
        <f t="shared" ca="1" si="3"/>
        <v>NOT DUE</v>
      </c>
      <c r="K16" s="24" t="s">
        <v>584</v>
      </c>
      <c r="L16" s="13"/>
    </row>
    <row r="17" spans="1:12">
      <c r="A17" s="271" t="s">
        <v>758</v>
      </c>
      <c r="B17" s="24" t="s">
        <v>3574</v>
      </c>
      <c r="C17" s="24" t="s">
        <v>3575</v>
      </c>
      <c r="D17" s="16" t="s">
        <v>1</v>
      </c>
      <c r="E17" s="306">
        <v>44082</v>
      </c>
      <c r="F17" s="366">
        <v>44654</v>
      </c>
      <c r="G17" s="52"/>
      <c r="H17" s="10">
        <f t="shared" si="4"/>
        <v>44655</v>
      </c>
      <c r="I17" s="11">
        <f ca="1">IF(ISBLANK(H17),"",H17-DATE(YEAR(NOW()),MONTH(NOW()),DAY(NOW())))</f>
        <v>0</v>
      </c>
      <c r="J17" s="12" t="str">
        <f ca="1">IF(I17="","",IF(I17&lt;0,"OVERDUE","NOT DUE"))</f>
        <v>NOT DUE</v>
      </c>
      <c r="K17" s="24" t="s">
        <v>584</v>
      </c>
      <c r="L17" s="13"/>
    </row>
    <row r="18" spans="1:12" ht="15" customHeight="1">
      <c r="A18" s="271" t="s">
        <v>759</v>
      </c>
      <c r="B18" s="24" t="s">
        <v>3576</v>
      </c>
      <c r="C18" s="24" t="s">
        <v>23</v>
      </c>
      <c r="D18" s="16" t="s">
        <v>1</v>
      </c>
      <c r="E18" s="306">
        <v>44082</v>
      </c>
      <c r="F18" s="366">
        <v>44654</v>
      </c>
      <c r="G18" s="52"/>
      <c r="H18" s="10">
        <f t="shared" si="4"/>
        <v>44655</v>
      </c>
      <c r="I18" s="11">
        <f t="shared" ca="1" si="2"/>
        <v>0</v>
      </c>
      <c r="J18" s="12" t="str">
        <f t="shared" ca="1" si="3"/>
        <v>NOT DUE</v>
      </c>
      <c r="K18" s="24" t="s">
        <v>584</v>
      </c>
      <c r="L18" s="15"/>
    </row>
    <row r="19" spans="1:12" ht="15" customHeight="1">
      <c r="A19" s="271" t="s">
        <v>760</v>
      </c>
      <c r="B19" s="24" t="s">
        <v>3577</v>
      </c>
      <c r="C19" s="24" t="s">
        <v>746</v>
      </c>
      <c r="D19" s="16" t="s">
        <v>1</v>
      </c>
      <c r="E19" s="306">
        <v>44082</v>
      </c>
      <c r="F19" s="366">
        <v>44654</v>
      </c>
      <c r="G19" s="52"/>
      <c r="H19" s="10">
        <f t="shared" si="4"/>
        <v>44655</v>
      </c>
      <c r="I19" s="11">
        <f t="shared" ca="1" si="2"/>
        <v>0</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44660.25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44660.25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44660.25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44660.25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44660.25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44660.25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44660.25</v>
      </c>
      <c r="I26" s="18">
        <f t="shared" si="6"/>
        <v>150</v>
      </c>
      <c r="J26" s="12" t="str">
        <f t="shared" si="3"/>
        <v>NOT DUE</v>
      </c>
      <c r="K26" s="24"/>
      <c r="L26" s="15"/>
    </row>
    <row r="27" spans="1:12" ht="26.45" customHeight="1">
      <c r="A27" s="274" t="s">
        <v>768</v>
      </c>
      <c r="B27" s="24" t="s">
        <v>3590</v>
      </c>
      <c r="C27" s="24" t="s">
        <v>539</v>
      </c>
      <c r="D27" s="16" t="s">
        <v>4</v>
      </c>
      <c r="E27" s="8">
        <v>44082</v>
      </c>
      <c r="F27" s="366">
        <v>44647</v>
      </c>
      <c r="G27" s="52"/>
      <c r="H27" s="10">
        <f>F27+30</f>
        <v>44677</v>
      </c>
      <c r="I27" s="11">
        <f t="shared" ref="I27:I39" ca="1" si="7">IF(ISBLANK(H27),"",H27-DATE(YEAR(NOW()),MONTH(NOW()),DAY(NOW())))</f>
        <v>22</v>
      </c>
      <c r="J27" s="12" t="str">
        <f ca="1">IF(I27="","",IF(I27&lt;0,"OVERDUE","NOT DUE"))</f>
        <v>NOT DUE</v>
      </c>
      <c r="K27" s="24" t="s">
        <v>3591</v>
      </c>
      <c r="L27" s="15"/>
    </row>
    <row r="28" spans="1:12" ht="25.5" customHeight="1">
      <c r="A28" s="274" t="s">
        <v>769</v>
      </c>
      <c r="B28" s="24" t="s">
        <v>3592</v>
      </c>
      <c r="C28" s="24" t="s">
        <v>539</v>
      </c>
      <c r="D28" s="16" t="s">
        <v>4</v>
      </c>
      <c r="E28" s="8">
        <v>44082</v>
      </c>
      <c r="F28" s="366">
        <v>44647</v>
      </c>
      <c r="G28" s="52"/>
      <c r="H28" s="10">
        <f t="shared" ref="H28:H39" si="8">F28+30</f>
        <v>44677</v>
      </c>
      <c r="I28" s="11">
        <f t="shared" ca="1" si="7"/>
        <v>22</v>
      </c>
      <c r="J28" s="12" t="str">
        <f ca="1">IF(I28="","",IF(I28&lt;0,"OVERDUE","NOT DUE"))</f>
        <v>NOT DUE</v>
      </c>
      <c r="K28" s="24" t="s">
        <v>3591</v>
      </c>
      <c r="L28" s="15"/>
    </row>
    <row r="29" spans="1:12" ht="25.5" customHeight="1">
      <c r="A29" s="274" t="s">
        <v>770</v>
      </c>
      <c r="B29" s="24" t="s">
        <v>3572</v>
      </c>
      <c r="C29" s="24" t="s">
        <v>3593</v>
      </c>
      <c r="D29" s="16" t="s">
        <v>4</v>
      </c>
      <c r="E29" s="8">
        <v>44082</v>
      </c>
      <c r="F29" s="366">
        <v>44647</v>
      </c>
      <c r="G29" s="52"/>
      <c r="H29" s="10">
        <f t="shared" si="8"/>
        <v>44677</v>
      </c>
      <c r="I29" s="11">
        <f t="shared" ca="1" si="7"/>
        <v>22</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44647</v>
      </c>
      <c r="G30" s="52"/>
      <c r="H30" s="10">
        <f t="shared" si="8"/>
        <v>44677</v>
      </c>
      <c r="I30" s="11">
        <f t="shared" ca="1" si="7"/>
        <v>22</v>
      </c>
      <c r="J30" s="12" t="str">
        <f t="shared" ca="1" si="9"/>
        <v>NOT DUE</v>
      </c>
      <c r="K30" s="24" t="s">
        <v>3594</v>
      </c>
      <c r="L30" s="15"/>
    </row>
    <row r="31" spans="1:12" ht="15" customHeight="1">
      <c r="A31" s="274" t="s">
        <v>772</v>
      </c>
      <c r="B31" s="24" t="s">
        <v>3596</v>
      </c>
      <c r="C31" s="24" t="s">
        <v>3597</v>
      </c>
      <c r="D31" s="16" t="s">
        <v>4</v>
      </c>
      <c r="E31" s="8">
        <v>44082</v>
      </c>
      <c r="F31" s="366">
        <v>44647</v>
      </c>
      <c r="G31" s="52"/>
      <c r="H31" s="10">
        <f t="shared" si="8"/>
        <v>44677</v>
      </c>
      <c r="I31" s="11">
        <f t="shared" ca="1" si="7"/>
        <v>22</v>
      </c>
      <c r="J31" s="12" t="str">
        <f t="shared" ca="1" si="9"/>
        <v>NOT DUE</v>
      </c>
      <c r="K31" s="24" t="s">
        <v>3598</v>
      </c>
      <c r="L31" s="15"/>
    </row>
    <row r="32" spans="1:12" ht="25.5" customHeight="1">
      <c r="A32" s="274" t="s">
        <v>773</v>
      </c>
      <c r="B32" s="24" t="s">
        <v>3599</v>
      </c>
      <c r="C32" s="24" t="s">
        <v>3600</v>
      </c>
      <c r="D32" s="16" t="s">
        <v>4</v>
      </c>
      <c r="E32" s="8">
        <v>44082</v>
      </c>
      <c r="F32" s="366">
        <v>44647</v>
      </c>
      <c r="G32" s="52"/>
      <c r="H32" s="10">
        <f t="shared" si="8"/>
        <v>44677</v>
      </c>
      <c r="I32" s="11">
        <f t="shared" ca="1" si="7"/>
        <v>22</v>
      </c>
      <c r="J32" s="12" t="str">
        <f t="shared" ca="1" si="9"/>
        <v>NOT DUE</v>
      </c>
      <c r="K32" s="24" t="s">
        <v>3601</v>
      </c>
      <c r="L32" s="15"/>
    </row>
    <row r="33" spans="1:12" ht="25.5" customHeight="1">
      <c r="A33" s="274" t="s">
        <v>774</v>
      </c>
      <c r="B33" s="24" t="s">
        <v>3599</v>
      </c>
      <c r="C33" s="24" t="s">
        <v>3602</v>
      </c>
      <c r="D33" s="16" t="s">
        <v>4</v>
      </c>
      <c r="E33" s="8">
        <v>44082</v>
      </c>
      <c r="F33" s="366">
        <v>44647</v>
      </c>
      <c r="G33" s="52"/>
      <c r="H33" s="10">
        <f t="shared" si="8"/>
        <v>44677</v>
      </c>
      <c r="I33" s="11">
        <f t="shared" ca="1" si="7"/>
        <v>22</v>
      </c>
      <c r="J33" s="12" t="str">
        <f t="shared" ca="1" si="9"/>
        <v>NOT DUE</v>
      </c>
      <c r="K33" s="24" t="s">
        <v>3601</v>
      </c>
      <c r="L33" s="15"/>
    </row>
    <row r="34" spans="1:12" ht="25.5" customHeight="1">
      <c r="A34" s="274" t="s">
        <v>775</v>
      </c>
      <c r="B34" s="24" t="s">
        <v>3599</v>
      </c>
      <c r="C34" s="24" t="s">
        <v>3603</v>
      </c>
      <c r="D34" s="16" t="s">
        <v>4</v>
      </c>
      <c r="E34" s="8">
        <v>44082</v>
      </c>
      <c r="F34" s="366">
        <v>44647</v>
      </c>
      <c r="G34" s="52"/>
      <c r="H34" s="10">
        <f t="shared" si="8"/>
        <v>44677</v>
      </c>
      <c r="I34" s="11">
        <f t="shared" ca="1" si="7"/>
        <v>22</v>
      </c>
      <c r="J34" s="12" t="str">
        <f t="shared" ca="1" si="9"/>
        <v>NOT DUE</v>
      </c>
      <c r="K34" s="24" t="s">
        <v>3601</v>
      </c>
      <c r="L34" s="15"/>
    </row>
    <row r="35" spans="1:12" ht="25.5" customHeight="1">
      <c r="A35" s="274" t="s">
        <v>776</v>
      </c>
      <c r="B35" s="24" t="s">
        <v>3599</v>
      </c>
      <c r="C35" s="24" t="s">
        <v>3604</v>
      </c>
      <c r="D35" s="16" t="s">
        <v>4</v>
      </c>
      <c r="E35" s="8">
        <v>44082</v>
      </c>
      <c r="F35" s="366">
        <v>44647</v>
      </c>
      <c r="G35" s="52"/>
      <c r="H35" s="10">
        <f t="shared" si="8"/>
        <v>44677</v>
      </c>
      <c r="I35" s="11">
        <f t="shared" ca="1" si="7"/>
        <v>22</v>
      </c>
      <c r="J35" s="12" t="str">
        <f t="shared" ca="1" si="9"/>
        <v>NOT DUE</v>
      </c>
      <c r="K35" s="24" t="s">
        <v>3601</v>
      </c>
      <c r="L35" s="15"/>
    </row>
    <row r="36" spans="1:12" ht="25.5" customHeight="1">
      <c r="A36" s="274" t="s">
        <v>777</v>
      </c>
      <c r="B36" s="24" t="s">
        <v>3599</v>
      </c>
      <c r="C36" s="24" t="s">
        <v>3605</v>
      </c>
      <c r="D36" s="16" t="s">
        <v>4</v>
      </c>
      <c r="E36" s="8">
        <v>44082</v>
      </c>
      <c r="F36" s="366">
        <v>44647</v>
      </c>
      <c r="G36" s="52"/>
      <c r="H36" s="10">
        <f t="shared" si="8"/>
        <v>44677</v>
      </c>
      <c r="I36" s="11">
        <f t="shared" ca="1" si="7"/>
        <v>22</v>
      </c>
      <c r="J36" s="12" t="str">
        <f t="shared" ca="1" si="9"/>
        <v>NOT DUE</v>
      </c>
      <c r="K36" s="24" t="s">
        <v>3601</v>
      </c>
      <c r="L36" s="15"/>
    </row>
    <row r="37" spans="1:12" ht="25.5" customHeight="1">
      <c r="A37" s="274" t="s">
        <v>778</v>
      </c>
      <c r="B37" s="24" t="s">
        <v>3599</v>
      </c>
      <c r="C37" s="24" t="s">
        <v>3606</v>
      </c>
      <c r="D37" s="16" t="s">
        <v>4</v>
      </c>
      <c r="E37" s="8">
        <v>44082</v>
      </c>
      <c r="F37" s="366">
        <v>44647</v>
      </c>
      <c r="G37" s="52"/>
      <c r="H37" s="10">
        <f t="shared" si="8"/>
        <v>44677</v>
      </c>
      <c r="I37" s="11">
        <f t="shared" ca="1" si="7"/>
        <v>22</v>
      </c>
      <c r="J37" s="12" t="str">
        <f t="shared" ca="1" si="9"/>
        <v>NOT DUE</v>
      </c>
      <c r="K37" s="24" t="s">
        <v>3601</v>
      </c>
      <c r="L37" s="15"/>
    </row>
    <row r="38" spans="1:12" ht="25.5" customHeight="1">
      <c r="A38" s="274" t="s">
        <v>779</v>
      </c>
      <c r="B38" s="24" t="s">
        <v>3599</v>
      </c>
      <c r="C38" s="24" t="s">
        <v>742</v>
      </c>
      <c r="D38" s="16" t="s">
        <v>4</v>
      </c>
      <c r="E38" s="8">
        <v>44082</v>
      </c>
      <c r="F38" s="366">
        <v>44647</v>
      </c>
      <c r="G38" s="52"/>
      <c r="H38" s="10">
        <f t="shared" si="8"/>
        <v>44677</v>
      </c>
      <c r="I38" s="11">
        <f t="shared" ca="1" si="7"/>
        <v>22</v>
      </c>
      <c r="J38" s="12" t="str">
        <f t="shared" ca="1" si="9"/>
        <v>NOT DUE</v>
      </c>
      <c r="K38" s="24" t="s">
        <v>3601</v>
      </c>
      <c r="L38" s="15"/>
    </row>
    <row r="39" spans="1:12" ht="25.5" customHeight="1">
      <c r="A39" s="274" t="s">
        <v>780</v>
      </c>
      <c r="B39" s="24" t="s">
        <v>3599</v>
      </c>
      <c r="C39" s="24" t="s">
        <v>3607</v>
      </c>
      <c r="D39" s="16" t="s">
        <v>4</v>
      </c>
      <c r="E39" s="8">
        <v>44082</v>
      </c>
      <c r="F39" s="366">
        <v>44647</v>
      </c>
      <c r="G39" s="52"/>
      <c r="H39" s="10">
        <f t="shared" si="8"/>
        <v>44677</v>
      </c>
      <c r="I39" s="11">
        <f t="shared" ca="1" si="7"/>
        <v>22</v>
      </c>
      <c r="J39" s="12" t="str">
        <f t="shared" ca="1" si="9"/>
        <v>NOT DUE</v>
      </c>
      <c r="K39" s="24" t="s">
        <v>3601</v>
      </c>
      <c r="L39" s="15"/>
    </row>
    <row r="40" spans="1:12">
      <c r="A40" s="12" t="s">
        <v>781</v>
      </c>
      <c r="B40" s="24" t="s">
        <v>3608</v>
      </c>
      <c r="C40" s="24" t="s">
        <v>388</v>
      </c>
      <c r="D40" s="16" t="s">
        <v>3609</v>
      </c>
      <c r="E40" s="8">
        <v>44082</v>
      </c>
      <c r="F40" s="366">
        <v>44654</v>
      </c>
      <c r="G40" s="52"/>
      <c r="H40" s="10">
        <f>F40+60</f>
        <v>44714</v>
      </c>
      <c r="I40" s="11">
        <f ca="1">IF(ISBLANK(H40),"",H40-DATE(YEAR(NOW()),MONTH(NOW()),DAY(NOW())))</f>
        <v>59</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90</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90</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90</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90</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90</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90</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90</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90</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90</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90</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90</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160</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160</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160</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90</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90</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90</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90</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160</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160</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160</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160</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160</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159</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159</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159</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159</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157</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157</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7" t="s">
        <v>5001</v>
      </c>
      <c r="F81" s="467"/>
      <c r="G81" s="467"/>
      <c r="I81" s="463" t="s">
        <v>4949</v>
      </c>
      <c r="J81" s="463"/>
      <c r="K81" s="463"/>
    </row>
    <row r="82" spans="1:11">
      <c r="A82" s="220"/>
      <c r="E82" s="464"/>
      <c r="F82" s="464"/>
      <c r="G82" s="464"/>
      <c r="I82" s="464"/>
      <c r="J82" s="464"/>
      <c r="K82" s="464"/>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61" zoomScaleNormal="100" workbookViewId="0">
      <selection activeCell="F41" sqref="F41:F4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800</v>
      </c>
      <c r="D3" s="519" t="s">
        <v>12</v>
      </c>
      <c r="E3" s="519"/>
      <c r="F3" s="249" t="s">
        <v>1035</v>
      </c>
    </row>
    <row r="4" spans="1:12" ht="18" customHeight="1">
      <c r="A4" s="518" t="s">
        <v>74</v>
      </c>
      <c r="B4" s="518"/>
      <c r="C4" s="29" t="s">
        <v>4640</v>
      </c>
      <c r="D4" s="519" t="s">
        <v>2072</v>
      </c>
      <c r="E4" s="519"/>
      <c r="F4" s="250">
        <f>'Running Hours'!B15</f>
        <v>2054.1</v>
      </c>
    </row>
    <row r="5" spans="1:12" ht="18" customHeight="1">
      <c r="A5" s="518" t="s">
        <v>75</v>
      </c>
      <c r="B5" s="518"/>
      <c r="C5" s="30" t="s">
        <v>4639</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44735.287499999999</v>
      </c>
      <c r="I8" s="18">
        <f t="shared" ref="I8:I30" si="0">D8-($F$4-G8)</f>
        <v>1950.9</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44735.287499999999</v>
      </c>
      <c r="I9" s="18">
        <f t="shared" si="0"/>
        <v>1950.9</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44735.287499999999</v>
      </c>
      <c r="I10" s="18">
        <f t="shared" si="0"/>
        <v>1950.9</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44735.07916666667</v>
      </c>
      <c r="I11" s="18">
        <f t="shared" si="0"/>
        <v>1945.9</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44735.07916666667</v>
      </c>
      <c r="I12" s="18">
        <f t="shared" si="0"/>
        <v>1945.9</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44735.07916666667</v>
      </c>
      <c r="I13" s="18">
        <f t="shared" si="0"/>
        <v>1945.9</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44735.07916666667</v>
      </c>
      <c r="I14" s="18">
        <f t="shared" si="0"/>
        <v>1945.9</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44735.07916666667</v>
      </c>
      <c r="I15" s="18">
        <f t="shared" si="0"/>
        <v>1945.9</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44735.07916666667</v>
      </c>
      <c r="I16" s="18">
        <f t="shared" si="0"/>
        <v>1945.9</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44735.07916666667</v>
      </c>
      <c r="I17" s="18">
        <f t="shared" si="0"/>
        <v>1945.9</v>
      </c>
      <c r="J17" s="12" t="str">
        <f t="shared" si="2"/>
        <v>NOT DUE</v>
      </c>
      <c r="K17" s="24" t="s">
        <v>3388</v>
      </c>
      <c r="L17" s="13"/>
    </row>
    <row r="18" spans="1:12" ht="26.45" customHeight="1">
      <c r="A18" s="12" t="s">
        <v>1093</v>
      </c>
      <c r="B18" s="24" t="s">
        <v>3330</v>
      </c>
      <c r="C18" s="24" t="s">
        <v>3331</v>
      </c>
      <c r="D18" s="34" t="s">
        <v>4</v>
      </c>
      <c r="E18" s="8">
        <v>44082</v>
      </c>
      <c r="F18" s="306">
        <v>44625</v>
      </c>
      <c r="G18" s="52"/>
      <c r="H18" s="10">
        <f>F18+30</f>
        <v>44655</v>
      </c>
      <c r="I18" s="11">
        <f t="shared" ref="I18:I24" ca="1" si="4">IF(ISBLANK(H18),"",H18-DATE(YEAR(NOW()),MONTH(NOW()),DAY(NOW())))</f>
        <v>0</v>
      </c>
      <c r="J18" s="12" t="str">
        <f t="shared" ca="1" si="2"/>
        <v>NOT DUE</v>
      </c>
      <c r="K18" s="24" t="s">
        <v>3389</v>
      </c>
      <c r="L18" s="13"/>
    </row>
    <row r="19" spans="1:12">
      <c r="A19" s="12" t="s">
        <v>1094</v>
      </c>
      <c r="B19" s="24" t="s">
        <v>3332</v>
      </c>
      <c r="C19" s="24" t="s">
        <v>3333</v>
      </c>
      <c r="D19" s="34" t="s">
        <v>4</v>
      </c>
      <c r="E19" s="8">
        <v>44082</v>
      </c>
      <c r="F19" s="366">
        <v>44625</v>
      </c>
      <c r="G19" s="52"/>
      <c r="H19" s="10">
        <f>F19+30</f>
        <v>44655</v>
      </c>
      <c r="I19" s="11">
        <f t="shared" ca="1" si="4"/>
        <v>0</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44735.07916666667</v>
      </c>
      <c r="I20" s="18">
        <f t="shared" si="0"/>
        <v>1945.9</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67</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67</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44901.745833333334</v>
      </c>
      <c r="I23" s="18">
        <f t="shared" si="0"/>
        <v>5945.9</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67</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44735.07916666667</v>
      </c>
      <c r="I25" s="18">
        <f t="shared" si="0"/>
        <v>1945.9</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44901.745833333334</v>
      </c>
      <c r="I26" s="18">
        <f t="shared" si="0"/>
        <v>5945.9</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44735.07916666667</v>
      </c>
      <c r="I27" s="18">
        <f t="shared" si="0"/>
        <v>1945.9</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44735.07916666667</v>
      </c>
      <c r="I28" s="18">
        <f t="shared" si="0"/>
        <v>1945.9</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44735.07916666667</v>
      </c>
      <c r="I29" s="18">
        <f t="shared" si="0"/>
        <v>1945.9</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44901.745833333334</v>
      </c>
      <c r="I30" s="18">
        <f t="shared" si="0"/>
        <v>5945.9</v>
      </c>
      <c r="J30" s="12" t="str">
        <f t="shared" si="2"/>
        <v>NOT DUE</v>
      </c>
      <c r="K30" s="24" t="s">
        <v>3397</v>
      </c>
      <c r="L30" s="15"/>
    </row>
    <row r="31" spans="1:12" ht="19.5" customHeight="1">
      <c r="A31" s="12" t="s">
        <v>1106</v>
      </c>
      <c r="B31" s="24" t="s">
        <v>3352</v>
      </c>
      <c r="C31" s="24" t="s">
        <v>1040</v>
      </c>
      <c r="D31" s="34" t="s">
        <v>4</v>
      </c>
      <c r="E31" s="8">
        <v>44082</v>
      </c>
      <c r="F31" s="366">
        <v>44625</v>
      </c>
      <c r="G31" s="52"/>
      <c r="H31" s="10">
        <f>F31+30</f>
        <v>44655</v>
      </c>
      <c r="I31" s="11">
        <f t="shared" ref="I31:I55" ca="1" si="6">IF(ISBLANK(H31),"",H31-DATE(YEAR(NOW()),MONTH(NOW()),DAY(NOW())))</f>
        <v>0</v>
      </c>
      <c r="J31" s="12" t="str">
        <f t="shared" ca="1" si="2"/>
        <v>NOT DUE</v>
      </c>
      <c r="K31" s="24" t="s">
        <v>3398</v>
      </c>
      <c r="L31" s="13"/>
    </row>
    <row r="32" spans="1:12" ht="19.5" customHeight="1">
      <c r="A32" s="12" t="s">
        <v>1107</v>
      </c>
      <c r="B32" s="24" t="s">
        <v>3353</v>
      </c>
      <c r="C32" s="24" t="s">
        <v>3348</v>
      </c>
      <c r="D32" s="34" t="s">
        <v>4</v>
      </c>
      <c r="E32" s="8">
        <v>44082</v>
      </c>
      <c r="F32" s="366">
        <v>44625</v>
      </c>
      <c r="G32" s="52"/>
      <c r="H32" s="10">
        <f t="shared" ref="H32:H36" si="7">F32+30</f>
        <v>44655</v>
      </c>
      <c r="I32" s="11">
        <f t="shared" ca="1" si="6"/>
        <v>0</v>
      </c>
      <c r="J32" s="12" t="str">
        <f t="shared" ca="1" si="2"/>
        <v>NOT DUE</v>
      </c>
      <c r="K32" s="24" t="s">
        <v>3399</v>
      </c>
      <c r="L32" s="13"/>
    </row>
    <row r="33" spans="1:12" ht="19.5" customHeight="1">
      <c r="A33" s="12" t="s">
        <v>1108</v>
      </c>
      <c r="B33" s="24" t="s">
        <v>3363</v>
      </c>
      <c r="C33" s="24" t="s">
        <v>3348</v>
      </c>
      <c r="D33" s="34" t="s">
        <v>4</v>
      </c>
      <c r="E33" s="8">
        <v>44082</v>
      </c>
      <c r="F33" s="366">
        <v>44625</v>
      </c>
      <c r="G33" s="52"/>
      <c r="H33" s="10">
        <f t="shared" si="7"/>
        <v>44655</v>
      </c>
      <c r="I33" s="11">
        <f t="shared" ca="1" si="6"/>
        <v>0</v>
      </c>
      <c r="J33" s="12" t="str">
        <f t="shared" ca="1" si="2"/>
        <v>NOT DUE</v>
      </c>
      <c r="K33" s="24" t="s">
        <v>3396</v>
      </c>
      <c r="L33" s="13"/>
    </row>
    <row r="34" spans="1:12" ht="19.5" customHeight="1">
      <c r="A34" s="12" t="s">
        <v>1109</v>
      </c>
      <c r="B34" s="24" t="s">
        <v>3364</v>
      </c>
      <c r="C34" s="24" t="s">
        <v>1039</v>
      </c>
      <c r="D34" s="34" t="s">
        <v>4</v>
      </c>
      <c r="E34" s="8">
        <v>44082</v>
      </c>
      <c r="F34" s="366">
        <v>44625</v>
      </c>
      <c r="G34" s="52"/>
      <c r="H34" s="10">
        <f t="shared" si="7"/>
        <v>44655</v>
      </c>
      <c r="I34" s="11">
        <f t="shared" ca="1" si="6"/>
        <v>0</v>
      </c>
      <c r="J34" s="12" t="str">
        <f t="shared" ca="1" si="2"/>
        <v>NOT DUE</v>
      </c>
      <c r="K34" s="24"/>
      <c r="L34" s="13"/>
    </row>
    <row r="35" spans="1:12" ht="24.75" customHeight="1">
      <c r="A35" s="12" t="s">
        <v>1110</v>
      </c>
      <c r="B35" s="24" t="s">
        <v>3365</v>
      </c>
      <c r="C35" s="24" t="s">
        <v>1039</v>
      </c>
      <c r="D35" s="34" t="s">
        <v>4</v>
      </c>
      <c r="E35" s="8">
        <v>44082</v>
      </c>
      <c r="F35" s="366">
        <v>44625</v>
      </c>
      <c r="G35" s="52"/>
      <c r="H35" s="10">
        <f t="shared" si="7"/>
        <v>44655</v>
      </c>
      <c r="I35" s="11">
        <f t="shared" ca="1" si="6"/>
        <v>0</v>
      </c>
      <c r="J35" s="12" t="str">
        <f t="shared" ca="1" si="2"/>
        <v>NOT DUE</v>
      </c>
      <c r="K35" s="24"/>
      <c r="L35" s="13"/>
    </row>
    <row r="36" spans="1:12" ht="16.5" customHeight="1">
      <c r="A36" s="12" t="s">
        <v>1111</v>
      </c>
      <c r="B36" s="24" t="s">
        <v>3354</v>
      </c>
      <c r="C36" s="24" t="s">
        <v>3362</v>
      </c>
      <c r="D36" s="34" t="s">
        <v>4</v>
      </c>
      <c r="E36" s="8">
        <v>44082</v>
      </c>
      <c r="F36" s="366">
        <v>44625</v>
      </c>
      <c r="G36" s="52"/>
      <c r="H36" s="10">
        <f t="shared" si="7"/>
        <v>44655</v>
      </c>
      <c r="I36" s="11">
        <f t="shared" ca="1" si="6"/>
        <v>0</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67</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5945.9</v>
      </c>
      <c r="J38" s="12" t="str">
        <f t="shared" si="2"/>
        <v>NOT DUE</v>
      </c>
      <c r="K38" s="24"/>
      <c r="L38" s="15"/>
    </row>
    <row r="39" spans="1:12" ht="38.25" customHeight="1">
      <c r="A39" s="12" t="s">
        <v>1114</v>
      </c>
      <c r="B39" s="24" t="s">
        <v>3357</v>
      </c>
      <c r="C39" s="24" t="s">
        <v>1040</v>
      </c>
      <c r="D39" s="34" t="s">
        <v>4</v>
      </c>
      <c r="E39" s="8">
        <v>44082</v>
      </c>
      <c r="F39" s="366">
        <v>44625</v>
      </c>
      <c r="G39" s="52"/>
      <c r="H39" s="10">
        <f>F39+30</f>
        <v>44655</v>
      </c>
      <c r="I39" s="11">
        <f t="shared" ca="1" si="6"/>
        <v>0</v>
      </c>
      <c r="J39" s="12" t="str">
        <f t="shared" ca="1" si="2"/>
        <v>NOT DUE</v>
      </c>
      <c r="K39" s="24"/>
      <c r="L39" s="13"/>
    </row>
    <row r="40" spans="1:12" ht="38.25" customHeight="1">
      <c r="A40" s="12" t="s">
        <v>1115</v>
      </c>
      <c r="B40" s="24" t="s">
        <v>1042</v>
      </c>
      <c r="C40" s="24" t="s">
        <v>1043</v>
      </c>
      <c r="D40" s="34" t="s">
        <v>1</v>
      </c>
      <c r="E40" s="8">
        <v>44082</v>
      </c>
      <c r="F40" s="366">
        <v>44654</v>
      </c>
      <c r="G40" s="52"/>
      <c r="H40" s="10">
        <f t="shared" ref="H40:H45" si="9">F40+1</f>
        <v>44655</v>
      </c>
      <c r="I40" s="11">
        <f t="shared" ca="1" si="6"/>
        <v>0</v>
      </c>
      <c r="J40" s="12" t="str">
        <f t="shared" ca="1" si="2"/>
        <v>NOT DUE</v>
      </c>
      <c r="K40" s="24"/>
      <c r="L40" s="15"/>
    </row>
    <row r="41" spans="1:12" ht="38.25" customHeight="1">
      <c r="A41" s="12" t="s">
        <v>1116</v>
      </c>
      <c r="B41" s="24" t="s">
        <v>1044</v>
      </c>
      <c r="C41" s="24" t="s">
        <v>1045</v>
      </c>
      <c r="D41" s="34" t="s">
        <v>1</v>
      </c>
      <c r="E41" s="8">
        <v>44082</v>
      </c>
      <c r="F41" s="366">
        <v>44654</v>
      </c>
      <c r="G41" s="52"/>
      <c r="H41" s="10">
        <f>F41+1</f>
        <v>44655</v>
      </c>
      <c r="I41" s="11">
        <f t="shared" ca="1" si="6"/>
        <v>0</v>
      </c>
      <c r="J41" s="12" t="str">
        <f t="shared" ca="1" si="2"/>
        <v>NOT DUE</v>
      </c>
      <c r="K41" s="24"/>
      <c r="L41" s="15"/>
    </row>
    <row r="42" spans="1:12" ht="33.75" customHeight="1">
      <c r="A42" s="12" t="s">
        <v>1117</v>
      </c>
      <c r="B42" s="24" t="s">
        <v>1046</v>
      </c>
      <c r="C42" s="24" t="s">
        <v>1047</v>
      </c>
      <c r="D42" s="34" t="s">
        <v>1</v>
      </c>
      <c r="E42" s="8">
        <v>44082</v>
      </c>
      <c r="F42" s="366">
        <v>44654</v>
      </c>
      <c r="G42" s="52"/>
      <c r="H42" s="10">
        <f t="shared" si="9"/>
        <v>44655</v>
      </c>
      <c r="I42" s="11">
        <f t="shared" ca="1" si="6"/>
        <v>0</v>
      </c>
      <c r="J42" s="12" t="str">
        <f t="shared" ca="1" si="2"/>
        <v>NOT DUE</v>
      </c>
      <c r="K42" s="24"/>
      <c r="L42" s="15"/>
    </row>
    <row r="43" spans="1:12" ht="31.5" customHeight="1">
      <c r="A43" s="12" t="s">
        <v>1118</v>
      </c>
      <c r="B43" s="24" t="s">
        <v>1048</v>
      </c>
      <c r="C43" s="24" t="s">
        <v>1049</v>
      </c>
      <c r="D43" s="34" t="s">
        <v>4</v>
      </c>
      <c r="E43" s="8">
        <v>44082</v>
      </c>
      <c r="F43" s="366">
        <v>44654</v>
      </c>
      <c r="G43" s="52"/>
      <c r="H43" s="10">
        <f>F43+30</f>
        <v>44684</v>
      </c>
      <c r="I43" s="11">
        <f t="shared" ca="1" si="6"/>
        <v>29</v>
      </c>
      <c r="J43" s="12" t="str">
        <f t="shared" ca="1" si="2"/>
        <v>NOT DUE</v>
      </c>
      <c r="K43" s="24"/>
      <c r="L43" s="19"/>
    </row>
    <row r="44" spans="1:12" ht="26.45" customHeight="1">
      <c r="A44" s="12" t="s">
        <v>1119</v>
      </c>
      <c r="B44" s="24" t="s">
        <v>1050</v>
      </c>
      <c r="C44" s="24" t="s">
        <v>1051</v>
      </c>
      <c r="D44" s="34" t="s">
        <v>1</v>
      </c>
      <c r="E44" s="8">
        <v>44082</v>
      </c>
      <c r="F44" s="366">
        <v>44654</v>
      </c>
      <c r="G44" s="52"/>
      <c r="H44" s="10">
        <f t="shared" si="9"/>
        <v>44655</v>
      </c>
      <c r="I44" s="11">
        <f t="shared" ca="1" si="6"/>
        <v>0</v>
      </c>
      <c r="J44" s="12" t="str">
        <f t="shared" ca="1" si="2"/>
        <v>NOT DUE</v>
      </c>
      <c r="K44" s="24"/>
      <c r="L44" s="15"/>
    </row>
    <row r="45" spans="1:12" ht="26.45" customHeight="1">
      <c r="A45" s="12" t="s">
        <v>1120</v>
      </c>
      <c r="B45" s="24" t="s">
        <v>4942</v>
      </c>
      <c r="C45" s="24" t="s">
        <v>1053</v>
      </c>
      <c r="D45" s="34" t="s">
        <v>1</v>
      </c>
      <c r="E45" s="8">
        <v>44082</v>
      </c>
      <c r="F45" s="366">
        <v>44654</v>
      </c>
      <c r="G45" s="52"/>
      <c r="H45" s="10">
        <f t="shared" si="9"/>
        <v>44655</v>
      </c>
      <c r="I45" s="11">
        <f t="shared" ca="1" si="6"/>
        <v>0</v>
      </c>
      <c r="J45" s="12" t="str">
        <f t="shared" ca="1" si="2"/>
        <v>NOT DUE</v>
      </c>
      <c r="K45" s="24"/>
      <c r="L45" s="15"/>
    </row>
    <row r="46" spans="1:12" ht="26.45" customHeight="1">
      <c r="A46" s="12" t="s">
        <v>1121</v>
      </c>
      <c r="B46" s="24" t="s">
        <v>1054</v>
      </c>
      <c r="C46" s="24" t="s">
        <v>1055</v>
      </c>
      <c r="D46" s="34" t="s">
        <v>1</v>
      </c>
      <c r="E46" s="8">
        <v>44082</v>
      </c>
      <c r="F46" s="366">
        <v>44654</v>
      </c>
      <c r="G46" s="52"/>
      <c r="H46" s="10">
        <f>F46+1</f>
        <v>44655</v>
      </c>
      <c r="I46" s="11">
        <f t="shared" ca="1" si="6"/>
        <v>0</v>
      </c>
      <c r="J46" s="12" t="str">
        <f t="shared" ca="1" si="2"/>
        <v>NOT DUE</v>
      </c>
      <c r="K46" s="24"/>
      <c r="L46" s="15"/>
    </row>
    <row r="47" spans="1:12" ht="26.45" customHeight="1">
      <c r="A47" s="12" t="s">
        <v>1122</v>
      </c>
      <c r="B47" s="24" t="s">
        <v>1056</v>
      </c>
      <c r="C47" s="24" t="s">
        <v>1043</v>
      </c>
      <c r="D47" s="34" t="s">
        <v>1</v>
      </c>
      <c r="E47" s="8">
        <v>44082</v>
      </c>
      <c r="F47" s="366">
        <v>44654</v>
      </c>
      <c r="G47" s="52"/>
      <c r="H47" s="10">
        <f>F47+1</f>
        <v>44655</v>
      </c>
      <c r="I47" s="11">
        <f t="shared" ca="1" si="6"/>
        <v>0</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156</v>
      </c>
      <c r="J48" s="12" t="str">
        <f t="shared" ca="1" si="2"/>
        <v>NOT DUE</v>
      </c>
      <c r="K48" s="24"/>
      <c r="L48" s="15"/>
    </row>
    <row r="49" spans="1:12" ht="23.25" customHeight="1">
      <c r="A49" s="12" t="s">
        <v>1124</v>
      </c>
      <c r="B49" s="24" t="s">
        <v>1059</v>
      </c>
      <c r="C49" s="24" t="s">
        <v>3348</v>
      </c>
      <c r="D49" s="34" t="s">
        <v>4</v>
      </c>
      <c r="E49" s="8">
        <v>44082</v>
      </c>
      <c r="F49" s="366">
        <v>44647</v>
      </c>
      <c r="G49" s="52"/>
      <c r="H49" s="10">
        <f>F49+30</f>
        <v>44677</v>
      </c>
      <c r="I49" s="11">
        <f t="shared" ca="1" si="6"/>
        <v>22</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66</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157</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157</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157</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157</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157</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4949</v>
      </c>
      <c r="J61" s="463"/>
      <c r="K61" s="463"/>
    </row>
    <row r="62" spans="1:12">
      <c r="A62" s="220"/>
      <c r="E62" s="464"/>
      <c r="F62" s="464"/>
      <c r="G62" s="464"/>
      <c r="I62" s="464"/>
      <c r="J62" s="464"/>
      <c r="K62" s="46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70" zoomScaleNormal="100" workbookViewId="0">
      <selection activeCell="F49" sqref="F4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1127</v>
      </c>
      <c r="D3" s="519" t="s">
        <v>12</v>
      </c>
      <c r="E3" s="519"/>
      <c r="F3" s="249" t="s">
        <v>1126</v>
      </c>
    </row>
    <row r="4" spans="1:12" ht="18" customHeight="1">
      <c r="A4" s="518" t="s">
        <v>74</v>
      </c>
      <c r="B4" s="518"/>
      <c r="C4" s="29" t="s">
        <v>4640</v>
      </c>
      <c r="D4" s="519" t="s">
        <v>2072</v>
      </c>
      <c r="E4" s="519"/>
      <c r="F4" s="246">
        <f>'Running Hours'!B16</f>
        <v>1802.6</v>
      </c>
    </row>
    <row r="5" spans="1:12" ht="18" customHeight="1">
      <c r="A5" s="518" t="s">
        <v>75</v>
      </c>
      <c r="B5" s="518"/>
      <c r="C5" s="30" t="s">
        <v>4639</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44662.224999999999</v>
      </c>
      <c r="I8" s="18">
        <f t="shared" ref="I8:I30" si="0">D8-($F$4-G8)</f>
        <v>197.40000000000009</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44662.224999999999</v>
      </c>
      <c r="I9" s="18">
        <f t="shared" si="0"/>
        <v>197.40000000000009</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44662.224999999999</v>
      </c>
      <c r="I10" s="18">
        <f t="shared" si="0"/>
        <v>197.40000000000009</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44745.558333333334</v>
      </c>
      <c r="I11" s="18">
        <f t="shared" si="0"/>
        <v>2197.4</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44745.558333333334</v>
      </c>
      <c r="I12" s="18">
        <f t="shared" si="0"/>
        <v>2197.4</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44745.558333333334</v>
      </c>
      <c r="I13" s="18">
        <f t="shared" si="0"/>
        <v>2197.4</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44745.558333333334</v>
      </c>
      <c r="I14" s="18">
        <f t="shared" si="0"/>
        <v>2197.4</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44745.558333333334</v>
      </c>
      <c r="I15" s="18">
        <f t="shared" si="0"/>
        <v>2197.4</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44745.558333333334</v>
      </c>
      <c r="I16" s="18">
        <f t="shared" si="0"/>
        <v>2197.4</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44745.558333333334</v>
      </c>
      <c r="I17" s="18">
        <f t="shared" si="0"/>
        <v>2197.4</v>
      </c>
      <c r="J17" s="12" t="str">
        <f t="shared" si="2"/>
        <v>NOT DUE</v>
      </c>
      <c r="K17" s="24" t="s">
        <v>3388</v>
      </c>
      <c r="L17" s="19"/>
    </row>
    <row r="18" spans="1:12" ht="24">
      <c r="A18" s="12" t="s">
        <v>1093</v>
      </c>
      <c r="B18" s="24" t="s">
        <v>3330</v>
      </c>
      <c r="C18" s="24" t="s">
        <v>3331</v>
      </c>
      <c r="D18" s="34" t="s">
        <v>4</v>
      </c>
      <c r="E18" s="8">
        <v>44082</v>
      </c>
      <c r="F18" s="306">
        <v>44635</v>
      </c>
      <c r="G18" s="52"/>
      <c r="H18" s="17">
        <f>F18+30</f>
        <v>44665</v>
      </c>
      <c r="I18" s="11">
        <f t="shared" ref="I18:I24" ca="1" si="4">IF(ISBLANK(H18),"",H18-DATE(YEAR(NOW()),MONTH(NOW()),DAY(NOW())))</f>
        <v>10</v>
      </c>
      <c r="J18" s="12" t="str">
        <f t="shared" ca="1" si="2"/>
        <v>NOT DUE</v>
      </c>
      <c r="K18" s="24" t="s">
        <v>3389</v>
      </c>
      <c r="L18" s="83"/>
    </row>
    <row r="19" spans="1:12" ht="26.45" customHeight="1">
      <c r="A19" s="12" t="s">
        <v>1094</v>
      </c>
      <c r="B19" s="24" t="s">
        <v>3332</v>
      </c>
      <c r="C19" s="24" t="s">
        <v>3333</v>
      </c>
      <c r="D19" s="34" t="s">
        <v>4</v>
      </c>
      <c r="E19" s="8">
        <v>44082</v>
      </c>
      <c r="F19" s="366">
        <v>44635</v>
      </c>
      <c r="G19" s="52"/>
      <c r="H19" s="17">
        <f>F19+30</f>
        <v>44665</v>
      </c>
      <c r="I19" s="11">
        <f t="shared" ca="1" si="4"/>
        <v>10</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44745.558333333334</v>
      </c>
      <c r="I20" s="18">
        <f t="shared" si="0"/>
        <v>2197.4</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69</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69</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44912.224999999999</v>
      </c>
      <c r="I23" s="18">
        <f t="shared" si="0"/>
        <v>6197.4</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59</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44745.558333333334</v>
      </c>
      <c r="I25" s="18">
        <f t="shared" si="0"/>
        <v>2197.4</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44912.224999999999</v>
      </c>
      <c r="I26" s="18">
        <f t="shared" si="0"/>
        <v>6197.4</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44745.558333333334</v>
      </c>
      <c r="I27" s="18">
        <f t="shared" si="0"/>
        <v>2197.4</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44745.558333333334</v>
      </c>
      <c r="I28" s="18">
        <f t="shared" si="0"/>
        <v>2197.4</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44745.558333333334</v>
      </c>
      <c r="I29" s="18">
        <f t="shared" si="0"/>
        <v>2197.4</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44912.224999999999</v>
      </c>
      <c r="I30" s="18">
        <f t="shared" si="0"/>
        <v>6197.4</v>
      </c>
      <c r="J30" s="12" t="str">
        <f t="shared" si="2"/>
        <v>NOT DUE</v>
      </c>
      <c r="K30" s="24" t="s">
        <v>3397</v>
      </c>
      <c r="L30" s="15"/>
    </row>
    <row r="31" spans="1:12" ht="15" customHeight="1">
      <c r="A31" s="12" t="s">
        <v>1106</v>
      </c>
      <c r="B31" s="24" t="s">
        <v>3352</v>
      </c>
      <c r="C31" s="24" t="s">
        <v>1040</v>
      </c>
      <c r="D31" s="34" t="s">
        <v>4</v>
      </c>
      <c r="E31" s="8">
        <v>44082</v>
      </c>
      <c r="F31" s="366">
        <v>44635</v>
      </c>
      <c r="G31" s="52"/>
      <c r="H31" s="17">
        <f>F31+30</f>
        <v>44665</v>
      </c>
      <c r="I31" s="11">
        <f t="shared" ref="I31:I55" ca="1" si="6">IF(ISBLANK(H31),"",H31-DATE(YEAR(NOW()),MONTH(NOW()),DAY(NOW())))</f>
        <v>10</v>
      </c>
      <c r="J31" s="12" t="str">
        <f t="shared" ca="1" si="2"/>
        <v>NOT DUE</v>
      </c>
      <c r="K31" s="24" t="s">
        <v>3398</v>
      </c>
      <c r="L31" s="83"/>
    </row>
    <row r="32" spans="1:12" ht="15" customHeight="1">
      <c r="A32" s="12" t="s">
        <v>1107</v>
      </c>
      <c r="B32" s="24" t="s">
        <v>3353</v>
      </c>
      <c r="C32" s="24" t="s">
        <v>3348</v>
      </c>
      <c r="D32" s="34" t="s">
        <v>4</v>
      </c>
      <c r="E32" s="8">
        <v>44082</v>
      </c>
      <c r="F32" s="366">
        <v>44635</v>
      </c>
      <c r="G32" s="52"/>
      <c r="H32" s="17">
        <f>F32+30</f>
        <v>44665</v>
      </c>
      <c r="I32" s="11">
        <f t="shared" ca="1" si="6"/>
        <v>10</v>
      </c>
      <c r="J32" s="12" t="str">
        <f t="shared" ca="1" si="2"/>
        <v>NOT DUE</v>
      </c>
      <c r="K32" s="24" t="s">
        <v>3399</v>
      </c>
      <c r="L32" s="83"/>
    </row>
    <row r="33" spans="1:12" ht="16.5" customHeight="1">
      <c r="A33" s="12" t="s">
        <v>1108</v>
      </c>
      <c r="B33" s="24" t="s">
        <v>3363</v>
      </c>
      <c r="C33" s="24" t="s">
        <v>3348</v>
      </c>
      <c r="D33" s="34" t="s">
        <v>4</v>
      </c>
      <c r="E33" s="8">
        <v>44082</v>
      </c>
      <c r="F33" s="366">
        <v>44635</v>
      </c>
      <c r="G33" s="52"/>
      <c r="H33" s="17">
        <f t="shared" ref="H33:H36" si="7">F33+30</f>
        <v>44665</v>
      </c>
      <c r="I33" s="11">
        <f t="shared" ca="1" si="6"/>
        <v>10</v>
      </c>
      <c r="J33" s="12" t="str">
        <f t="shared" ca="1" si="2"/>
        <v>NOT DUE</v>
      </c>
      <c r="K33" s="24" t="s">
        <v>3396</v>
      </c>
      <c r="L33" s="83"/>
    </row>
    <row r="34" spans="1:12" ht="15" customHeight="1">
      <c r="A34" s="12" t="s">
        <v>1109</v>
      </c>
      <c r="B34" s="24" t="s">
        <v>3364</v>
      </c>
      <c r="C34" s="24" t="s">
        <v>1039</v>
      </c>
      <c r="D34" s="34" t="s">
        <v>4</v>
      </c>
      <c r="E34" s="8">
        <v>44082</v>
      </c>
      <c r="F34" s="366">
        <v>44635</v>
      </c>
      <c r="G34" s="52"/>
      <c r="H34" s="17">
        <f t="shared" si="7"/>
        <v>44665</v>
      </c>
      <c r="I34" s="11">
        <f t="shared" ca="1" si="6"/>
        <v>10</v>
      </c>
      <c r="J34" s="12" t="str">
        <f t="shared" ca="1" si="2"/>
        <v>NOT DUE</v>
      </c>
      <c r="K34" s="24"/>
      <c r="L34" s="83"/>
    </row>
    <row r="35" spans="1:12" ht="15" customHeight="1">
      <c r="A35" s="12" t="s">
        <v>1110</v>
      </c>
      <c r="B35" s="24" t="s">
        <v>3365</v>
      </c>
      <c r="C35" s="24" t="s">
        <v>1039</v>
      </c>
      <c r="D35" s="34" t="s">
        <v>4</v>
      </c>
      <c r="E35" s="8">
        <v>44082</v>
      </c>
      <c r="F35" s="366">
        <v>44635</v>
      </c>
      <c r="G35" s="52"/>
      <c r="H35" s="17">
        <f t="shared" si="7"/>
        <v>44665</v>
      </c>
      <c r="I35" s="11">
        <f t="shared" ca="1" si="6"/>
        <v>10</v>
      </c>
      <c r="J35" s="12" t="str">
        <f t="shared" ca="1" si="2"/>
        <v>NOT DUE</v>
      </c>
      <c r="K35" s="24"/>
      <c r="L35" s="83"/>
    </row>
    <row r="36" spans="1:12" ht="16.5" customHeight="1">
      <c r="A36" s="12" t="s">
        <v>1111</v>
      </c>
      <c r="B36" s="24" t="s">
        <v>3354</v>
      </c>
      <c r="C36" s="24" t="s">
        <v>3362</v>
      </c>
      <c r="D36" s="34" t="s">
        <v>4</v>
      </c>
      <c r="E36" s="8">
        <v>44082</v>
      </c>
      <c r="F36" s="366">
        <v>44635</v>
      </c>
      <c r="G36" s="52"/>
      <c r="H36" s="17">
        <f t="shared" si="7"/>
        <v>44665</v>
      </c>
      <c r="I36" s="11">
        <f t="shared" ca="1" si="6"/>
        <v>10</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59</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6197.4</v>
      </c>
      <c r="J38" s="12" t="str">
        <f t="shared" si="2"/>
        <v>NOT DUE</v>
      </c>
      <c r="K38" s="24"/>
      <c r="L38" s="15"/>
    </row>
    <row r="39" spans="1:12" ht="26.45" customHeight="1">
      <c r="A39" s="12" t="s">
        <v>1114</v>
      </c>
      <c r="B39" s="24" t="s">
        <v>3357</v>
      </c>
      <c r="C39" s="24" t="s">
        <v>1040</v>
      </c>
      <c r="D39" s="34" t="s">
        <v>4</v>
      </c>
      <c r="E39" s="8">
        <v>44082</v>
      </c>
      <c r="F39" s="366">
        <v>44635</v>
      </c>
      <c r="G39" s="52"/>
      <c r="H39" s="10">
        <f>F39+30</f>
        <v>44665</v>
      </c>
      <c r="I39" s="11">
        <f t="shared" ca="1" si="6"/>
        <v>10</v>
      </c>
      <c r="J39" s="12" t="str">
        <f t="shared" ca="1" si="2"/>
        <v>NOT DUE</v>
      </c>
      <c r="K39" s="24"/>
      <c r="L39" s="83"/>
    </row>
    <row r="40" spans="1:12" ht="26.45" customHeight="1">
      <c r="A40" s="12" t="s">
        <v>1115</v>
      </c>
      <c r="B40" s="24" t="s">
        <v>1042</v>
      </c>
      <c r="C40" s="24" t="s">
        <v>1043</v>
      </c>
      <c r="D40" s="34" t="s">
        <v>1</v>
      </c>
      <c r="E40" s="8">
        <v>44082</v>
      </c>
      <c r="F40" s="366">
        <v>44654</v>
      </c>
      <c r="G40" s="52"/>
      <c r="H40" s="10">
        <f t="shared" ref="H40:H47" si="8">F40+1</f>
        <v>44655</v>
      </c>
      <c r="I40" s="11">
        <f t="shared" ca="1" si="6"/>
        <v>0</v>
      </c>
      <c r="J40" s="12" t="str">
        <f t="shared" ca="1" si="2"/>
        <v>NOT DUE</v>
      </c>
      <c r="K40" s="24"/>
      <c r="L40" s="15"/>
    </row>
    <row r="41" spans="1:12" ht="26.45" customHeight="1">
      <c r="A41" s="12" t="s">
        <v>1116</v>
      </c>
      <c r="B41" s="24" t="s">
        <v>1044</v>
      </c>
      <c r="C41" s="24" t="s">
        <v>1045</v>
      </c>
      <c r="D41" s="34" t="s">
        <v>1</v>
      </c>
      <c r="E41" s="8">
        <v>44082</v>
      </c>
      <c r="F41" s="366">
        <v>44654</v>
      </c>
      <c r="G41" s="52"/>
      <c r="H41" s="10">
        <f t="shared" si="8"/>
        <v>44655</v>
      </c>
      <c r="I41" s="11">
        <f t="shared" ca="1" si="6"/>
        <v>0</v>
      </c>
      <c r="J41" s="12" t="str">
        <f t="shared" ca="1" si="2"/>
        <v>NOT DUE</v>
      </c>
      <c r="K41" s="24"/>
      <c r="L41" s="15"/>
    </row>
    <row r="42" spans="1:12" ht="26.45" customHeight="1">
      <c r="A42" s="12" t="s">
        <v>1117</v>
      </c>
      <c r="B42" s="24" t="s">
        <v>1046</v>
      </c>
      <c r="C42" s="24" t="s">
        <v>1047</v>
      </c>
      <c r="D42" s="34" t="s">
        <v>1</v>
      </c>
      <c r="E42" s="8">
        <v>44082</v>
      </c>
      <c r="F42" s="366">
        <v>44654</v>
      </c>
      <c r="G42" s="52"/>
      <c r="H42" s="10">
        <f t="shared" si="8"/>
        <v>44655</v>
      </c>
      <c r="I42" s="11">
        <f t="shared" ca="1" si="6"/>
        <v>0</v>
      </c>
      <c r="J42" s="12" t="str">
        <f t="shared" ca="1" si="2"/>
        <v>NOT DUE</v>
      </c>
      <c r="K42" s="24"/>
      <c r="L42" s="15"/>
    </row>
    <row r="43" spans="1:12" ht="26.45" customHeight="1">
      <c r="A43" s="12" t="s">
        <v>1118</v>
      </c>
      <c r="B43" s="24" t="s">
        <v>1048</v>
      </c>
      <c r="C43" s="24" t="s">
        <v>1049</v>
      </c>
      <c r="D43" s="34" t="s">
        <v>4</v>
      </c>
      <c r="E43" s="8">
        <v>44082</v>
      </c>
      <c r="F43" s="366">
        <v>44654</v>
      </c>
      <c r="G43" s="52"/>
      <c r="H43" s="10">
        <f>F43+30</f>
        <v>44684</v>
      </c>
      <c r="I43" s="11">
        <f t="shared" ca="1" si="6"/>
        <v>29</v>
      </c>
      <c r="J43" s="12" t="str">
        <f t="shared" ca="1" si="2"/>
        <v>NOT DUE</v>
      </c>
      <c r="K43" s="24"/>
      <c r="L43" s="19"/>
    </row>
    <row r="44" spans="1:12" ht="26.45" customHeight="1">
      <c r="A44" s="12" t="s">
        <v>1119</v>
      </c>
      <c r="B44" s="24" t="s">
        <v>1050</v>
      </c>
      <c r="C44" s="24" t="s">
        <v>1051</v>
      </c>
      <c r="D44" s="34" t="s">
        <v>1</v>
      </c>
      <c r="E44" s="8">
        <v>44082</v>
      </c>
      <c r="F44" s="366">
        <v>44654</v>
      </c>
      <c r="G44" s="52"/>
      <c r="H44" s="10">
        <f>F44+1</f>
        <v>44655</v>
      </c>
      <c r="I44" s="11">
        <f t="shared" ca="1" si="6"/>
        <v>0</v>
      </c>
      <c r="J44" s="12" t="str">
        <f t="shared" ca="1" si="2"/>
        <v>NOT DUE</v>
      </c>
      <c r="K44" s="24"/>
      <c r="L44" s="15"/>
    </row>
    <row r="45" spans="1:12" ht="15" customHeight="1">
      <c r="A45" s="12" t="s">
        <v>1120</v>
      </c>
      <c r="B45" s="24" t="s">
        <v>1052</v>
      </c>
      <c r="C45" s="24" t="s">
        <v>1053</v>
      </c>
      <c r="D45" s="34" t="s">
        <v>1</v>
      </c>
      <c r="E45" s="8">
        <v>44082</v>
      </c>
      <c r="F45" s="366">
        <v>44654</v>
      </c>
      <c r="G45" s="52"/>
      <c r="H45" s="10">
        <f>F45+1</f>
        <v>44655</v>
      </c>
      <c r="I45" s="11">
        <f t="shared" ca="1" si="6"/>
        <v>0</v>
      </c>
      <c r="J45" s="12" t="str">
        <f t="shared" ca="1" si="2"/>
        <v>NOT DUE</v>
      </c>
      <c r="K45" s="24"/>
      <c r="L45" s="15"/>
    </row>
    <row r="46" spans="1:12" ht="26.45" customHeight="1">
      <c r="A46" s="12" t="s">
        <v>1121</v>
      </c>
      <c r="B46" s="24" t="s">
        <v>1054</v>
      </c>
      <c r="C46" s="24" t="s">
        <v>1055</v>
      </c>
      <c r="D46" s="34" t="s">
        <v>1</v>
      </c>
      <c r="E46" s="8">
        <v>44082</v>
      </c>
      <c r="F46" s="366">
        <v>44654</v>
      </c>
      <c r="G46" s="52"/>
      <c r="H46" s="10">
        <f t="shared" si="8"/>
        <v>44655</v>
      </c>
      <c r="I46" s="11">
        <f t="shared" ca="1" si="6"/>
        <v>0</v>
      </c>
      <c r="J46" s="12" t="str">
        <f t="shared" ca="1" si="2"/>
        <v>NOT DUE</v>
      </c>
      <c r="K46" s="24"/>
      <c r="L46" s="15"/>
    </row>
    <row r="47" spans="1:12" ht="26.45" customHeight="1">
      <c r="A47" s="12" t="s">
        <v>1122</v>
      </c>
      <c r="B47" s="24" t="s">
        <v>1056</v>
      </c>
      <c r="C47" s="24" t="s">
        <v>1043</v>
      </c>
      <c r="D47" s="34" t="s">
        <v>1</v>
      </c>
      <c r="E47" s="8">
        <v>44082</v>
      </c>
      <c r="F47" s="366">
        <v>44654</v>
      </c>
      <c r="G47" s="52"/>
      <c r="H47" s="10">
        <f t="shared" si="8"/>
        <v>44655</v>
      </c>
      <c r="I47" s="11">
        <f t="shared" ca="1" si="6"/>
        <v>0</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158</v>
      </c>
      <c r="J48" s="12" t="str">
        <f t="shared" ca="1" si="2"/>
        <v>NOT DUE</v>
      </c>
      <c r="K48" s="24"/>
      <c r="L48" s="15"/>
    </row>
    <row r="49" spans="1:12" ht="26.45" customHeight="1">
      <c r="A49" s="12" t="s">
        <v>1124</v>
      </c>
      <c r="B49" s="24" t="s">
        <v>1059</v>
      </c>
      <c r="C49" s="24" t="s">
        <v>3348</v>
      </c>
      <c r="D49" s="34" t="s">
        <v>4</v>
      </c>
      <c r="E49" s="8">
        <v>44082</v>
      </c>
      <c r="F49" s="366">
        <v>44654</v>
      </c>
      <c r="G49" s="52"/>
      <c r="H49" s="10">
        <f>F49+30</f>
        <v>44684</v>
      </c>
      <c r="I49" s="11">
        <f t="shared" ca="1" si="6"/>
        <v>29</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61</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156</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156</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156</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156</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156</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7" t="s">
        <v>5001</v>
      </c>
      <c r="F61" s="467"/>
      <c r="G61" s="467"/>
      <c r="I61" s="463" t="s">
        <v>4951</v>
      </c>
      <c r="J61" s="463"/>
      <c r="K61" s="463"/>
    </row>
    <row r="62" spans="1:12">
      <c r="A62" s="220"/>
      <c r="E62" s="464"/>
      <c r="F62" s="464"/>
      <c r="G62" s="464"/>
      <c r="I62" s="464"/>
      <c r="J62" s="464"/>
      <c r="K62" s="464"/>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121" zoomScaleNormal="100" workbookViewId="0">
      <selection activeCell="F124" sqref="F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1128</v>
      </c>
      <c r="D3" s="519" t="s">
        <v>12</v>
      </c>
      <c r="E3" s="519"/>
      <c r="F3" s="249" t="s">
        <v>1208</v>
      </c>
    </row>
    <row r="4" spans="1:12" ht="18" customHeight="1">
      <c r="A4" s="518" t="s">
        <v>74</v>
      </c>
      <c r="B4" s="518"/>
      <c r="C4" s="29" t="s">
        <v>4643</v>
      </c>
      <c r="D4" s="519" t="s">
        <v>2072</v>
      </c>
      <c r="E4" s="519"/>
      <c r="F4" s="246">
        <f>'Running Hours'!B21</f>
        <v>6903</v>
      </c>
    </row>
    <row r="5" spans="1:12" ht="18" customHeight="1">
      <c r="A5" s="518" t="s">
        <v>75</v>
      </c>
      <c r="B5" s="518"/>
      <c r="C5" s="30" t="s">
        <v>4646</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44657.208333333336</v>
      </c>
      <c r="I8" s="18">
        <f t="shared" ref="I8:I71" si="0">D8-($F$4-G8)</f>
        <v>77</v>
      </c>
      <c r="J8" s="12" t="str">
        <f>IF(I8="","",IF(I8&lt;0,"OVERDUE","NOT DUE"))</f>
        <v>NOT DUE</v>
      </c>
      <c r="K8" s="24" t="s">
        <v>3370</v>
      </c>
      <c r="L8" s="32"/>
    </row>
    <row r="9" spans="1:12" ht="24">
      <c r="A9" s="12" t="s">
        <v>1210</v>
      </c>
      <c r="B9" s="24" t="s">
        <v>1131</v>
      </c>
      <c r="C9" s="24" t="s">
        <v>1132</v>
      </c>
      <c r="D9" s="34">
        <v>2000</v>
      </c>
      <c r="E9" s="8">
        <v>44082</v>
      </c>
      <c r="F9" s="306">
        <v>43929</v>
      </c>
      <c r="G9" s="304">
        <v>4980</v>
      </c>
      <c r="H9" s="17">
        <f t="shared" ref="H9:H38" si="1">IF(I9&lt;=2000,$F$5+(I9/24),"error")</f>
        <v>44657.208333333336</v>
      </c>
      <c r="I9" s="18">
        <f t="shared" si="0"/>
        <v>77</v>
      </c>
      <c r="J9" s="12" t="str">
        <f t="shared" ref="J9:J72" si="2">IF(I9="","",IF(I9&lt;0,"OVERDUE","NOT DUE"))</f>
        <v>NOT DUE</v>
      </c>
      <c r="K9" s="24" t="s">
        <v>3370</v>
      </c>
      <c r="L9" s="32"/>
    </row>
    <row r="10" spans="1:12" ht="15" customHeight="1">
      <c r="A10" s="12" t="s">
        <v>1211</v>
      </c>
      <c r="B10" s="24" t="s">
        <v>1133</v>
      </c>
      <c r="C10" s="24" t="s">
        <v>1134</v>
      </c>
      <c r="D10" s="34">
        <v>2000</v>
      </c>
      <c r="E10" s="8">
        <v>44082</v>
      </c>
      <c r="F10" s="306">
        <v>43929</v>
      </c>
      <c r="G10" s="304">
        <v>4980</v>
      </c>
      <c r="H10" s="17">
        <f t="shared" si="1"/>
        <v>44657.208333333336</v>
      </c>
      <c r="I10" s="18">
        <f t="shared" si="0"/>
        <v>77</v>
      </c>
      <c r="J10" s="12" t="str">
        <f t="shared" si="2"/>
        <v>NOT DUE</v>
      </c>
      <c r="K10" s="24" t="s">
        <v>3370</v>
      </c>
      <c r="L10" s="32"/>
    </row>
    <row r="11" spans="1:12" ht="15" customHeight="1">
      <c r="A11" s="12" t="s">
        <v>1212</v>
      </c>
      <c r="B11" s="24" t="s">
        <v>1135</v>
      </c>
      <c r="C11" s="24" t="s">
        <v>1136</v>
      </c>
      <c r="D11" s="34">
        <v>2000</v>
      </c>
      <c r="E11" s="8">
        <v>44082</v>
      </c>
      <c r="F11" s="306">
        <v>43929</v>
      </c>
      <c r="G11" s="304">
        <v>4980</v>
      </c>
      <c r="H11" s="17">
        <f t="shared" si="1"/>
        <v>44657.208333333336</v>
      </c>
      <c r="I11" s="18">
        <f t="shared" si="0"/>
        <v>77</v>
      </c>
      <c r="J11" s="12" t="str">
        <f t="shared" si="2"/>
        <v>NOT DUE</v>
      </c>
      <c r="K11" s="24" t="s">
        <v>3370</v>
      </c>
      <c r="L11" s="32"/>
    </row>
    <row r="12" spans="1:12" ht="15" customHeight="1">
      <c r="A12" s="12" t="s">
        <v>1213</v>
      </c>
      <c r="B12" s="24" t="s">
        <v>1137</v>
      </c>
      <c r="C12" s="24" t="s">
        <v>1138</v>
      </c>
      <c r="D12" s="34">
        <v>2000</v>
      </c>
      <c r="E12" s="8">
        <v>44082</v>
      </c>
      <c r="F12" s="306">
        <v>43929</v>
      </c>
      <c r="G12" s="304">
        <v>4980</v>
      </c>
      <c r="H12" s="17">
        <f t="shared" si="1"/>
        <v>44657.208333333336</v>
      </c>
      <c r="I12" s="18">
        <f t="shared" si="0"/>
        <v>77</v>
      </c>
      <c r="J12" s="12" t="str">
        <f t="shared" si="2"/>
        <v>NOT DUE</v>
      </c>
      <c r="K12" s="24" t="s">
        <v>3370</v>
      </c>
      <c r="L12" s="32"/>
    </row>
    <row r="13" spans="1:12" ht="26.45" customHeight="1">
      <c r="A13" s="12" t="s">
        <v>1214</v>
      </c>
      <c r="B13" s="24" t="s">
        <v>1203</v>
      </c>
      <c r="C13" s="24" t="s">
        <v>1139</v>
      </c>
      <c r="D13" s="34">
        <v>2000</v>
      </c>
      <c r="E13" s="8">
        <v>44082</v>
      </c>
      <c r="F13" s="306">
        <v>43929</v>
      </c>
      <c r="G13" s="304">
        <v>4980</v>
      </c>
      <c r="H13" s="17">
        <f t="shared" si="1"/>
        <v>44657.208333333336</v>
      </c>
      <c r="I13" s="18">
        <f t="shared" si="0"/>
        <v>77</v>
      </c>
      <c r="J13" s="12" t="str">
        <f t="shared" si="2"/>
        <v>NOT DUE</v>
      </c>
      <c r="K13" s="24" t="s">
        <v>3370</v>
      </c>
      <c r="L13" s="32"/>
    </row>
    <row r="14" spans="1:12" ht="26.45" customHeight="1">
      <c r="A14" s="12" t="s">
        <v>1215</v>
      </c>
      <c r="B14" s="24" t="s">
        <v>1204</v>
      </c>
      <c r="C14" s="24" t="s">
        <v>1140</v>
      </c>
      <c r="D14" s="34">
        <v>2000</v>
      </c>
      <c r="E14" s="8">
        <v>44082</v>
      </c>
      <c r="F14" s="306">
        <v>43929</v>
      </c>
      <c r="G14" s="304">
        <v>4980</v>
      </c>
      <c r="H14" s="17">
        <f t="shared" si="1"/>
        <v>44657.208333333336</v>
      </c>
      <c r="I14" s="18">
        <f t="shared" si="0"/>
        <v>77</v>
      </c>
      <c r="J14" s="12" t="str">
        <f t="shared" si="2"/>
        <v>NOT DUE</v>
      </c>
      <c r="K14" s="24" t="s">
        <v>3370</v>
      </c>
      <c r="L14" s="32"/>
    </row>
    <row r="15" spans="1:12" ht="15" customHeight="1">
      <c r="A15" s="12" t="s">
        <v>1216</v>
      </c>
      <c r="B15" s="24" t="s">
        <v>1141</v>
      </c>
      <c r="C15" s="24" t="s">
        <v>1142</v>
      </c>
      <c r="D15" s="34">
        <v>2000</v>
      </c>
      <c r="E15" s="8">
        <v>44082</v>
      </c>
      <c r="F15" s="306">
        <v>43929</v>
      </c>
      <c r="G15" s="304">
        <v>4980</v>
      </c>
      <c r="H15" s="17">
        <f t="shared" si="1"/>
        <v>44657.208333333336</v>
      </c>
      <c r="I15" s="18">
        <f t="shared" si="0"/>
        <v>77</v>
      </c>
      <c r="J15" s="12" t="str">
        <f t="shared" si="2"/>
        <v>NOT DUE</v>
      </c>
      <c r="K15" s="24" t="s">
        <v>3370</v>
      </c>
      <c r="L15" s="32"/>
    </row>
    <row r="16" spans="1:12" ht="15" customHeight="1">
      <c r="A16" s="12" t="s">
        <v>1217</v>
      </c>
      <c r="B16" s="24" t="s">
        <v>1143</v>
      </c>
      <c r="C16" s="24" t="s">
        <v>1144</v>
      </c>
      <c r="D16" s="34">
        <v>2000</v>
      </c>
      <c r="E16" s="8">
        <v>44082</v>
      </c>
      <c r="F16" s="306">
        <v>43929</v>
      </c>
      <c r="G16" s="304">
        <v>4980</v>
      </c>
      <c r="H16" s="17">
        <f t="shared" si="1"/>
        <v>44657.208333333336</v>
      </c>
      <c r="I16" s="18">
        <f t="shared" si="0"/>
        <v>77</v>
      </c>
      <c r="J16" s="12" t="str">
        <f t="shared" si="2"/>
        <v>NOT DUE</v>
      </c>
      <c r="K16" s="24" t="s">
        <v>3370</v>
      </c>
      <c r="L16" s="32"/>
    </row>
    <row r="17" spans="1:12" ht="15" customHeight="1">
      <c r="A17" s="12" t="s">
        <v>1218</v>
      </c>
      <c r="B17" s="24" t="s">
        <v>1145</v>
      </c>
      <c r="C17" s="24" t="s">
        <v>1144</v>
      </c>
      <c r="D17" s="34">
        <v>2000</v>
      </c>
      <c r="E17" s="8">
        <v>44082</v>
      </c>
      <c r="F17" s="306">
        <v>43929</v>
      </c>
      <c r="G17" s="304">
        <v>4980</v>
      </c>
      <c r="H17" s="17">
        <f t="shared" si="1"/>
        <v>44657.208333333336</v>
      </c>
      <c r="I17" s="18">
        <f t="shared" si="0"/>
        <v>77</v>
      </c>
      <c r="J17" s="12" t="str">
        <f t="shared" si="2"/>
        <v>NOT DUE</v>
      </c>
      <c r="K17" s="24" t="s">
        <v>3370</v>
      </c>
      <c r="L17" s="32"/>
    </row>
    <row r="18" spans="1:12" ht="15" customHeight="1">
      <c r="A18" s="12" t="s">
        <v>1219</v>
      </c>
      <c r="B18" s="24" t="s">
        <v>1146</v>
      </c>
      <c r="C18" s="24" t="s">
        <v>1147</v>
      </c>
      <c r="D18" s="34">
        <v>2000</v>
      </c>
      <c r="E18" s="8">
        <v>44082</v>
      </c>
      <c r="F18" s="306">
        <v>43929</v>
      </c>
      <c r="G18" s="304">
        <v>4980</v>
      </c>
      <c r="H18" s="17">
        <f t="shared" si="1"/>
        <v>44657.208333333336</v>
      </c>
      <c r="I18" s="18">
        <f t="shared" si="0"/>
        <v>77</v>
      </c>
      <c r="J18" s="12" t="str">
        <f t="shared" si="2"/>
        <v>NOT DUE</v>
      </c>
      <c r="K18" s="24" t="s">
        <v>3370</v>
      </c>
      <c r="L18" s="32"/>
    </row>
    <row r="19" spans="1:12" ht="26.45" customHeight="1">
      <c r="A19" s="12" t="s">
        <v>1220</v>
      </c>
      <c r="B19" s="24" t="s">
        <v>1148</v>
      </c>
      <c r="C19" s="24" t="s">
        <v>1149</v>
      </c>
      <c r="D19" s="34">
        <v>2000</v>
      </c>
      <c r="E19" s="8">
        <v>44082</v>
      </c>
      <c r="F19" s="306">
        <v>43929</v>
      </c>
      <c r="G19" s="304">
        <v>4980</v>
      </c>
      <c r="H19" s="17">
        <f t="shared" si="1"/>
        <v>44657.208333333336</v>
      </c>
      <c r="I19" s="18">
        <f t="shared" si="0"/>
        <v>77</v>
      </c>
      <c r="J19" s="12" t="str">
        <f t="shared" si="2"/>
        <v>NOT DUE</v>
      </c>
      <c r="K19" s="24" t="s">
        <v>3370</v>
      </c>
      <c r="L19" s="32"/>
    </row>
    <row r="20" spans="1:12" ht="15" customHeight="1">
      <c r="A20" s="12" t="s">
        <v>1221</v>
      </c>
      <c r="B20" s="24" t="s">
        <v>1150</v>
      </c>
      <c r="C20" s="24" t="s">
        <v>1149</v>
      </c>
      <c r="D20" s="34">
        <v>2000</v>
      </c>
      <c r="E20" s="8">
        <v>44082</v>
      </c>
      <c r="F20" s="306">
        <v>43929</v>
      </c>
      <c r="G20" s="304">
        <v>4980</v>
      </c>
      <c r="H20" s="17">
        <f t="shared" si="1"/>
        <v>44657.208333333336</v>
      </c>
      <c r="I20" s="18">
        <f t="shared" si="0"/>
        <v>77</v>
      </c>
      <c r="J20" s="12" t="str">
        <f t="shared" si="2"/>
        <v>NOT DUE</v>
      </c>
      <c r="K20" s="24" t="s">
        <v>3370</v>
      </c>
      <c r="L20" s="32"/>
    </row>
    <row r="21" spans="1:12" ht="26.45" customHeight="1">
      <c r="A21" s="12" t="s">
        <v>1222</v>
      </c>
      <c r="B21" s="24" t="s">
        <v>1151</v>
      </c>
      <c r="C21" s="24" t="s">
        <v>1152</v>
      </c>
      <c r="D21" s="34">
        <v>2000</v>
      </c>
      <c r="E21" s="8">
        <v>44082</v>
      </c>
      <c r="F21" s="306">
        <v>43929</v>
      </c>
      <c r="G21" s="304">
        <v>4980</v>
      </c>
      <c r="H21" s="17">
        <f t="shared" si="1"/>
        <v>44657.208333333336</v>
      </c>
      <c r="I21" s="18">
        <f t="shared" si="0"/>
        <v>77</v>
      </c>
      <c r="J21" s="12" t="str">
        <f t="shared" si="2"/>
        <v>NOT DUE</v>
      </c>
      <c r="K21" s="24" t="s">
        <v>3370</v>
      </c>
      <c r="L21" s="32"/>
    </row>
    <row r="22" spans="1:12" ht="26.45" customHeight="1">
      <c r="A22" s="12" t="s">
        <v>1223</v>
      </c>
      <c r="B22" s="24" t="s">
        <v>1205</v>
      </c>
      <c r="C22" s="24" t="s">
        <v>1149</v>
      </c>
      <c r="D22" s="34">
        <v>2000</v>
      </c>
      <c r="E22" s="8">
        <v>44082</v>
      </c>
      <c r="F22" s="306">
        <v>43929</v>
      </c>
      <c r="G22" s="304">
        <v>4980</v>
      </c>
      <c r="H22" s="17">
        <f>IF(I22&lt;=2000,$F$5+(I22/24),"error")</f>
        <v>44657.208333333336</v>
      </c>
      <c r="I22" s="18">
        <f t="shared" si="0"/>
        <v>77</v>
      </c>
      <c r="J22" s="12" t="str">
        <f t="shared" si="2"/>
        <v>NOT DUE</v>
      </c>
      <c r="K22" s="24" t="s">
        <v>3370</v>
      </c>
      <c r="L22" s="32"/>
    </row>
    <row r="23" spans="1:12" ht="15" customHeight="1">
      <c r="A23" s="12" t="s">
        <v>1224</v>
      </c>
      <c r="B23" s="24" t="s">
        <v>1153</v>
      </c>
      <c r="C23" s="24" t="s">
        <v>1154</v>
      </c>
      <c r="D23" s="34">
        <v>2000</v>
      </c>
      <c r="E23" s="8">
        <v>44082</v>
      </c>
      <c r="F23" s="306">
        <v>43929</v>
      </c>
      <c r="G23" s="304">
        <v>4980</v>
      </c>
      <c r="H23" s="17">
        <f t="shared" si="1"/>
        <v>44657.208333333336</v>
      </c>
      <c r="I23" s="18">
        <f t="shared" si="0"/>
        <v>77</v>
      </c>
      <c r="J23" s="12" t="str">
        <f t="shared" si="2"/>
        <v>NOT DUE</v>
      </c>
      <c r="K23" s="24" t="s">
        <v>3370</v>
      </c>
      <c r="L23" s="32"/>
    </row>
    <row r="24" spans="1:12" ht="26.45" customHeight="1">
      <c r="A24" s="12" t="s">
        <v>1225</v>
      </c>
      <c r="B24" s="24" t="s">
        <v>1155</v>
      </c>
      <c r="C24" s="24" t="s">
        <v>23</v>
      </c>
      <c r="D24" s="34">
        <v>2000</v>
      </c>
      <c r="E24" s="8">
        <v>44082</v>
      </c>
      <c r="F24" s="306">
        <v>43929</v>
      </c>
      <c r="G24" s="304">
        <v>4980</v>
      </c>
      <c r="H24" s="17">
        <f t="shared" si="1"/>
        <v>44657.208333333336</v>
      </c>
      <c r="I24" s="18">
        <f t="shared" si="0"/>
        <v>77</v>
      </c>
      <c r="J24" s="12" t="str">
        <f t="shared" si="2"/>
        <v>NOT DUE</v>
      </c>
      <c r="K24" s="24" t="s">
        <v>3370</v>
      </c>
      <c r="L24" s="32"/>
    </row>
    <row r="25" spans="1:12" ht="15" customHeight="1">
      <c r="A25" s="12" t="s">
        <v>1226</v>
      </c>
      <c r="B25" s="24" t="s">
        <v>1156</v>
      </c>
      <c r="C25" s="24" t="s">
        <v>1157</v>
      </c>
      <c r="D25" s="34">
        <v>2000</v>
      </c>
      <c r="E25" s="8">
        <v>44082</v>
      </c>
      <c r="F25" s="306">
        <v>43929</v>
      </c>
      <c r="G25" s="304">
        <v>4980</v>
      </c>
      <c r="H25" s="17">
        <f t="shared" si="1"/>
        <v>44657.208333333336</v>
      </c>
      <c r="I25" s="18">
        <f t="shared" si="0"/>
        <v>77</v>
      </c>
      <c r="J25" s="12" t="str">
        <f t="shared" si="2"/>
        <v>NOT DUE</v>
      </c>
      <c r="K25" s="24" t="s">
        <v>3370</v>
      </c>
      <c r="L25" s="32"/>
    </row>
    <row r="26" spans="1:12" ht="26.45" customHeight="1">
      <c r="A26" s="12" t="s">
        <v>1227</v>
      </c>
      <c r="B26" s="24" t="s">
        <v>1158</v>
      </c>
      <c r="C26" s="24" t="s">
        <v>1159</v>
      </c>
      <c r="D26" s="34">
        <v>2000</v>
      </c>
      <c r="E26" s="8">
        <v>44082</v>
      </c>
      <c r="F26" s="306">
        <v>43929</v>
      </c>
      <c r="G26" s="304">
        <v>4980</v>
      </c>
      <c r="H26" s="17">
        <f t="shared" si="1"/>
        <v>44657.208333333336</v>
      </c>
      <c r="I26" s="18">
        <f t="shared" si="0"/>
        <v>77</v>
      </c>
      <c r="J26" s="12" t="str">
        <f t="shared" si="2"/>
        <v>NOT DUE</v>
      </c>
      <c r="K26" s="24" t="s">
        <v>3370</v>
      </c>
      <c r="L26" s="32"/>
    </row>
    <row r="27" spans="1:12" ht="26.45" customHeight="1">
      <c r="A27" s="12" t="s">
        <v>1228</v>
      </c>
      <c r="B27" s="24" t="s">
        <v>1160</v>
      </c>
      <c r="C27" s="24" t="s">
        <v>1149</v>
      </c>
      <c r="D27" s="34">
        <v>2000</v>
      </c>
      <c r="E27" s="8">
        <v>44082</v>
      </c>
      <c r="F27" s="306">
        <v>43929</v>
      </c>
      <c r="G27" s="304">
        <v>4980</v>
      </c>
      <c r="H27" s="17">
        <f t="shared" si="1"/>
        <v>44657.208333333336</v>
      </c>
      <c r="I27" s="18">
        <f t="shared" si="0"/>
        <v>77</v>
      </c>
      <c r="J27" s="12" t="str">
        <f t="shared" si="2"/>
        <v>NOT DUE</v>
      </c>
      <c r="K27" s="24" t="s">
        <v>3370</v>
      </c>
      <c r="L27" s="32"/>
    </row>
    <row r="28" spans="1:12" ht="26.45" customHeight="1">
      <c r="A28" s="12" t="s">
        <v>1229</v>
      </c>
      <c r="B28" s="24" t="s">
        <v>1161</v>
      </c>
      <c r="C28" s="24" t="s">
        <v>1162</v>
      </c>
      <c r="D28" s="34">
        <v>2000</v>
      </c>
      <c r="E28" s="8">
        <v>44082</v>
      </c>
      <c r="F28" s="306">
        <v>43929</v>
      </c>
      <c r="G28" s="304">
        <v>4980</v>
      </c>
      <c r="H28" s="17">
        <f t="shared" si="1"/>
        <v>44657.208333333336</v>
      </c>
      <c r="I28" s="18">
        <f t="shared" si="0"/>
        <v>77</v>
      </c>
      <c r="J28" s="12" t="str">
        <f t="shared" si="2"/>
        <v>NOT DUE</v>
      </c>
      <c r="K28" s="24" t="s">
        <v>3370</v>
      </c>
      <c r="L28" s="32"/>
    </row>
    <row r="29" spans="1:12" ht="26.45" customHeight="1">
      <c r="A29" s="12" t="s">
        <v>1230</v>
      </c>
      <c r="B29" s="24" t="s">
        <v>1163</v>
      </c>
      <c r="C29" s="24" t="s">
        <v>1164</v>
      </c>
      <c r="D29" s="34">
        <v>2000</v>
      </c>
      <c r="E29" s="8">
        <v>44082</v>
      </c>
      <c r="F29" s="306">
        <v>43929</v>
      </c>
      <c r="G29" s="304">
        <v>4980</v>
      </c>
      <c r="H29" s="17">
        <f t="shared" si="1"/>
        <v>44657.208333333336</v>
      </c>
      <c r="I29" s="18">
        <f t="shared" si="0"/>
        <v>77</v>
      </c>
      <c r="J29" s="12" t="str">
        <f t="shared" si="2"/>
        <v>NOT DUE</v>
      </c>
      <c r="K29" s="24" t="s">
        <v>3370</v>
      </c>
      <c r="L29" s="32"/>
    </row>
    <row r="30" spans="1:12" ht="26.45" customHeight="1">
      <c r="A30" s="12" t="s">
        <v>1231</v>
      </c>
      <c r="B30" s="24" t="s">
        <v>1165</v>
      </c>
      <c r="C30" s="24" t="s">
        <v>1138</v>
      </c>
      <c r="D30" s="34">
        <v>2000</v>
      </c>
      <c r="E30" s="8">
        <v>44082</v>
      </c>
      <c r="F30" s="306">
        <v>43929</v>
      </c>
      <c r="G30" s="304">
        <v>4980</v>
      </c>
      <c r="H30" s="17">
        <f t="shared" si="1"/>
        <v>44657.208333333336</v>
      </c>
      <c r="I30" s="18">
        <f t="shared" si="0"/>
        <v>77</v>
      </c>
      <c r="J30" s="12" t="str">
        <f t="shared" si="2"/>
        <v>NOT DUE</v>
      </c>
      <c r="K30" s="24" t="s">
        <v>3370</v>
      </c>
      <c r="L30" s="32"/>
    </row>
    <row r="31" spans="1:12" ht="26.45" customHeight="1">
      <c r="A31" s="12" t="s">
        <v>1232</v>
      </c>
      <c r="B31" s="24" t="s">
        <v>1206</v>
      </c>
      <c r="C31" s="24" t="s">
        <v>1166</v>
      </c>
      <c r="D31" s="34">
        <v>2000</v>
      </c>
      <c r="E31" s="8">
        <v>44082</v>
      </c>
      <c r="F31" s="306">
        <v>43929</v>
      </c>
      <c r="G31" s="304">
        <v>4980</v>
      </c>
      <c r="H31" s="17">
        <f t="shared" si="1"/>
        <v>44657.208333333336</v>
      </c>
      <c r="I31" s="18">
        <f t="shared" si="0"/>
        <v>77</v>
      </c>
      <c r="J31" s="12" t="str">
        <f t="shared" si="2"/>
        <v>NOT DUE</v>
      </c>
      <c r="K31" s="24" t="s">
        <v>3370</v>
      </c>
      <c r="L31" s="32"/>
    </row>
    <row r="32" spans="1:12" ht="26.45" customHeight="1">
      <c r="A32" s="12" t="s">
        <v>1233</v>
      </c>
      <c r="B32" s="24" t="s">
        <v>1167</v>
      </c>
      <c r="C32" s="24" t="s">
        <v>1168</v>
      </c>
      <c r="D32" s="34">
        <v>2000</v>
      </c>
      <c r="E32" s="8">
        <v>44082</v>
      </c>
      <c r="F32" s="306">
        <v>43929</v>
      </c>
      <c r="G32" s="304">
        <v>4980</v>
      </c>
      <c r="H32" s="17">
        <f t="shared" si="1"/>
        <v>44657.208333333336</v>
      </c>
      <c r="I32" s="18">
        <f t="shared" si="0"/>
        <v>77</v>
      </c>
      <c r="J32" s="12" t="str">
        <f t="shared" si="2"/>
        <v>NOT DUE</v>
      </c>
      <c r="K32" s="24" t="s">
        <v>3370</v>
      </c>
      <c r="L32" s="32"/>
    </row>
    <row r="33" spans="1:12" ht="26.45" customHeight="1">
      <c r="A33" s="12" t="s">
        <v>1234</v>
      </c>
      <c r="B33" s="24" t="s">
        <v>1169</v>
      </c>
      <c r="C33" s="24" t="s">
        <v>1170</v>
      </c>
      <c r="D33" s="34">
        <v>2000</v>
      </c>
      <c r="E33" s="8">
        <v>44082</v>
      </c>
      <c r="F33" s="306">
        <v>43929</v>
      </c>
      <c r="G33" s="304">
        <v>4980</v>
      </c>
      <c r="H33" s="17">
        <f t="shared" si="1"/>
        <v>44657.208333333336</v>
      </c>
      <c r="I33" s="18">
        <f t="shared" si="0"/>
        <v>77</v>
      </c>
      <c r="J33" s="12" t="str">
        <f t="shared" si="2"/>
        <v>NOT DUE</v>
      </c>
      <c r="K33" s="24" t="s">
        <v>3370</v>
      </c>
      <c r="L33" s="32"/>
    </row>
    <row r="34" spans="1:12" ht="26.45" customHeight="1">
      <c r="A34" s="12" t="s">
        <v>1235</v>
      </c>
      <c r="B34" s="24" t="s">
        <v>1171</v>
      </c>
      <c r="C34" s="24" t="s">
        <v>1172</v>
      </c>
      <c r="D34" s="34">
        <v>2000</v>
      </c>
      <c r="E34" s="8">
        <v>44082</v>
      </c>
      <c r="F34" s="306">
        <v>43929</v>
      </c>
      <c r="G34" s="304">
        <v>4980</v>
      </c>
      <c r="H34" s="17">
        <f t="shared" si="1"/>
        <v>44657.208333333336</v>
      </c>
      <c r="I34" s="18">
        <f t="shared" si="0"/>
        <v>77</v>
      </c>
      <c r="J34" s="12" t="str">
        <f t="shared" si="2"/>
        <v>NOT DUE</v>
      </c>
      <c r="K34" s="24" t="s">
        <v>3370</v>
      </c>
      <c r="L34" s="32"/>
    </row>
    <row r="35" spans="1:12" ht="26.45" customHeight="1">
      <c r="A35" s="12" t="s">
        <v>1236</v>
      </c>
      <c r="B35" s="24" t="s">
        <v>1173</v>
      </c>
      <c r="C35" s="24" t="s">
        <v>1174</v>
      </c>
      <c r="D35" s="34">
        <v>2000</v>
      </c>
      <c r="E35" s="8">
        <v>44082</v>
      </c>
      <c r="F35" s="306">
        <v>43929</v>
      </c>
      <c r="G35" s="304">
        <v>4980</v>
      </c>
      <c r="H35" s="17">
        <f t="shared" si="1"/>
        <v>44657.208333333336</v>
      </c>
      <c r="I35" s="18">
        <f t="shared" si="0"/>
        <v>77</v>
      </c>
      <c r="J35" s="12" t="str">
        <f t="shared" si="2"/>
        <v>NOT DUE</v>
      </c>
      <c r="K35" s="24" t="s">
        <v>3370</v>
      </c>
      <c r="L35" s="32"/>
    </row>
    <row r="36" spans="1:12" ht="26.45" customHeight="1">
      <c r="A36" s="12" t="s">
        <v>1237</v>
      </c>
      <c r="B36" s="24" t="s">
        <v>1175</v>
      </c>
      <c r="C36" s="24" t="s">
        <v>748</v>
      </c>
      <c r="D36" s="34">
        <v>2000</v>
      </c>
      <c r="E36" s="8">
        <v>44082</v>
      </c>
      <c r="F36" s="306">
        <v>43929</v>
      </c>
      <c r="G36" s="304">
        <v>4980</v>
      </c>
      <c r="H36" s="17">
        <f t="shared" si="1"/>
        <v>44657.208333333336</v>
      </c>
      <c r="I36" s="18">
        <f t="shared" si="0"/>
        <v>77</v>
      </c>
      <c r="J36" s="12" t="str">
        <f t="shared" si="2"/>
        <v>NOT DUE</v>
      </c>
      <c r="K36" s="24" t="s">
        <v>3370</v>
      </c>
      <c r="L36" s="32"/>
    </row>
    <row r="37" spans="1:12" ht="15" customHeight="1">
      <c r="A37" s="12" t="s">
        <v>1238</v>
      </c>
      <c r="B37" s="24" t="s">
        <v>1176</v>
      </c>
      <c r="C37" s="24" t="s">
        <v>35</v>
      </c>
      <c r="D37" s="34">
        <v>4000</v>
      </c>
      <c r="E37" s="8">
        <v>44082</v>
      </c>
      <c r="F37" s="306">
        <v>43883</v>
      </c>
      <c r="G37" s="304">
        <v>3980</v>
      </c>
      <c r="H37" s="17">
        <f>IF(I37&lt;=4000,$F$5+(I37/24),"error")</f>
        <v>44698.875</v>
      </c>
      <c r="I37" s="18">
        <f t="shared" si="0"/>
        <v>1077</v>
      </c>
      <c r="J37" s="12" t="str">
        <f t="shared" si="2"/>
        <v>NOT DUE</v>
      </c>
      <c r="K37" s="24" t="s">
        <v>3370</v>
      </c>
      <c r="L37" s="32"/>
    </row>
    <row r="38" spans="1:12" ht="26.45" customHeight="1">
      <c r="A38" s="12" t="s">
        <v>1239</v>
      </c>
      <c r="B38" s="24" t="s">
        <v>1207</v>
      </c>
      <c r="C38" s="24" t="s">
        <v>1177</v>
      </c>
      <c r="D38" s="34">
        <v>2000</v>
      </c>
      <c r="E38" s="8">
        <v>44082</v>
      </c>
      <c r="F38" s="306">
        <v>43929</v>
      </c>
      <c r="G38" s="304">
        <v>4980</v>
      </c>
      <c r="H38" s="17">
        <f t="shared" si="1"/>
        <v>44657.208333333336</v>
      </c>
      <c r="I38" s="18">
        <f t="shared" si="0"/>
        <v>77</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44698.875</v>
      </c>
      <c r="I39" s="18">
        <f t="shared" si="0"/>
        <v>1077</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44698.875</v>
      </c>
      <c r="I40" s="18">
        <f t="shared" si="0"/>
        <v>1077</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44698.875</v>
      </c>
      <c r="I41" s="18">
        <f t="shared" si="0"/>
        <v>1077</v>
      </c>
      <c r="J41" s="12" t="str">
        <f t="shared" si="2"/>
        <v>NOT DUE</v>
      </c>
      <c r="K41" s="24"/>
      <c r="L41" s="32"/>
    </row>
    <row r="42" spans="1:12" ht="26.45" customHeight="1">
      <c r="A42" s="12" t="s">
        <v>1243</v>
      </c>
      <c r="B42" s="24" t="s">
        <v>1182</v>
      </c>
      <c r="C42" s="24" t="s">
        <v>1181</v>
      </c>
      <c r="D42" s="34">
        <v>2000</v>
      </c>
      <c r="E42" s="8">
        <v>44082</v>
      </c>
      <c r="F42" s="306">
        <v>43929</v>
      </c>
      <c r="G42" s="304">
        <v>4980</v>
      </c>
      <c r="H42" s="17">
        <f t="shared" ref="H42:H43" si="4">IF(I42&lt;=2000,$F$5+(I42/24),"error")</f>
        <v>44657.208333333336</v>
      </c>
      <c r="I42" s="18">
        <f t="shared" si="0"/>
        <v>77</v>
      </c>
      <c r="J42" s="12" t="str">
        <f t="shared" si="2"/>
        <v>NOT DUE</v>
      </c>
      <c r="K42" s="24"/>
      <c r="L42" s="32"/>
    </row>
    <row r="43" spans="1:12" ht="26.45" customHeight="1">
      <c r="A43" s="12" t="s">
        <v>1244</v>
      </c>
      <c r="B43" s="24" t="s">
        <v>1187</v>
      </c>
      <c r="C43" s="24" t="s">
        <v>1188</v>
      </c>
      <c r="D43" s="34">
        <v>2000</v>
      </c>
      <c r="E43" s="8">
        <v>44082</v>
      </c>
      <c r="F43" s="306">
        <v>43929</v>
      </c>
      <c r="G43" s="304">
        <v>4980</v>
      </c>
      <c r="H43" s="17">
        <f t="shared" si="4"/>
        <v>44657.208333333336</v>
      </c>
      <c r="I43" s="18">
        <f t="shared" si="0"/>
        <v>77</v>
      </c>
      <c r="J43" s="12" t="str">
        <f t="shared" si="2"/>
        <v>NOT DUE</v>
      </c>
      <c r="K43" s="24"/>
      <c r="L43" s="32"/>
    </row>
    <row r="44" spans="1:12" ht="15" customHeight="1">
      <c r="A44" s="12" t="s">
        <v>1245</v>
      </c>
      <c r="B44" s="24" t="s">
        <v>1183</v>
      </c>
      <c r="C44" s="24" t="s">
        <v>1184</v>
      </c>
      <c r="D44" s="34">
        <v>4000</v>
      </c>
      <c r="E44" s="8">
        <v>44082</v>
      </c>
      <c r="F44" s="306">
        <v>43883</v>
      </c>
      <c r="G44" s="304">
        <v>3980</v>
      </c>
      <c r="H44" s="17">
        <f t="shared" ref="H44:H45" si="5">IF(I44&lt;=4000,$F$5+(I44/24),"error")</f>
        <v>44698.875</v>
      </c>
      <c r="I44" s="18">
        <f t="shared" si="0"/>
        <v>1077</v>
      </c>
      <c r="J44" s="12" t="str">
        <f t="shared" si="2"/>
        <v>NOT DUE</v>
      </c>
      <c r="K44" s="24"/>
      <c r="L44" s="32"/>
    </row>
    <row r="45" spans="1:12" ht="15" customHeight="1">
      <c r="A45" s="12" t="s">
        <v>1246</v>
      </c>
      <c r="B45" s="24" t="s">
        <v>1185</v>
      </c>
      <c r="C45" s="24" t="s">
        <v>1186</v>
      </c>
      <c r="D45" s="34">
        <v>4000</v>
      </c>
      <c r="E45" s="8">
        <v>44082</v>
      </c>
      <c r="F45" s="306">
        <v>43883</v>
      </c>
      <c r="G45" s="304">
        <v>3980</v>
      </c>
      <c r="H45" s="17">
        <f t="shared" si="5"/>
        <v>44698.875</v>
      </c>
      <c r="I45" s="18">
        <f t="shared" si="0"/>
        <v>1077</v>
      </c>
      <c r="J45" s="12" t="str">
        <f t="shared" si="2"/>
        <v>NOT DUE</v>
      </c>
      <c r="K45" s="24"/>
      <c r="L45" s="32"/>
    </row>
    <row r="46" spans="1:12" ht="15" customHeight="1">
      <c r="A46" s="12" t="s">
        <v>1247</v>
      </c>
      <c r="B46" s="24" t="s">
        <v>1189</v>
      </c>
      <c r="C46" s="24" t="s">
        <v>1190</v>
      </c>
      <c r="D46" s="34">
        <v>2000</v>
      </c>
      <c r="E46" s="8">
        <v>44082</v>
      </c>
      <c r="F46" s="306">
        <v>43929</v>
      </c>
      <c r="G46" s="304">
        <v>4980</v>
      </c>
      <c r="H46" s="17">
        <f t="shared" ref="H46" si="6">IF(I46&lt;=2000,$F$5+(I46/24),"error")</f>
        <v>44657.208333333336</v>
      </c>
      <c r="I46" s="18">
        <f t="shared" si="0"/>
        <v>77</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44699.708333333336</v>
      </c>
      <c r="I47" s="18">
        <f t="shared" si="0"/>
        <v>1097</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44698.875</v>
      </c>
      <c r="I48" s="18">
        <f t="shared" si="0"/>
        <v>1077</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44699.708333333336</v>
      </c>
      <c r="I49" s="18">
        <f t="shared" si="0"/>
        <v>1097</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44699.708333333336</v>
      </c>
      <c r="I50" s="18">
        <f t="shared" si="0"/>
        <v>1097</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44699.708333333336</v>
      </c>
      <c r="I51" s="18">
        <f t="shared" si="0"/>
        <v>1097</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44699.708333333336</v>
      </c>
      <c r="I52" s="18">
        <f t="shared" si="0"/>
        <v>1097</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45033.041666666664</v>
      </c>
      <c r="I53" s="18">
        <f t="shared" si="0"/>
        <v>9097</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45033.041666666664</v>
      </c>
      <c r="I54" s="18">
        <f t="shared" si="0"/>
        <v>9097</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44699.708333333336</v>
      </c>
      <c r="I55" s="18">
        <f t="shared" si="0"/>
        <v>1097</v>
      </c>
      <c r="J55" s="12" t="str">
        <f t="shared" si="2"/>
        <v>NOT DUE</v>
      </c>
      <c r="K55" s="24"/>
      <c r="L55" s="32"/>
    </row>
    <row r="56" spans="1:12" ht="24">
      <c r="A56" s="12" t="s">
        <v>1273</v>
      </c>
      <c r="B56" s="24" t="s">
        <v>1258</v>
      </c>
      <c r="C56" s="24" t="s">
        <v>1259</v>
      </c>
      <c r="D56" s="34">
        <v>8000</v>
      </c>
      <c r="E56" s="8">
        <v>44082</v>
      </c>
      <c r="F56" s="8">
        <v>44082</v>
      </c>
      <c r="G56" s="20">
        <v>0</v>
      </c>
      <c r="H56" s="17">
        <f t="shared" si="8"/>
        <v>44699.708333333336</v>
      </c>
      <c r="I56" s="18">
        <f t="shared" si="0"/>
        <v>1097</v>
      </c>
      <c r="J56" s="12" t="str">
        <f t="shared" si="2"/>
        <v>NOT DUE</v>
      </c>
      <c r="K56" s="24"/>
      <c r="L56" s="32"/>
    </row>
    <row r="57" spans="1:12">
      <c r="A57" s="12" t="s">
        <v>1274</v>
      </c>
      <c r="B57" s="24" t="s">
        <v>1260</v>
      </c>
      <c r="C57" s="24" t="s">
        <v>1261</v>
      </c>
      <c r="D57" s="34">
        <v>8000</v>
      </c>
      <c r="E57" s="8">
        <v>44082</v>
      </c>
      <c r="F57" s="8">
        <v>44082</v>
      </c>
      <c r="G57" s="20">
        <v>0</v>
      </c>
      <c r="H57" s="17">
        <f t="shared" si="8"/>
        <v>44699.708333333336</v>
      </c>
      <c r="I57" s="18">
        <f t="shared" si="0"/>
        <v>1097</v>
      </c>
      <c r="J57" s="12" t="str">
        <f t="shared" si="2"/>
        <v>NOT DUE</v>
      </c>
      <c r="K57" s="24" t="s">
        <v>3371</v>
      </c>
      <c r="L57" s="32"/>
    </row>
    <row r="58" spans="1:12">
      <c r="A58" s="12" t="s">
        <v>1275</v>
      </c>
      <c r="B58" s="24" t="s">
        <v>1262</v>
      </c>
      <c r="C58" s="24" t="s">
        <v>1263</v>
      </c>
      <c r="D58" s="34">
        <v>8000</v>
      </c>
      <c r="E58" s="8">
        <v>44082</v>
      </c>
      <c r="F58" s="8">
        <v>44082</v>
      </c>
      <c r="G58" s="20">
        <v>0</v>
      </c>
      <c r="H58" s="17">
        <f t="shared" si="8"/>
        <v>44699.708333333336</v>
      </c>
      <c r="I58" s="18">
        <f t="shared" si="0"/>
        <v>1097</v>
      </c>
      <c r="J58" s="12" t="str">
        <f t="shared" si="2"/>
        <v>NOT DUE</v>
      </c>
      <c r="K58" s="24"/>
      <c r="L58" s="32"/>
    </row>
    <row r="59" spans="1:12" ht="24">
      <c r="A59" s="12" t="s">
        <v>1276</v>
      </c>
      <c r="B59" s="24" t="s">
        <v>1264</v>
      </c>
      <c r="C59" s="24" t="s">
        <v>1265</v>
      </c>
      <c r="D59" s="34">
        <v>8000</v>
      </c>
      <c r="E59" s="8">
        <v>44082</v>
      </c>
      <c r="F59" s="8">
        <v>44082</v>
      </c>
      <c r="G59" s="20">
        <v>0</v>
      </c>
      <c r="H59" s="17">
        <f t="shared" si="8"/>
        <v>44699.708333333336</v>
      </c>
      <c r="I59" s="18">
        <f t="shared" si="0"/>
        <v>1097</v>
      </c>
      <c r="J59" s="12" t="str">
        <f t="shared" si="2"/>
        <v>NOT DUE</v>
      </c>
      <c r="K59" s="24" t="s">
        <v>3371</v>
      </c>
      <c r="L59" s="32"/>
    </row>
    <row r="60" spans="1:12">
      <c r="A60" s="12" t="s">
        <v>1277</v>
      </c>
      <c r="B60" s="24" t="s">
        <v>1266</v>
      </c>
      <c r="C60" s="24" t="s">
        <v>1267</v>
      </c>
      <c r="D60" s="34">
        <v>8000</v>
      </c>
      <c r="E60" s="8">
        <v>44082</v>
      </c>
      <c r="F60" s="8">
        <v>44082</v>
      </c>
      <c r="G60" s="20">
        <v>0</v>
      </c>
      <c r="H60" s="17">
        <f t="shared" si="8"/>
        <v>44699.708333333336</v>
      </c>
      <c r="I60" s="18">
        <f t="shared" si="0"/>
        <v>1097</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44699.708333333336</v>
      </c>
      <c r="I61" s="18">
        <f t="shared" si="0"/>
        <v>1097</v>
      </c>
      <c r="J61" s="12" t="str">
        <f t="shared" si="2"/>
        <v>NOT DUE</v>
      </c>
      <c r="K61" s="24" t="s">
        <v>3371</v>
      </c>
      <c r="L61" s="32"/>
    </row>
    <row r="62" spans="1:12">
      <c r="A62" s="12" t="s">
        <v>1279</v>
      </c>
      <c r="B62" s="24" t="s">
        <v>1270</v>
      </c>
      <c r="C62" s="24" t="s">
        <v>1271</v>
      </c>
      <c r="D62" s="34">
        <v>8000</v>
      </c>
      <c r="E62" s="8">
        <v>44082</v>
      </c>
      <c r="F62" s="8">
        <v>44082</v>
      </c>
      <c r="G62" s="20">
        <v>0</v>
      </c>
      <c r="H62" s="17">
        <f t="shared" si="8"/>
        <v>44699.708333333336</v>
      </c>
      <c r="I62" s="18">
        <f t="shared" si="0"/>
        <v>1097</v>
      </c>
      <c r="J62" s="12" t="str">
        <f t="shared" si="2"/>
        <v>NOT DUE</v>
      </c>
      <c r="K62" s="24" t="s">
        <v>3371</v>
      </c>
      <c r="L62" s="32"/>
    </row>
    <row r="63" spans="1:12">
      <c r="A63" s="12" t="s">
        <v>1285</v>
      </c>
      <c r="B63" s="24" t="s">
        <v>1280</v>
      </c>
      <c r="C63" s="24" t="s">
        <v>748</v>
      </c>
      <c r="D63" s="34">
        <v>2000</v>
      </c>
      <c r="E63" s="8">
        <v>44082</v>
      </c>
      <c r="F63" s="306">
        <v>43929</v>
      </c>
      <c r="G63" s="304">
        <v>4980</v>
      </c>
      <c r="H63" s="17">
        <f>IF(I63&lt;=2000,$F$5+(I63/24),"error")</f>
        <v>44657.208333333336</v>
      </c>
      <c r="I63" s="18">
        <f t="shared" si="0"/>
        <v>77</v>
      </c>
      <c r="J63" s="12" t="str">
        <f t="shared" si="2"/>
        <v>NOT DUE</v>
      </c>
      <c r="K63" s="24" t="s">
        <v>3370</v>
      </c>
      <c r="L63" s="32"/>
    </row>
    <row r="64" spans="1:12" ht="24">
      <c r="A64" s="12" t="s">
        <v>1286</v>
      </c>
      <c r="B64" s="24" t="s">
        <v>1281</v>
      </c>
      <c r="C64" s="24" t="s">
        <v>1149</v>
      </c>
      <c r="D64" s="34">
        <v>2000</v>
      </c>
      <c r="E64" s="8">
        <v>44082</v>
      </c>
      <c r="F64" s="306">
        <v>43929</v>
      </c>
      <c r="G64" s="304">
        <v>4980</v>
      </c>
      <c r="H64" s="17">
        <f>IF(I64&lt;=2000,$F$5+(I64/24),"error")</f>
        <v>44657.208333333336</v>
      </c>
      <c r="I64" s="18">
        <f t="shared" si="0"/>
        <v>77</v>
      </c>
      <c r="J64" s="12" t="str">
        <f t="shared" si="2"/>
        <v>NOT DUE</v>
      </c>
      <c r="K64" s="24" t="s">
        <v>3370</v>
      </c>
      <c r="L64" s="32"/>
    </row>
    <row r="65" spans="1:12">
      <c r="A65" s="12" t="s">
        <v>1287</v>
      </c>
      <c r="B65" s="24" t="s">
        <v>1282</v>
      </c>
      <c r="C65" s="24" t="s">
        <v>748</v>
      </c>
      <c r="D65" s="34">
        <v>2000</v>
      </c>
      <c r="E65" s="8">
        <v>44082</v>
      </c>
      <c r="F65" s="306">
        <v>43929</v>
      </c>
      <c r="G65" s="304">
        <v>4980</v>
      </c>
      <c r="H65" s="17">
        <f>IF(I65&lt;=2000,$F$5+(I65/24),"error")</f>
        <v>44657.208333333336</v>
      </c>
      <c r="I65" s="18">
        <f t="shared" si="0"/>
        <v>77</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44698.875</v>
      </c>
      <c r="I66" s="18">
        <f t="shared" si="0"/>
        <v>1077</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44699.708333333336</v>
      </c>
      <c r="I67" s="18">
        <f t="shared" si="0"/>
        <v>1097</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44699.708333333336</v>
      </c>
      <c r="I68" s="18">
        <f t="shared" si="0"/>
        <v>1097</v>
      </c>
      <c r="J68" s="12" t="str">
        <f t="shared" si="2"/>
        <v>NOT DUE</v>
      </c>
      <c r="K68" s="24" t="s">
        <v>3371</v>
      </c>
      <c r="L68" s="32"/>
    </row>
    <row r="69" spans="1:12">
      <c r="A69" s="12" t="s">
        <v>1298</v>
      </c>
      <c r="B69" s="24" t="s">
        <v>1292</v>
      </c>
      <c r="C69" s="24" t="s">
        <v>1293</v>
      </c>
      <c r="D69" s="34">
        <v>8000</v>
      </c>
      <c r="E69" s="8">
        <v>44082</v>
      </c>
      <c r="F69" s="8">
        <v>44082</v>
      </c>
      <c r="G69" s="20">
        <v>0</v>
      </c>
      <c r="H69" s="17">
        <f t="shared" si="9"/>
        <v>44699.708333333336</v>
      </c>
      <c r="I69" s="18">
        <f t="shared" si="0"/>
        <v>1097</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45033.041666666664</v>
      </c>
      <c r="I70" s="18">
        <f t="shared" si="0"/>
        <v>9097</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45033.041666666664</v>
      </c>
      <c r="I71" s="18">
        <f t="shared" si="0"/>
        <v>9097</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44698.875</v>
      </c>
      <c r="I72" s="18">
        <f t="shared" ref="I72:I120" si="10">D72-($F$4-G72)</f>
        <v>1077</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44698.875</v>
      </c>
      <c r="I73" s="18">
        <f t="shared" si="10"/>
        <v>1077</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44699.708333333336</v>
      </c>
      <c r="I74" s="18">
        <f t="shared" si="10"/>
        <v>1097</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44699.708333333336</v>
      </c>
      <c r="I75" s="18">
        <f t="shared" si="10"/>
        <v>1097</v>
      </c>
      <c r="J75" s="12" t="str">
        <f t="shared" si="11"/>
        <v>NOT DUE</v>
      </c>
      <c r="K75" s="24" t="s">
        <v>3371</v>
      </c>
      <c r="L75" s="32"/>
    </row>
    <row r="76" spans="1:12">
      <c r="A76" s="12" t="s">
        <v>1312</v>
      </c>
      <c r="B76" s="24" t="s">
        <v>1307</v>
      </c>
      <c r="C76" s="24" t="s">
        <v>1198</v>
      </c>
      <c r="D76" s="34">
        <v>8000</v>
      </c>
      <c r="E76" s="8">
        <v>44082</v>
      </c>
      <c r="F76" s="8">
        <v>44082</v>
      </c>
      <c r="G76" s="20">
        <v>0</v>
      </c>
      <c r="H76" s="17">
        <f t="shared" si="12"/>
        <v>44699.708333333336</v>
      </c>
      <c r="I76" s="18">
        <f t="shared" si="10"/>
        <v>1097</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45033.041666666664</v>
      </c>
      <c r="I77" s="18">
        <f t="shared" si="10"/>
        <v>9097</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45033.041666666664</v>
      </c>
      <c r="I78" s="18">
        <f t="shared" si="10"/>
        <v>9097</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45033.041666666664</v>
      </c>
      <c r="I79" s="18">
        <f t="shared" si="10"/>
        <v>9097</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45033.041666666664</v>
      </c>
      <c r="I80" s="18">
        <f t="shared" si="10"/>
        <v>9097</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45033.041666666664</v>
      </c>
      <c r="I81" s="18">
        <f t="shared" si="10"/>
        <v>9097</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45033.041666666664</v>
      </c>
      <c r="I82" s="18">
        <f t="shared" si="10"/>
        <v>9097</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44699.708333333336</v>
      </c>
      <c r="I83" s="18">
        <f t="shared" si="10"/>
        <v>1097</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44699.708333333336</v>
      </c>
      <c r="I84" s="18">
        <f t="shared" si="10"/>
        <v>1097</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44699.708333333336</v>
      </c>
      <c r="I85" s="18">
        <f t="shared" si="10"/>
        <v>1097</v>
      </c>
      <c r="J85" s="12" t="str">
        <f t="shared" si="11"/>
        <v>NOT DUE</v>
      </c>
      <c r="K85" s="24" t="s">
        <v>3373</v>
      </c>
      <c r="L85" s="32"/>
    </row>
    <row r="86" spans="1:12">
      <c r="A86" s="12" t="s">
        <v>1343</v>
      </c>
      <c r="B86" s="24" t="s">
        <v>1324</v>
      </c>
      <c r="C86" s="24" t="s">
        <v>1198</v>
      </c>
      <c r="D86" s="34">
        <v>8000</v>
      </c>
      <c r="E86" s="8">
        <v>44082</v>
      </c>
      <c r="F86" s="8">
        <v>44082</v>
      </c>
      <c r="G86" s="20">
        <v>0</v>
      </c>
      <c r="H86" s="17">
        <f t="shared" si="14"/>
        <v>44699.708333333336</v>
      </c>
      <c r="I86" s="18">
        <f t="shared" si="10"/>
        <v>1097</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44699.708333333336</v>
      </c>
      <c r="I87" s="18">
        <f t="shared" si="10"/>
        <v>1097</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44699.708333333336</v>
      </c>
      <c r="I88" s="18">
        <f t="shared" si="10"/>
        <v>1097</v>
      </c>
      <c r="J88" s="12" t="str">
        <f t="shared" si="11"/>
        <v>NOT DUE</v>
      </c>
      <c r="K88" s="24" t="s">
        <v>3373</v>
      </c>
      <c r="L88" s="32"/>
    </row>
    <row r="89" spans="1:12">
      <c r="A89" s="12" t="s">
        <v>1346</v>
      </c>
      <c r="B89" s="24" t="s">
        <v>1329</v>
      </c>
      <c r="C89" s="24" t="s">
        <v>1198</v>
      </c>
      <c r="D89" s="34">
        <v>8000</v>
      </c>
      <c r="E89" s="8">
        <v>44082</v>
      </c>
      <c r="F89" s="8">
        <v>44082</v>
      </c>
      <c r="G89" s="20">
        <v>0</v>
      </c>
      <c r="H89" s="17">
        <f t="shared" si="14"/>
        <v>44699.708333333336</v>
      </c>
      <c r="I89" s="18">
        <f t="shared" si="10"/>
        <v>1097</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44699.708333333336</v>
      </c>
      <c r="I90" s="18">
        <f t="shared" si="10"/>
        <v>1097</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44699.708333333336</v>
      </c>
      <c r="I91" s="18">
        <f t="shared" si="10"/>
        <v>1097</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44699.708333333336</v>
      </c>
      <c r="I92" s="18">
        <f t="shared" si="10"/>
        <v>1097</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44699.708333333336</v>
      </c>
      <c r="I93" s="18">
        <f t="shared" si="10"/>
        <v>1097</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44699.708333333336</v>
      </c>
      <c r="I94" s="18">
        <f t="shared" si="10"/>
        <v>1097</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44699.708333333336</v>
      </c>
      <c r="I95" s="18">
        <f t="shared" si="10"/>
        <v>1097</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44699.708333333336</v>
      </c>
      <c r="I96" s="18">
        <f t="shared" si="10"/>
        <v>1097</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45033.041666666664</v>
      </c>
      <c r="I97" s="18">
        <f t="shared" si="10"/>
        <v>9097</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45033.041666666664</v>
      </c>
      <c r="I98" s="18">
        <f t="shared" si="10"/>
        <v>9097</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44699.708333333336</v>
      </c>
      <c r="I99" s="18">
        <f t="shared" si="10"/>
        <v>1097</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45033.041666666664</v>
      </c>
      <c r="I100" s="18">
        <f t="shared" si="10"/>
        <v>9097</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44699.708333333336</v>
      </c>
      <c r="I101" s="18">
        <f t="shared" si="10"/>
        <v>1097</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44698.875</v>
      </c>
      <c r="I102" s="18">
        <f t="shared" si="10"/>
        <v>1077</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44699.708333333336</v>
      </c>
      <c r="I103" s="18">
        <f t="shared" si="10"/>
        <v>1097</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44699.708333333336</v>
      </c>
      <c r="I104" s="18">
        <f t="shared" si="10"/>
        <v>1097</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44699.708333333336</v>
      </c>
      <c r="I105" s="18">
        <f t="shared" si="10"/>
        <v>1097</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44699.708333333336</v>
      </c>
      <c r="I106" s="18">
        <f t="shared" si="10"/>
        <v>1097</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44699.708333333336</v>
      </c>
      <c r="I107" s="18">
        <f t="shared" si="10"/>
        <v>1097</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45033.041666666664</v>
      </c>
      <c r="I108" s="18">
        <f t="shared" si="10"/>
        <v>9097</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44699.708333333336</v>
      </c>
      <c r="I109" s="18">
        <f t="shared" si="10"/>
        <v>1097</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44699.708333333336</v>
      </c>
      <c r="I110" s="18">
        <f t="shared" si="10"/>
        <v>1097</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44699.708333333336</v>
      </c>
      <c r="I111" s="18">
        <f t="shared" si="10"/>
        <v>1097</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44699.708333333336</v>
      </c>
      <c r="I112" s="18">
        <f t="shared" si="10"/>
        <v>1097</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44699.708333333336</v>
      </c>
      <c r="I113" s="18">
        <f t="shared" si="10"/>
        <v>1097</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44699.708333333336</v>
      </c>
      <c r="I114" s="18">
        <f t="shared" si="10"/>
        <v>1097</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44699.708333333336</v>
      </c>
      <c r="I115" s="18">
        <f t="shared" si="10"/>
        <v>1097</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44699.708333333336</v>
      </c>
      <c r="I116" s="18">
        <f t="shared" si="10"/>
        <v>1097</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44699.708333333336</v>
      </c>
      <c r="I117" s="18">
        <f t="shared" si="10"/>
        <v>1097</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44698.875</v>
      </c>
      <c r="I118" s="18">
        <f t="shared" si="10"/>
        <v>1077</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45366.375</v>
      </c>
      <c r="I119" s="18">
        <f t="shared" si="10"/>
        <v>17097</v>
      </c>
      <c r="J119" s="12" t="str">
        <f t="shared" si="11"/>
        <v>NOT DUE</v>
      </c>
      <c r="K119" s="24"/>
      <c r="L119" s="32"/>
    </row>
    <row r="120" spans="1:12" ht="36">
      <c r="A120" s="12" t="s">
        <v>1408</v>
      </c>
      <c r="B120" s="24" t="s">
        <v>1396</v>
      </c>
      <c r="C120" s="24" t="s">
        <v>35</v>
      </c>
      <c r="D120" s="34">
        <v>4000</v>
      </c>
      <c r="E120" s="8">
        <v>44082</v>
      </c>
      <c r="F120" s="306">
        <v>43883</v>
      </c>
      <c r="G120" s="20">
        <v>3980</v>
      </c>
      <c r="H120" s="17">
        <f>IF(I120&lt;=4000,$F$5+(I120/24),"error")</f>
        <v>44698.875</v>
      </c>
      <c r="I120" s="18">
        <f t="shared" si="10"/>
        <v>1077</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4949</v>
      </c>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20" sqref="G20"/>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3518</v>
      </c>
      <c r="D3" s="519" t="s">
        <v>12</v>
      </c>
      <c r="E3" s="519"/>
      <c r="F3" s="249" t="s">
        <v>3519</v>
      </c>
    </row>
    <row r="4" spans="1:12" ht="18" customHeight="1">
      <c r="A4" s="518" t="s">
        <v>74</v>
      </c>
      <c r="B4" s="518"/>
      <c r="C4" s="29" t="s">
        <v>4642</v>
      </c>
      <c r="D4" s="519" t="s">
        <v>2072</v>
      </c>
      <c r="E4" s="519"/>
      <c r="F4" s="246">
        <f>'Running Hours'!B44</f>
        <v>5781.9</v>
      </c>
    </row>
    <row r="5" spans="1:12" ht="18" customHeight="1">
      <c r="A5" s="518" t="s">
        <v>75</v>
      </c>
      <c r="B5" s="518"/>
      <c r="C5" s="30" t="s">
        <v>4641</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44679.629166666666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44679.629166666666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44762.962500000001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44679.629166666666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44679.629166666666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522</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522</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522</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157</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157</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157</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522</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522</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F51" sqref="F51"/>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1410</v>
      </c>
      <c r="D3" s="519" t="s">
        <v>12</v>
      </c>
      <c r="E3" s="519"/>
      <c r="F3" s="249" t="s">
        <v>1411</v>
      </c>
    </row>
    <row r="4" spans="1:12" ht="18" customHeight="1">
      <c r="A4" s="518" t="s">
        <v>74</v>
      </c>
      <c r="B4" s="518"/>
      <c r="C4" s="29" t="s">
        <v>4643</v>
      </c>
      <c r="D4" s="519" t="s">
        <v>2072</v>
      </c>
      <c r="E4" s="519"/>
      <c r="F4" s="246">
        <f>'Running Hours'!B22</f>
        <v>6223.9</v>
      </c>
    </row>
    <row r="5" spans="1:12" ht="18" customHeight="1">
      <c r="A5" s="518" t="s">
        <v>75</v>
      </c>
      <c r="B5" s="518"/>
      <c r="C5" s="30" t="s">
        <v>4646</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44731.337500000001</v>
      </c>
      <c r="I8" s="18">
        <f t="shared" ref="I8:I71" si="0">D8-($F$4-G8)</f>
        <v>1856.1000000000004</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44731.337500000001</v>
      </c>
      <c r="I9" s="18">
        <f t="shared" si="0"/>
        <v>1856.1000000000004</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44731.337500000001</v>
      </c>
      <c r="I10" s="18">
        <f t="shared" si="0"/>
        <v>1856.1000000000004</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44731.337500000001</v>
      </c>
      <c r="I11" s="18">
        <f t="shared" si="0"/>
        <v>1856.1000000000004</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44731.337500000001</v>
      </c>
      <c r="I12" s="18">
        <f t="shared" si="0"/>
        <v>1856.1000000000004</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44731.337500000001</v>
      </c>
      <c r="I13" s="18">
        <f t="shared" si="0"/>
        <v>1856.1000000000004</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44731.337500000001</v>
      </c>
      <c r="I14" s="18">
        <f t="shared" si="0"/>
        <v>1856.1000000000004</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44731.337500000001</v>
      </c>
      <c r="I15" s="18">
        <f t="shared" si="0"/>
        <v>1856.1000000000004</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44731.337500000001</v>
      </c>
      <c r="I16" s="18">
        <f t="shared" si="0"/>
        <v>1856.1000000000004</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44731.337500000001</v>
      </c>
      <c r="I17" s="18">
        <f t="shared" si="0"/>
        <v>1856.1000000000004</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44731.337500000001</v>
      </c>
      <c r="I18" s="18">
        <f t="shared" si="0"/>
        <v>1856.1000000000004</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44731.337500000001</v>
      </c>
      <c r="I19" s="18">
        <f t="shared" si="0"/>
        <v>1856.1000000000004</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44731.337500000001</v>
      </c>
      <c r="I20" s="18">
        <f t="shared" si="0"/>
        <v>1856.1000000000004</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44731.337500000001</v>
      </c>
      <c r="I21" s="18">
        <f t="shared" si="0"/>
        <v>1856.1000000000004</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44731.337500000001</v>
      </c>
      <c r="I22" s="18">
        <f t="shared" si="0"/>
        <v>1856.1000000000004</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44731.337500000001</v>
      </c>
      <c r="I23" s="18">
        <f t="shared" si="0"/>
        <v>1856.1000000000004</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44731.337500000001</v>
      </c>
      <c r="I24" s="18">
        <f t="shared" si="0"/>
        <v>1856.1000000000004</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44731.337500000001</v>
      </c>
      <c r="I25" s="18">
        <f t="shared" si="0"/>
        <v>1856.1000000000004</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44731.337500000001</v>
      </c>
      <c r="I26" s="18">
        <f t="shared" si="0"/>
        <v>1856.1000000000004</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44731.337500000001</v>
      </c>
      <c r="I27" s="18">
        <f t="shared" si="0"/>
        <v>1856.1000000000004</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44731.337500000001</v>
      </c>
      <c r="I28" s="18">
        <f t="shared" si="0"/>
        <v>1856.1000000000004</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44731.337500000001</v>
      </c>
      <c r="I29" s="18">
        <f t="shared" si="0"/>
        <v>1856.1000000000004</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44731.337500000001</v>
      </c>
      <c r="I30" s="18">
        <f t="shared" si="0"/>
        <v>1856.1000000000004</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44731.337500000001</v>
      </c>
      <c r="I31" s="18">
        <f t="shared" si="0"/>
        <v>1856.1000000000004</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44731.337500000001</v>
      </c>
      <c r="I32" s="18">
        <f t="shared" si="0"/>
        <v>1856.1000000000004</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44731.337500000001</v>
      </c>
      <c r="I33" s="18">
        <f t="shared" si="0"/>
        <v>1856.1000000000004</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44731.337500000001</v>
      </c>
      <c r="I34" s="18">
        <f t="shared" si="0"/>
        <v>1856.1000000000004</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44731.337500000001</v>
      </c>
      <c r="I35" s="18">
        <f t="shared" si="0"/>
        <v>1856.1000000000004</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44731.337500000001</v>
      </c>
      <c r="I36" s="18">
        <f t="shared" si="0"/>
        <v>1856.1000000000004</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44814.67083333333</v>
      </c>
      <c r="I37" s="18">
        <f t="shared" si="0"/>
        <v>3856.1000000000004</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44731.337500000001</v>
      </c>
      <c r="I38" s="18">
        <f t="shared" si="0"/>
        <v>1856.1000000000004</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44814.67083333333</v>
      </c>
      <c r="I39" s="18">
        <f t="shared" si="0"/>
        <v>3856.1000000000004</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44814.67083333333</v>
      </c>
      <c r="I40" s="18">
        <f t="shared" si="0"/>
        <v>3856.1000000000004</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44814.67083333333</v>
      </c>
      <c r="I41" s="18">
        <f t="shared" si="0"/>
        <v>3856.1000000000004</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44731.337500000001</v>
      </c>
      <c r="I42" s="18">
        <f t="shared" si="0"/>
        <v>1856.1000000000004</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44731.337500000001</v>
      </c>
      <c r="I43" s="18">
        <f t="shared" si="0"/>
        <v>1856.1000000000004</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44814.67083333333</v>
      </c>
      <c r="I44" s="18">
        <f t="shared" si="0"/>
        <v>3856.1000000000004</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44814.67083333333</v>
      </c>
      <c r="I45" s="18">
        <f t="shared" si="0"/>
        <v>3856.1000000000004</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44731.337500000001</v>
      </c>
      <c r="I46" s="18">
        <f t="shared" si="0"/>
        <v>1856.1000000000004</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44728.004166666666</v>
      </c>
      <c r="I47" s="18">
        <f t="shared" si="0"/>
        <v>1776.1000000000004</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44814.67083333333</v>
      </c>
      <c r="I48" s="18">
        <f t="shared" si="0"/>
        <v>3856.1000000000004</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44728.004166666666</v>
      </c>
      <c r="I49" s="18">
        <f t="shared" si="0"/>
        <v>1776.1000000000004</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44728.004166666666</v>
      </c>
      <c r="I50" s="18">
        <f t="shared" si="0"/>
        <v>1776.1000000000004</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44728.004166666666</v>
      </c>
      <c r="I51" s="18">
        <f t="shared" si="0"/>
        <v>1776.1000000000004</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44728.004166666666</v>
      </c>
      <c r="I52" s="18">
        <f t="shared" si="0"/>
        <v>1776.1000000000004</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45061.337500000001</v>
      </c>
      <c r="I53" s="18">
        <f t="shared" si="0"/>
        <v>9776.1</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45061.337500000001</v>
      </c>
      <c r="I54" s="18">
        <f t="shared" si="0"/>
        <v>9776.1</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44728.004166666666</v>
      </c>
      <c r="I55" s="18">
        <f t="shared" si="0"/>
        <v>1776.1000000000004</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44728.004166666666</v>
      </c>
      <c r="I56" s="18">
        <f t="shared" si="0"/>
        <v>1776.1000000000004</v>
      </c>
      <c r="J56" s="12" t="str">
        <f t="shared" si="2"/>
        <v>NOT DUE</v>
      </c>
      <c r="K56" s="24"/>
      <c r="L56" s="32" t="s">
        <v>4007</v>
      </c>
    </row>
    <row r="57" spans="1:12">
      <c r="A57" s="12" t="s">
        <v>1461</v>
      </c>
      <c r="B57" s="24" t="s">
        <v>1260</v>
      </c>
      <c r="C57" s="24" t="s">
        <v>1261</v>
      </c>
      <c r="D57" s="34">
        <v>8000</v>
      </c>
      <c r="E57" s="8">
        <v>44082</v>
      </c>
      <c r="F57" s="8">
        <v>44082</v>
      </c>
      <c r="G57" s="20">
        <v>0</v>
      </c>
      <c r="H57" s="17">
        <f t="shared" si="7"/>
        <v>44728.004166666666</v>
      </c>
      <c r="I57" s="18">
        <f t="shared" si="0"/>
        <v>1776.1000000000004</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44728.004166666666</v>
      </c>
      <c r="I58" s="18">
        <f t="shared" si="0"/>
        <v>1776.1000000000004</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44728.004166666666</v>
      </c>
      <c r="I59" s="18">
        <f t="shared" si="0"/>
        <v>1776.1000000000004</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44728.004166666666</v>
      </c>
      <c r="I60" s="18">
        <f t="shared" si="0"/>
        <v>1776.1000000000004</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44728.004166666666</v>
      </c>
      <c r="I61" s="18">
        <f t="shared" si="0"/>
        <v>1776.1000000000004</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44728.004166666666</v>
      </c>
      <c r="I62" s="18">
        <f t="shared" si="0"/>
        <v>1776.1000000000004</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44731.337500000001</v>
      </c>
      <c r="I63" s="18">
        <f t="shared" si="0"/>
        <v>1856.1000000000004</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44731.337500000001</v>
      </c>
      <c r="I64" s="18">
        <f t="shared" si="0"/>
        <v>1856.1000000000004</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44731.337500000001</v>
      </c>
      <c r="I65" s="18">
        <f t="shared" si="0"/>
        <v>1856.1000000000004</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44729.54583333333</v>
      </c>
      <c r="I66" s="18">
        <f t="shared" si="0"/>
        <v>1813.1000000000004</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44728.004166666666</v>
      </c>
      <c r="I67" s="18">
        <f t="shared" si="0"/>
        <v>1776.1000000000004</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44728.004166666666</v>
      </c>
      <c r="I68" s="18">
        <f t="shared" si="0"/>
        <v>1776.1000000000004</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44728.004166666666</v>
      </c>
      <c r="I69" s="18">
        <f t="shared" si="0"/>
        <v>1776.1000000000004</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45061.337500000001</v>
      </c>
      <c r="I70" s="18">
        <f t="shared" si="0"/>
        <v>9776.1</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45061.337500000001</v>
      </c>
      <c r="I71" s="18">
        <f t="shared" si="0"/>
        <v>9776.1</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44729.54583333333</v>
      </c>
      <c r="I72" s="18">
        <f t="shared" ref="I72:I120" si="9">D72-($F$4-G72)</f>
        <v>1813.1000000000004</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44729.54583333333</v>
      </c>
      <c r="I73" s="18">
        <f t="shared" si="9"/>
        <v>1813.1000000000004</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44728.004166666666</v>
      </c>
      <c r="I74" s="18">
        <f t="shared" si="9"/>
        <v>1776.1000000000004</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44728.004166666666</v>
      </c>
      <c r="I75" s="18">
        <f t="shared" si="9"/>
        <v>1776.1000000000004</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44728.004166666666</v>
      </c>
      <c r="I76" s="18">
        <f t="shared" si="9"/>
        <v>1776.1000000000004</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45061.337500000001</v>
      </c>
      <c r="I77" s="18">
        <f t="shared" si="9"/>
        <v>9776.1</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45061.337500000001</v>
      </c>
      <c r="I78" s="18">
        <f t="shared" si="9"/>
        <v>9776.1</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45061.337500000001</v>
      </c>
      <c r="I79" s="18">
        <f t="shared" si="9"/>
        <v>9776.1</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45061.337500000001</v>
      </c>
      <c r="I80" s="18">
        <f t="shared" si="9"/>
        <v>9776.1</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45061.337500000001</v>
      </c>
      <c r="I81" s="18">
        <f t="shared" si="9"/>
        <v>9776.1</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45061.337500000001</v>
      </c>
      <c r="I82" s="18">
        <f t="shared" si="9"/>
        <v>9776.1</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44728.004166666666</v>
      </c>
      <c r="I83" s="18">
        <f t="shared" si="9"/>
        <v>1776.1000000000004</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44728.004166666666</v>
      </c>
      <c r="I84" s="18">
        <f t="shared" si="9"/>
        <v>1776.1000000000004</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44728.004166666666</v>
      </c>
      <c r="I85" s="18">
        <f t="shared" si="9"/>
        <v>1776.1000000000004</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44728.004166666666</v>
      </c>
      <c r="I86" s="18">
        <f t="shared" si="9"/>
        <v>1776.1000000000004</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44728.004166666666</v>
      </c>
      <c r="I87" s="18">
        <f t="shared" si="9"/>
        <v>1776.1000000000004</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44728.004166666666</v>
      </c>
      <c r="I88" s="18">
        <f t="shared" si="9"/>
        <v>1776.1000000000004</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44728.004166666666</v>
      </c>
      <c r="I89" s="18">
        <f t="shared" si="9"/>
        <v>1776.1000000000004</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44728.004166666666</v>
      </c>
      <c r="I90" s="18">
        <f t="shared" si="9"/>
        <v>1776.1000000000004</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44728.004166666666</v>
      </c>
      <c r="I91" s="18">
        <f t="shared" si="9"/>
        <v>1776.1000000000004</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44728.004166666666</v>
      </c>
      <c r="I92" s="18">
        <f t="shared" si="9"/>
        <v>1776.1000000000004</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44728.004166666666</v>
      </c>
      <c r="I93" s="18">
        <f t="shared" si="9"/>
        <v>1776.1000000000004</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44728.004166666666</v>
      </c>
      <c r="I94" s="18">
        <f t="shared" si="9"/>
        <v>1776.1000000000004</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44728.004166666666</v>
      </c>
      <c r="I95" s="18">
        <f t="shared" si="9"/>
        <v>1776.1000000000004</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44728.004166666666</v>
      </c>
      <c r="I96" s="18">
        <f t="shared" si="9"/>
        <v>1776.1000000000004</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45061.337500000001</v>
      </c>
      <c r="I97" s="18">
        <f t="shared" si="9"/>
        <v>9776.1</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45061.337500000001</v>
      </c>
      <c r="I98" s="18">
        <f t="shared" si="9"/>
        <v>9776.1</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44728.004166666666</v>
      </c>
      <c r="I99" s="18">
        <f t="shared" si="9"/>
        <v>1776.1000000000004</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45061.337500000001</v>
      </c>
      <c r="I100" s="18">
        <f t="shared" si="9"/>
        <v>9776.1</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44728.004166666666</v>
      </c>
      <c r="I101" s="18">
        <f t="shared" si="9"/>
        <v>1776.1000000000004</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44729.54583333333</v>
      </c>
      <c r="I102" s="18">
        <f t="shared" si="9"/>
        <v>1813.1000000000004</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44728.004166666666</v>
      </c>
      <c r="I103" s="18">
        <f t="shared" si="9"/>
        <v>1776.1000000000004</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44728.004166666666</v>
      </c>
      <c r="I104" s="18">
        <f t="shared" si="9"/>
        <v>1776.1000000000004</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44728.004166666666</v>
      </c>
      <c r="I105" s="18">
        <f t="shared" si="9"/>
        <v>1776.1000000000004</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44728.004166666666</v>
      </c>
      <c r="I106" s="18">
        <f t="shared" si="9"/>
        <v>1776.1000000000004</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44728.004166666666</v>
      </c>
      <c r="I107" s="18">
        <f t="shared" si="9"/>
        <v>1776.1000000000004</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45061.337500000001</v>
      </c>
      <c r="I108" s="18">
        <f t="shared" si="9"/>
        <v>9776.1</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44728.004166666666</v>
      </c>
      <c r="I109" s="18">
        <f t="shared" si="9"/>
        <v>1776.1000000000004</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44728.004166666666</v>
      </c>
      <c r="I110" s="18">
        <f t="shared" si="9"/>
        <v>1776.1000000000004</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44728.004166666666</v>
      </c>
      <c r="I111" s="18">
        <f t="shared" si="9"/>
        <v>1776.1000000000004</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44728.004166666666</v>
      </c>
      <c r="I112" s="18">
        <f t="shared" si="9"/>
        <v>1776.1000000000004</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44728.004166666666</v>
      </c>
      <c r="I113" s="18">
        <f t="shared" si="9"/>
        <v>1776.1000000000004</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44728.004166666666</v>
      </c>
      <c r="I114" s="18">
        <f t="shared" si="9"/>
        <v>1776.1000000000004</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44728.004166666666</v>
      </c>
      <c r="I115" s="18">
        <f t="shared" si="9"/>
        <v>1776.1000000000004</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44728.004166666666</v>
      </c>
      <c r="I116" s="18">
        <f t="shared" si="9"/>
        <v>1776.1000000000004</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44728.004166666666</v>
      </c>
      <c r="I117" s="18">
        <f t="shared" si="9"/>
        <v>1776.1000000000004</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44729.54583333333</v>
      </c>
      <c r="I118" s="18">
        <f t="shared" si="9"/>
        <v>1813.1000000000004</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45394.67083333333</v>
      </c>
      <c r="I119" s="18">
        <f t="shared" si="9"/>
        <v>17776.099999999999</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44729.54583333333</v>
      </c>
      <c r="I120" s="18">
        <f t="shared" si="9"/>
        <v>1813.1000000000004</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7" t="s">
        <v>5001</v>
      </c>
      <c r="F127" s="467"/>
      <c r="G127" s="467"/>
      <c r="I127" s="463" t="s">
        <v>4949</v>
      </c>
      <c r="J127" s="463"/>
      <c r="K127" s="463"/>
    </row>
    <row r="128" spans="1:12">
      <c r="A128" s="220"/>
      <c r="E128" s="464"/>
      <c r="F128" s="464"/>
      <c r="G128" s="464"/>
      <c r="I128" s="464"/>
      <c r="J128" s="464"/>
      <c r="K128" s="464"/>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1525</v>
      </c>
      <c r="D3" s="519" t="s">
        <v>12</v>
      </c>
      <c r="E3" s="519"/>
      <c r="F3" s="249" t="s">
        <v>3170</v>
      </c>
    </row>
    <row r="4" spans="1:12" ht="18" customHeight="1">
      <c r="A4" s="518" t="s">
        <v>74</v>
      </c>
      <c r="B4" s="518"/>
      <c r="C4" s="29" t="s">
        <v>4647</v>
      </c>
      <c r="D4" s="519" t="s">
        <v>2072</v>
      </c>
      <c r="E4" s="519"/>
      <c r="F4" s="246">
        <f>'Running Hours'!B19</f>
        <v>13727.3</v>
      </c>
    </row>
    <row r="5" spans="1:12" ht="18" customHeight="1">
      <c r="A5" s="518" t="s">
        <v>75</v>
      </c>
      <c r="B5" s="518"/>
      <c r="C5" s="30" t="s">
        <v>4646</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44651</v>
      </c>
      <c r="G8" s="20">
        <v>13631</v>
      </c>
      <c r="H8" s="17">
        <f>IF(I8&lt;=2000,$F$5+(I8/24),"error")</f>
        <v>44733.320833333331</v>
      </c>
      <c r="I8" s="18">
        <f t="shared" ref="I8:I71" si="0">D8-($F$4-G8)</f>
        <v>1903.7000000000007</v>
      </c>
      <c r="J8" s="12" t="str">
        <f>IF(I8="","",IF(I8&lt;0,"OVERDUE","NOT DUE"))</f>
        <v>NOT DUE</v>
      </c>
      <c r="K8" s="24" t="s">
        <v>3370</v>
      </c>
      <c r="L8" s="13"/>
    </row>
    <row r="9" spans="1:12" ht="24">
      <c r="A9" s="12" t="s">
        <v>3172</v>
      </c>
      <c r="B9" s="24" t="s">
        <v>1131</v>
      </c>
      <c r="C9" s="24" t="s">
        <v>1132</v>
      </c>
      <c r="D9" s="34">
        <v>2000</v>
      </c>
      <c r="E9" s="8">
        <v>44082</v>
      </c>
      <c r="F9" s="366">
        <v>44651</v>
      </c>
      <c r="G9" s="304">
        <v>13631</v>
      </c>
      <c r="H9" s="17">
        <f t="shared" ref="H9:H38" si="1">IF(I9&lt;=2000,$F$5+(I9/24),"error")</f>
        <v>44733.320833333331</v>
      </c>
      <c r="I9" s="18">
        <f t="shared" si="0"/>
        <v>1903.7000000000007</v>
      </c>
      <c r="J9" s="12" t="str">
        <f t="shared" ref="J9:J72" si="2">IF(I9="","",IF(I9&lt;0,"OVERDUE","NOT DUE"))</f>
        <v>NOT DUE</v>
      </c>
      <c r="K9" s="24" t="s">
        <v>3370</v>
      </c>
      <c r="L9" s="13"/>
    </row>
    <row r="10" spans="1:12" ht="15" customHeight="1">
      <c r="A10" s="12" t="s">
        <v>3173</v>
      </c>
      <c r="B10" s="24" t="s">
        <v>1133</v>
      </c>
      <c r="C10" s="24" t="s">
        <v>1134</v>
      </c>
      <c r="D10" s="34">
        <v>2000</v>
      </c>
      <c r="E10" s="8">
        <v>44082</v>
      </c>
      <c r="F10" s="366">
        <v>44651</v>
      </c>
      <c r="G10" s="304">
        <v>13631</v>
      </c>
      <c r="H10" s="17">
        <f t="shared" si="1"/>
        <v>44733.320833333331</v>
      </c>
      <c r="I10" s="18">
        <f t="shared" si="0"/>
        <v>1903.7000000000007</v>
      </c>
      <c r="J10" s="12" t="str">
        <f t="shared" si="2"/>
        <v>NOT DUE</v>
      </c>
      <c r="K10" s="24" t="s">
        <v>3370</v>
      </c>
      <c r="L10" s="13"/>
    </row>
    <row r="11" spans="1:12" ht="15" customHeight="1">
      <c r="A11" s="12" t="s">
        <v>3174</v>
      </c>
      <c r="B11" s="24" t="s">
        <v>1135</v>
      </c>
      <c r="C11" s="24" t="s">
        <v>1136</v>
      </c>
      <c r="D11" s="34">
        <v>2000</v>
      </c>
      <c r="E11" s="8">
        <v>44082</v>
      </c>
      <c r="F11" s="366">
        <v>44651</v>
      </c>
      <c r="G11" s="304">
        <v>13631</v>
      </c>
      <c r="H11" s="17">
        <f t="shared" si="1"/>
        <v>44733.320833333331</v>
      </c>
      <c r="I11" s="18">
        <f t="shared" si="0"/>
        <v>1903.7000000000007</v>
      </c>
      <c r="J11" s="12" t="str">
        <f t="shared" si="2"/>
        <v>NOT DUE</v>
      </c>
      <c r="K11" s="24" t="s">
        <v>3370</v>
      </c>
      <c r="L11" s="13"/>
    </row>
    <row r="12" spans="1:12" ht="15" customHeight="1">
      <c r="A12" s="12" t="s">
        <v>3175</v>
      </c>
      <c r="B12" s="24" t="s">
        <v>1137</v>
      </c>
      <c r="C12" s="24" t="s">
        <v>1138</v>
      </c>
      <c r="D12" s="34">
        <v>2000</v>
      </c>
      <c r="E12" s="8">
        <v>44082</v>
      </c>
      <c r="F12" s="366">
        <v>44651</v>
      </c>
      <c r="G12" s="304">
        <v>13631</v>
      </c>
      <c r="H12" s="17">
        <f t="shared" si="1"/>
        <v>44733.320833333331</v>
      </c>
      <c r="I12" s="18">
        <f t="shared" si="0"/>
        <v>1903.7000000000007</v>
      </c>
      <c r="J12" s="12" t="str">
        <f t="shared" si="2"/>
        <v>NOT DUE</v>
      </c>
      <c r="K12" s="24" t="s">
        <v>3370</v>
      </c>
      <c r="L12" s="13"/>
    </row>
    <row r="13" spans="1:12" ht="26.45" customHeight="1">
      <c r="A13" s="12" t="s">
        <v>3176</v>
      </c>
      <c r="B13" s="24" t="s">
        <v>1203</v>
      </c>
      <c r="C13" s="24" t="s">
        <v>1139</v>
      </c>
      <c r="D13" s="34">
        <v>2000</v>
      </c>
      <c r="E13" s="8">
        <v>44082</v>
      </c>
      <c r="F13" s="366">
        <v>44651</v>
      </c>
      <c r="G13" s="304">
        <v>13631</v>
      </c>
      <c r="H13" s="17">
        <f t="shared" si="1"/>
        <v>44733.320833333331</v>
      </c>
      <c r="I13" s="18">
        <f t="shared" si="0"/>
        <v>1903.7000000000007</v>
      </c>
      <c r="J13" s="12" t="str">
        <f t="shared" si="2"/>
        <v>NOT DUE</v>
      </c>
      <c r="K13" s="24" t="s">
        <v>3370</v>
      </c>
      <c r="L13" s="13"/>
    </row>
    <row r="14" spans="1:12" ht="26.45" customHeight="1">
      <c r="A14" s="12" t="s">
        <v>3177</v>
      </c>
      <c r="B14" s="24" t="s">
        <v>1204</v>
      </c>
      <c r="C14" s="24" t="s">
        <v>1140</v>
      </c>
      <c r="D14" s="34">
        <v>2000</v>
      </c>
      <c r="E14" s="8">
        <v>44082</v>
      </c>
      <c r="F14" s="366">
        <v>44651</v>
      </c>
      <c r="G14" s="304">
        <v>13631</v>
      </c>
      <c r="H14" s="17">
        <f t="shared" si="1"/>
        <v>44733.320833333331</v>
      </c>
      <c r="I14" s="18">
        <f t="shared" si="0"/>
        <v>1903.7000000000007</v>
      </c>
      <c r="J14" s="12" t="str">
        <f t="shared" si="2"/>
        <v>NOT DUE</v>
      </c>
      <c r="K14" s="24" t="s">
        <v>3370</v>
      </c>
      <c r="L14" s="13"/>
    </row>
    <row r="15" spans="1:12" ht="15" customHeight="1">
      <c r="A15" s="12" t="s">
        <v>3178</v>
      </c>
      <c r="B15" s="24" t="s">
        <v>1141</v>
      </c>
      <c r="C15" s="24" t="s">
        <v>1142</v>
      </c>
      <c r="D15" s="34">
        <v>2000</v>
      </c>
      <c r="E15" s="8">
        <v>44082</v>
      </c>
      <c r="F15" s="366">
        <v>44651</v>
      </c>
      <c r="G15" s="304">
        <v>13631</v>
      </c>
      <c r="H15" s="17">
        <f t="shared" si="1"/>
        <v>44733.320833333331</v>
      </c>
      <c r="I15" s="18">
        <f t="shared" si="0"/>
        <v>1903.7000000000007</v>
      </c>
      <c r="J15" s="12" t="str">
        <f t="shared" si="2"/>
        <v>NOT DUE</v>
      </c>
      <c r="K15" s="24" t="s">
        <v>3370</v>
      </c>
      <c r="L15" s="13"/>
    </row>
    <row r="16" spans="1:12" ht="15" customHeight="1">
      <c r="A16" s="12" t="s">
        <v>3179</v>
      </c>
      <c r="B16" s="24" t="s">
        <v>1143</v>
      </c>
      <c r="C16" s="24" t="s">
        <v>1144</v>
      </c>
      <c r="D16" s="34">
        <v>2000</v>
      </c>
      <c r="E16" s="8">
        <v>44082</v>
      </c>
      <c r="F16" s="366">
        <v>44651</v>
      </c>
      <c r="G16" s="304">
        <v>13631</v>
      </c>
      <c r="H16" s="17">
        <f t="shared" si="1"/>
        <v>44733.320833333331</v>
      </c>
      <c r="I16" s="18">
        <f t="shared" si="0"/>
        <v>1903.7000000000007</v>
      </c>
      <c r="J16" s="12" t="str">
        <f t="shared" si="2"/>
        <v>NOT DUE</v>
      </c>
      <c r="K16" s="24" t="s">
        <v>3370</v>
      </c>
      <c r="L16" s="13"/>
    </row>
    <row r="17" spans="1:12" ht="15" customHeight="1">
      <c r="A17" s="12" t="s">
        <v>3180</v>
      </c>
      <c r="B17" s="24" t="s">
        <v>1145</v>
      </c>
      <c r="C17" s="24" t="s">
        <v>1144</v>
      </c>
      <c r="D17" s="34">
        <v>2000</v>
      </c>
      <c r="E17" s="8">
        <v>44082</v>
      </c>
      <c r="F17" s="366">
        <v>44651</v>
      </c>
      <c r="G17" s="304">
        <v>13631</v>
      </c>
      <c r="H17" s="17">
        <f t="shared" si="1"/>
        <v>44733.320833333331</v>
      </c>
      <c r="I17" s="18">
        <f t="shared" si="0"/>
        <v>1903.7000000000007</v>
      </c>
      <c r="J17" s="12" t="str">
        <f t="shared" si="2"/>
        <v>NOT DUE</v>
      </c>
      <c r="K17" s="24" t="s">
        <v>3370</v>
      </c>
      <c r="L17" s="13"/>
    </row>
    <row r="18" spans="1:12" ht="15" customHeight="1">
      <c r="A18" s="12" t="s">
        <v>3181</v>
      </c>
      <c r="B18" s="24" t="s">
        <v>1146</v>
      </c>
      <c r="C18" s="24" t="s">
        <v>1147</v>
      </c>
      <c r="D18" s="34">
        <v>2000</v>
      </c>
      <c r="E18" s="8">
        <v>44082</v>
      </c>
      <c r="F18" s="366">
        <v>44651</v>
      </c>
      <c r="G18" s="304">
        <v>13631</v>
      </c>
      <c r="H18" s="17">
        <f t="shared" si="1"/>
        <v>44733.320833333331</v>
      </c>
      <c r="I18" s="18">
        <f t="shared" si="0"/>
        <v>1903.7000000000007</v>
      </c>
      <c r="J18" s="12" t="str">
        <f t="shared" si="2"/>
        <v>NOT DUE</v>
      </c>
      <c r="K18" s="24" t="s">
        <v>3370</v>
      </c>
      <c r="L18" s="13"/>
    </row>
    <row r="19" spans="1:12" ht="26.45" customHeight="1">
      <c r="A19" s="12" t="s">
        <v>3182</v>
      </c>
      <c r="B19" s="24" t="s">
        <v>1148</v>
      </c>
      <c r="C19" s="24" t="s">
        <v>1149</v>
      </c>
      <c r="D19" s="34">
        <v>2000</v>
      </c>
      <c r="E19" s="8">
        <v>44082</v>
      </c>
      <c r="F19" s="366">
        <v>44651</v>
      </c>
      <c r="G19" s="304">
        <v>13631</v>
      </c>
      <c r="H19" s="17">
        <f t="shared" si="1"/>
        <v>44733.320833333331</v>
      </c>
      <c r="I19" s="18">
        <f t="shared" si="0"/>
        <v>1903.7000000000007</v>
      </c>
      <c r="J19" s="12" t="str">
        <f t="shared" si="2"/>
        <v>NOT DUE</v>
      </c>
      <c r="K19" s="24" t="s">
        <v>3370</v>
      </c>
      <c r="L19" s="13"/>
    </row>
    <row r="20" spans="1:12" ht="15" customHeight="1">
      <c r="A20" s="12" t="s">
        <v>3183</v>
      </c>
      <c r="B20" s="24" t="s">
        <v>1150</v>
      </c>
      <c r="C20" s="24" t="s">
        <v>1149</v>
      </c>
      <c r="D20" s="34">
        <v>2000</v>
      </c>
      <c r="E20" s="8">
        <v>44082</v>
      </c>
      <c r="F20" s="366">
        <v>44651</v>
      </c>
      <c r="G20" s="304">
        <v>13631</v>
      </c>
      <c r="H20" s="17">
        <f t="shared" si="1"/>
        <v>44733.320833333331</v>
      </c>
      <c r="I20" s="18">
        <f t="shared" si="0"/>
        <v>1903.7000000000007</v>
      </c>
      <c r="J20" s="12" t="str">
        <f t="shared" si="2"/>
        <v>NOT DUE</v>
      </c>
      <c r="K20" s="24" t="s">
        <v>3370</v>
      </c>
      <c r="L20" s="13"/>
    </row>
    <row r="21" spans="1:12" ht="26.45" customHeight="1">
      <c r="A21" s="12" t="s">
        <v>3184</v>
      </c>
      <c r="B21" s="24" t="s">
        <v>1151</v>
      </c>
      <c r="C21" s="24" t="s">
        <v>1152</v>
      </c>
      <c r="D21" s="34">
        <v>2000</v>
      </c>
      <c r="E21" s="8">
        <v>44082</v>
      </c>
      <c r="F21" s="366">
        <v>44651</v>
      </c>
      <c r="G21" s="304">
        <v>13631</v>
      </c>
      <c r="H21" s="17">
        <f t="shared" si="1"/>
        <v>44733.320833333331</v>
      </c>
      <c r="I21" s="18">
        <f t="shared" si="0"/>
        <v>1903.7000000000007</v>
      </c>
      <c r="J21" s="12" t="str">
        <f t="shared" si="2"/>
        <v>NOT DUE</v>
      </c>
      <c r="K21" s="24" t="s">
        <v>3370</v>
      </c>
      <c r="L21" s="13"/>
    </row>
    <row r="22" spans="1:12" ht="26.45" customHeight="1">
      <c r="A22" s="12" t="s">
        <v>3185</v>
      </c>
      <c r="B22" s="24" t="s">
        <v>1205</v>
      </c>
      <c r="C22" s="24" t="s">
        <v>1149</v>
      </c>
      <c r="D22" s="34">
        <v>2000</v>
      </c>
      <c r="E22" s="8">
        <v>44082</v>
      </c>
      <c r="F22" s="366">
        <v>44651</v>
      </c>
      <c r="G22" s="304">
        <v>13631</v>
      </c>
      <c r="H22" s="17">
        <f>IF(I22&lt;=2000,$F$5+(I22/24),"error")</f>
        <v>44733.320833333331</v>
      </c>
      <c r="I22" s="18">
        <f t="shared" si="0"/>
        <v>1903.7000000000007</v>
      </c>
      <c r="J22" s="12" t="str">
        <f t="shared" si="2"/>
        <v>NOT DUE</v>
      </c>
      <c r="K22" s="24" t="s">
        <v>3370</v>
      </c>
      <c r="L22" s="13"/>
    </row>
    <row r="23" spans="1:12" ht="15" customHeight="1">
      <c r="A23" s="12" t="s">
        <v>3186</v>
      </c>
      <c r="B23" s="24" t="s">
        <v>1153</v>
      </c>
      <c r="C23" s="24" t="s">
        <v>1154</v>
      </c>
      <c r="D23" s="34">
        <v>2000</v>
      </c>
      <c r="E23" s="8">
        <v>44082</v>
      </c>
      <c r="F23" s="366">
        <v>44651</v>
      </c>
      <c r="G23" s="304">
        <v>13631</v>
      </c>
      <c r="H23" s="17">
        <f t="shared" si="1"/>
        <v>44733.320833333331</v>
      </c>
      <c r="I23" s="18">
        <f t="shared" si="0"/>
        <v>1903.7000000000007</v>
      </c>
      <c r="J23" s="12" t="str">
        <f t="shared" si="2"/>
        <v>NOT DUE</v>
      </c>
      <c r="K23" s="24" t="s">
        <v>3370</v>
      </c>
      <c r="L23" s="13"/>
    </row>
    <row r="24" spans="1:12" ht="26.45" customHeight="1">
      <c r="A24" s="12" t="s">
        <v>3187</v>
      </c>
      <c r="B24" s="24" t="s">
        <v>1155</v>
      </c>
      <c r="C24" s="24" t="s">
        <v>23</v>
      </c>
      <c r="D24" s="34">
        <v>2000</v>
      </c>
      <c r="E24" s="8">
        <v>44082</v>
      </c>
      <c r="F24" s="366">
        <v>44651</v>
      </c>
      <c r="G24" s="304">
        <v>13631</v>
      </c>
      <c r="H24" s="17">
        <f t="shared" si="1"/>
        <v>44733.320833333331</v>
      </c>
      <c r="I24" s="18">
        <f t="shared" si="0"/>
        <v>1903.7000000000007</v>
      </c>
      <c r="J24" s="12" t="str">
        <f t="shared" si="2"/>
        <v>NOT DUE</v>
      </c>
      <c r="K24" s="24" t="s">
        <v>3370</v>
      </c>
      <c r="L24" s="13"/>
    </row>
    <row r="25" spans="1:12" ht="15" customHeight="1">
      <c r="A25" s="12" t="s">
        <v>3188</v>
      </c>
      <c r="B25" s="24" t="s">
        <v>1156</v>
      </c>
      <c r="C25" s="24" t="s">
        <v>1157</v>
      </c>
      <c r="D25" s="34">
        <v>2000</v>
      </c>
      <c r="E25" s="8">
        <v>44082</v>
      </c>
      <c r="F25" s="366">
        <v>44651</v>
      </c>
      <c r="G25" s="304">
        <v>13631</v>
      </c>
      <c r="H25" s="17">
        <f t="shared" si="1"/>
        <v>44733.320833333331</v>
      </c>
      <c r="I25" s="18">
        <f t="shared" si="0"/>
        <v>1903.7000000000007</v>
      </c>
      <c r="J25" s="12" t="str">
        <f t="shared" si="2"/>
        <v>NOT DUE</v>
      </c>
      <c r="K25" s="24" t="s">
        <v>3370</v>
      </c>
      <c r="L25" s="13"/>
    </row>
    <row r="26" spans="1:12" ht="26.45" customHeight="1">
      <c r="A26" s="12" t="s">
        <v>3189</v>
      </c>
      <c r="B26" s="24" t="s">
        <v>1158</v>
      </c>
      <c r="C26" s="24" t="s">
        <v>1159</v>
      </c>
      <c r="D26" s="34">
        <v>2000</v>
      </c>
      <c r="E26" s="8">
        <v>44082</v>
      </c>
      <c r="F26" s="366">
        <v>44651</v>
      </c>
      <c r="G26" s="304">
        <v>13631</v>
      </c>
      <c r="H26" s="17">
        <f t="shared" si="1"/>
        <v>44733.320833333331</v>
      </c>
      <c r="I26" s="18">
        <f t="shared" si="0"/>
        <v>1903.7000000000007</v>
      </c>
      <c r="J26" s="12" t="str">
        <f t="shared" si="2"/>
        <v>NOT DUE</v>
      </c>
      <c r="K26" s="24" t="s">
        <v>3370</v>
      </c>
      <c r="L26" s="13"/>
    </row>
    <row r="27" spans="1:12" ht="26.45" customHeight="1">
      <c r="A27" s="12" t="s">
        <v>3190</v>
      </c>
      <c r="B27" s="24" t="s">
        <v>1160</v>
      </c>
      <c r="C27" s="24" t="s">
        <v>1149</v>
      </c>
      <c r="D27" s="34">
        <v>2000</v>
      </c>
      <c r="E27" s="8">
        <v>44082</v>
      </c>
      <c r="F27" s="366">
        <v>44651</v>
      </c>
      <c r="G27" s="304">
        <v>13631</v>
      </c>
      <c r="H27" s="17">
        <f t="shared" si="1"/>
        <v>44733.320833333331</v>
      </c>
      <c r="I27" s="18">
        <f t="shared" si="0"/>
        <v>1903.7000000000007</v>
      </c>
      <c r="J27" s="12" t="str">
        <f t="shared" si="2"/>
        <v>NOT DUE</v>
      </c>
      <c r="K27" s="24" t="s">
        <v>3370</v>
      </c>
      <c r="L27" s="13"/>
    </row>
    <row r="28" spans="1:12" ht="26.45" customHeight="1">
      <c r="A28" s="12" t="s">
        <v>3191</v>
      </c>
      <c r="B28" s="24" t="s">
        <v>1161</v>
      </c>
      <c r="C28" s="24" t="s">
        <v>1162</v>
      </c>
      <c r="D28" s="34">
        <v>2000</v>
      </c>
      <c r="E28" s="8">
        <v>44082</v>
      </c>
      <c r="F28" s="366">
        <v>44651</v>
      </c>
      <c r="G28" s="304">
        <v>13631</v>
      </c>
      <c r="H28" s="17">
        <f t="shared" si="1"/>
        <v>44733.320833333331</v>
      </c>
      <c r="I28" s="18">
        <f t="shared" si="0"/>
        <v>1903.7000000000007</v>
      </c>
      <c r="J28" s="12" t="str">
        <f t="shared" si="2"/>
        <v>NOT DUE</v>
      </c>
      <c r="K28" s="24" t="s">
        <v>3370</v>
      </c>
      <c r="L28" s="13"/>
    </row>
    <row r="29" spans="1:12" ht="26.45" customHeight="1">
      <c r="A29" s="12" t="s">
        <v>3192</v>
      </c>
      <c r="B29" s="24" t="s">
        <v>1163</v>
      </c>
      <c r="C29" s="24" t="s">
        <v>1164</v>
      </c>
      <c r="D29" s="34">
        <v>2000</v>
      </c>
      <c r="E29" s="8">
        <v>44082</v>
      </c>
      <c r="F29" s="366">
        <v>44651</v>
      </c>
      <c r="G29" s="304">
        <v>13631</v>
      </c>
      <c r="H29" s="17">
        <f t="shared" si="1"/>
        <v>44733.320833333331</v>
      </c>
      <c r="I29" s="18">
        <f t="shared" si="0"/>
        <v>1903.7000000000007</v>
      </c>
      <c r="J29" s="12" t="str">
        <f t="shared" si="2"/>
        <v>NOT DUE</v>
      </c>
      <c r="K29" s="24" t="s">
        <v>3370</v>
      </c>
      <c r="L29" s="13"/>
    </row>
    <row r="30" spans="1:12" ht="26.45" customHeight="1">
      <c r="A30" s="12" t="s">
        <v>3193</v>
      </c>
      <c r="B30" s="24" t="s">
        <v>1165</v>
      </c>
      <c r="C30" s="24" t="s">
        <v>1138</v>
      </c>
      <c r="D30" s="34">
        <v>2000</v>
      </c>
      <c r="E30" s="8">
        <v>44082</v>
      </c>
      <c r="F30" s="366">
        <v>44651</v>
      </c>
      <c r="G30" s="304">
        <v>13631</v>
      </c>
      <c r="H30" s="17">
        <f t="shared" si="1"/>
        <v>44733.320833333331</v>
      </c>
      <c r="I30" s="18">
        <f t="shared" si="0"/>
        <v>1903.7000000000007</v>
      </c>
      <c r="J30" s="12" t="str">
        <f t="shared" si="2"/>
        <v>NOT DUE</v>
      </c>
      <c r="K30" s="24" t="s">
        <v>3370</v>
      </c>
      <c r="L30" s="13"/>
    </row>
    <row r="31" spans="1:12" ht="26.45" customHeight="1">
      <c r="A31" s="12" t="s">
        <v>3194</v>
      </c>
      <c r="B31" s="24" t="s">
        <v>1206</v>
      </c>
      <c r="C31" s="24" t="s">
        <v>1166</v>
      </c>
      <c r="D31" s="34">
        <v>2000</v>
      </c>
      <c r="E31" s="8">
        <v>44082</v>
      </c>
      <c r="F31" s="366">
        <v>44651</v>
      </c>
      <c r="G31" s="304">
        <v>13631</v>
      </c>
      <c r="H31" s="17">
        <f t="shared" si="1"/>
        <v>44733.320833333331</v>
      </c>
      <c r="I31" s="18">
        <f t="shared" si="0"/>
        <v>1903.7000000000007</v>
      </c>
      <c r="J31" s="12" t="str">
        <f t="shared" si="2"/>
        <v>NOT DUE</v>
      </c>
      <c r="K31" s="24" t="s">
        <v>3370</v>
      </c>
      <c r="L31" s="13"/>
    </row>
    <row r="32" spans="1:12" ht="26.45" customHeight="1">
      <c r="A32" s="12" t="s">
        <v>3195</v>
      </c>
      <c r="B32" s="24" t="s">
        <v>1167</v>
      </c>
      <c r="C32" s="24" t="s">
        <v>1168</v>
      </c>
      <c r="D32" s="34">
        <v>2000</v>
      </c>
      <c r="E32" s="8">
        <v>44082</v>
      </c>
      <c r="F32" s="366">
        <v>44651</v>
      </c>
      <c r="G32" s="304">
        <v>13631</v>
      </c>
      <c r="H32" s="17">
        <f t="shared" si="1"/>
        <v>44733.320833333331</v>
      </c>
      <c r="I32" s="18">
        <f t="shared" si="0"/>
        <v>1903.7000000000007</v>
      </c>
      <c r="J32" s="12" t="str">
        <f t="shared" si="2"/>
        <v>NOT DUE</v>
      </c>
      <c r="K32" s="24" t="s">
        <v>3370</v>
      </c>
      <c r="L32" s="13"/>
    </row>
    <row r="33" spans="1:12" ht="26.45" customHeight="1">
      <c r="A33" s="12" t="s">
        <v>3196</v>
      </c>
      <c r="B33" s="24" t="s">
        <v>1169</v>
      </c>
      <c r="C33" s="24" t="s">
        <v>1170</v>
      </c>
      <c r="D33" s="34">
        <v>2000</v>
      </c>
      <c r="E33" s="8">
        <v>44082</v>
      </c>
      <c r="F33" s="366">
        <v>44651</v>
      </c>
      <c r="G33" s="304">
        <v>13631</v>
      </c>
      <c r="H33" s="17">
        <f t="shared" si="1"/>
        <v>44733.320833333331</v>
      </c>
      <c r="I33" s="18">
        <f t="shared" si="0"/>
        <v>1903.7000000000007</v>
      </c>
      <c r="J33" s="12" t="str">
        <f t="shared" si="2"/>
        <v>NOT DUE</v>
      </c>
      <c r="K33" s="24" t="s">
        <v>3370</v>
      </c>
      <c r="L33" s="13"/>
    </row>
    <row r="34" spans="1:12" ht="26.45" customHeight="1">
      <c r="A34" s="12" t="s">
        <v>3197</v>
      </c>
      <c r="B34" s="24" t="s">
        <v>1171</v>
      </c>
      <c r="C34" s="24" t="s">
        <v>1172</v>
      </c>
      <c r="D34" s="34">
        <v>2000</v>
      </c>
      <c r="E34" s="8">
        <v>44082</v>
      </c>
      <c r="F34" s="366">
        <v>44651</v>
      </c>
      <c r="G34" s="304">
        <v>13631</v>
      </c>
      <c r="H34" s="17">
        <f t="shared" si="1"/>
        <v>44733.320833333331</v>
      </c>
      <c r="I34" s="18">
        <f t="shared" si="0"/>
        <v>1903.7000000000007</v>
      </c>
      <c r="J34" s="12" t="str">
        <f t="shared" si="2"/>
        <v>NOT DUE</v>
      </c>
      <c r="K34" s="24" t="s">
        <v>3370</v>
      </c>
      <c r="L34" s="13"/>
    </row>
    <row r="35" spans="1:12" ht="26.45" customHeight="1">
      <c r="A35" s="12" t="s">
        <v>3198</v>
      </c>
      <c r="B35" s="24" t="s">
        <v>1173</v>
      </c>
      <c r="C35" s="24" t="s">
        <v>1174</v>
      </c>
      <c r="D35" s="34">
        <v>2000</v>
      </c>
      <c r="E35" s="8">
        <v>44082</v>
      </c>
      <c r="F35" s="366">
        <v>44651</v>
      </c>
      <c r="G35" s="304">
        <v>13631</v>
      </c>
      <c r="H35" s="17">
        <f t="shared" si="1"/>
        <v>44733.320833333331</v>
      </c>
      <c r="I35" s="18">
        <f t="shared" si="0"/>
        <v>1903.7000000000007</v>
      </c>
      <c r="J35" s="12" t="str">
        <f t="shared" si="2"/>
        <v>NOT DUE</v>
      </c>
      <c r="K35" s="24" t="s">
        <v>3370</v>
      </c>
      <c r="L35" s="13"/>
    </row>
    <row r="36" spans="1:12" ht="26.45" customHeight="1">
      <c r="A36" s="12" t="s">
        <v>3199</v>
      </c>
      <c r="B36" s="24" t="s">
        <v>1175</v>
      </c>
      <c r="C36" s="24" t="s">
        <v>748</v>
      </c>
      <c r="D36" s="34">
        <v>2000</v>
      </c>
      <c r="E36" s="8">
        <v>44082</v>
      </c>
      <c r="F36" s="366">
        <v>44651</v>
      </c>
      <c r="G36" s="304">
        <v>13631</v>
      </c>
      <c r="H36" s="17">
        <f>IF(I36&lt;=2000,$F$5+(I36/24),"error")</f>
        <v>44733.320833333331</v>
      </c>
      <c r="I36" s="18">
        <f t="shared" si="0"/>
        <v>1903.7000000000007</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44717.987500000003</v>
      </c>
      <c r="I37" s="18">
        <f t="shared" si="0"/>
        <v>1535.7000000000007</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44715.612500000003</v>
      </c>
      <c r="I38" s="18">
        <f t="shared" si="0"/>
        <v>1478.7000000000007</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44717.987500000003</v>
      </c>
      <c r="I39" s="18">
        <f t="shared" si="0"/>
        <v>1535.7000000000007</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44717.987500000003</v>
      </c>
      <c r="I40" s="18">
        <f t="shared" si="0"/>
        <v>1535.7000000000007</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44717.987500000003</v>
      </c>
      <c r="I41" s="18">
        <f t="shared" si="0"/>
        <v>1535.7000000000007</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44715.612500000003</v>
      </c>
      <c r="I42" s="18">
        <f t="shared" si="0"/>
        <v>1478.7000000000007</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44715.612500000003</v>
      </c>
      <c r="I43" s="18">
        <f t="shared" si="0"/>
        <v>1478.7000000000007</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44717.987500000003</v>
      </c>
      <c r="I44" s="18">
        <f t="shared" si="0"/>
        <v>1535.7000000000007</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44717.987500000003</v>
      </c>
      <c r="I45" s="18">
        <f t="shared" si="0"/>
        <v>1535.7000000000007</v>
      </c>
      <c r="J45" s="12" t="str">
        <f t="shared" si="2"/>
        <v>NOT DUE</v>
      </c>
      <c r="K45" s="24"/>
      <c r="L45" s="13"/>
    </row>
    <row r="46" spans="1:12" ht="15" customHeight="1">
      <c r="A46" s="12" t="s">
        <v>3209</v>
      </c>
      <c r="B46" s="24" t="s">
        <v>1189</v>
      </c>
      <c r="C46" s="24" t="s">
        <v>1190</v>
      </c>
      <c r="D46" s="34">
        <v>2000</v>
      </c>
      <c r="E46" s="8">
        <v>44082</v>
      </c>
      <c r="F46" s="366">
        <v>44651</v>
      </c>
      <c r="G46" s="304">
        <v>13631</v>
      </c>
      <c r="H46" s="17">
        <f>IF(I46&lt;=2000,$F$5+(I46/24),"error")</f>
        <v>44733.320833333331</v>
      </c>
      <c r="I46" s="18">
        <f t="shared" si="0"/>
        <v>1903.7000000000007</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44884.654166666667</v>
      </c>
      <c r="I47" s="18">
        <f t="shared" si="0"/>
        <v>5535.7000000000007</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44717.987500000003</v>
      </c>
      <c r="I48" s="18">
        <f t="shared" si="0"/>
        <v>1535.7000000000007</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44884.654166666667</v>
      </c>
      <c r="I49" s="18">
        <f t="shared" si="0"/>
        <v>5535.7000000000007</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44722.862500000003</v>
      </c>
      <c r="I50" s="18">
        <f t="shared" si="0"/>
        <v>1652.7000000000007</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44722.862500000003</v>
      </c>
      <c r="I51" s="18">
        <f t="shared" si="0"/>
        <v>1652.7000000000007</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44722.862500000003</v>
      </c>
      <c r="I52" s="18">
        <f t="shared" si="0"/>
        <v>1652.7000000000007</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45056.195833333331</v>
      </c>
      <c r="I53" s="18">
        <f t="shared" si="0"/>
        <v>9652.7000000000007</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45056.195833333331</v>
      </c>
      <c r="I54" s="18">
        <f t="shared" si="0"/>
        <v>9652.7000000000007</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44722.862500000003</v>
      </c>
      <c r="I55" s="18">
        <f t="shared" si="0"/>
        <v>1652.7000000000007</v>
      </c>
      <c r="J55" s="12" t="str">
        <f t="shared" si="2"/>
        <v>NOT DUE</v>
      </c>
      <c r="K55" s="24"/>
      <c r="L55" s="15"/>
    </row>
    <row r="56" spans="1:12" ht="24">
      <c r="A56" s="12" t="s">
        <v>3219</v>
      </c>
      <c r="B56" s="24" t="s">
        <v>1258</v>
      </c>
      <c r="C56" s="24" t="s">
        <v>1259</v>
      </c>
      <c r="D56" s="34">
        <v>8000</v>
      </c>
      <c r="E56" s="8">
        <v>44082</v>
      </c>
      <c r="F56" s="8">
        <v>44082</v>
      </c>
      <c r="G56" s="304">
        <v>7380</v>
      </c>
      <c r="H56" s="17">
        <f t="shared" si="7"/>
        <v>44722.862500000003</v>
      </c>
      <c r="I56" s="18">
        <f t="shared" si="0"/>
        <v>1652.7000000000007</v>
      </c>
      <c r="J56" s="12" t="str">
        <f t="shared" si="2"/>
        <v>NOT DUE</v>
      </c>
      <c r="K56" s="24"/>
      <c r="L56" s="15"/>
    </row>
    <row r="57" spans="1:12">
      <c r="A57" s="12" t="s">
        <v>3220</v>
      </c>
      <c r="B57" s="24" t="s">
        <v>1260</v>
      </c>
      <c r="C57" s="24" t="s">
        <v>1261</v>
      </c>
      <c r="D57" s="34">
        <v>8000</v>
      </c>
      <c r="E57" s="8">
        <v>44082</v>
      </c>
      <c r="F57" s="8">
        <v>44082</v>
      </c>
      <c r="G57" s="304">
        <v>7380</v>
      </c>
      <c r="H57" s="17">
        <f t="shared" si="7"/>
        <v>44722.862500000003</v>
      </c>
      <c r="I57" s="18">
        <f t="shared" si="0"/>
        <v>1652.7000000000007</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44722.862500000003</v>
      </c>
      <c r="I58" s="18">
        <f t="shared" si="0"/>
        <v>1652.7000000000007</v>
      </c>
      <c r="J58" s="12" t="str">
        <f t="shared" si="2"/>
        <v>NOT DUE</v>
      </c>
      <c r="K58" s="24"/>
      <c r="L58" s="15"/>
    </row>
    <row r="59" spans="1:12" ht="24">
      <c r="A59" s="12" t="s">
        <v>3222</v>
      </c>
      <c r="B59" s="24" t="s">
        <v>1264</v>
      </c>
      <c r="C59" s="24" t="s">
        <v>1265</v>
      </c>
      <c r="D59" s="34">
        <v>8000</v>
      </c>
      <c r="E59" s="8">
        <v>44082</v>
      </c>
      <c r="F59" s="8">
        <v>44082</v>
      </c>
      <c r="G59" s="304">
        <v>7380</v>
      </c>
      <c r="H59" s="17">
        <f t="shared" si="7"/>
        <v>44722.862500000003</v>
      </c>
      <c r="I59" s="18">
        <f t="shared" si="0"/>
        <v>1652.7000000000007</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44722.862500000003</v>
      </c>
      <c r="I60" s="18">
        <f t="shared" si="0"/>
        <v>1652.7000000000007</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44722.862500000003</v>
      </c>
      <c r="I61" s="18">
        <f t="shared" si="0"/>
        <v>1652.7000000000007</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44884.654166666667</v>
      </c>
      <c r="I62" s="18">
        <f t="shared" si="0"/>
        <v>5535.7000000000007</v>
      </c>
      <c r="J62" s="12" t="str">
        <f t="shared" si="2"/>
        <v>NOT DUE</v>
      </c>
      <c r="K62" s="24" t="s">
        <v>3371</v>
      </c>
      <c r="L62" s="15"/>
    </row>
    <row r="63" spans="1:12">
      <c r="A63" s="12" t="s">
        <v>3226</v>
      </c>
      <c r="B63" s="24" t="s">
        <v>1280</v>
      </c>
      <c r="C63" s="24" t="s">
        <v>748</v>
      </c>
      <c r="D63" s="34">
        <v>2000</v>
      </c>
      <c r="E63" s="8">
        <v>44082</v>
      </c>
      <c r="F63" s="366">
        <v>44651</v>
      </c>
      <c r="G63" s="304">
        <v>13631</v>
      </c>
      <c r="H63" s="17">
        <f>IF(I63&lt;=2000,$F$5+(I63/24),"error")</f>
        <v>44733.320833333331</v>
      </c>
      <c r="I63" s="18">
        <f t="shared" si="0"/>
        <v>1903.7000000000007</v>
      </c>
      <c r="J63" s="12" t="str">
        <f t="shared" si="2"/>
        <v>NOT DUE</v>
      </c>
      <c r="K63" s="24" t="s">
        <v>3370</v>
      </c>
      <c r="L63" s="15"/>
    </row>
    <row r="64" spans="1:12" ht="24">
      <c r="A64" s="12" t="s">
        <v>3227</v>
      </c>
      <c r="B64" s="24" t="s">
        <v>1281</v>
      </c>
      <c r="C64" s="24" t="s">
        <v>1149</v>
      </c>
      <c r="D64" s="34">
        <v>2000</v>
      </c>
      <c r="E64" s="8">
        <v>44082</v>
      </c>
      <c r="F64" s="366">
        <v>44651</v>
      </c>
      <c r="G64" s="304">
        <v>13631</v>
      </c>
      <c r="H64" s="17">
        <f>IF(I64&lt;=2000,$F$5+(I64/24),"error")</f>
        <v>44733.320833333331</v>
      </c>
      <c r="I64" s="18">
        <f t="shared" si="0"/>
        <v>1903.7000000000007</v>
      </c>
      <c r="J64" s="12" t="str">
        <f t="shared" si="2"/>
        <v>NOT DUE</v>
      </c>
      <c r="K64" s="24" t="s">
        <v>3370</v>
      </c>
      <c r="L64" s="15"/>
    </row>
    <row r="65" spans="1:12">
      <c r="A65" s="12" t="s">
        <v>3228</v>
      </c>
      <c r="B65" s="24" t="s">
        <v>1282</v>
      </c>
      <c r="C65" s="24" t="s">
        <v>748</v>
      </c>
      <c r="D65" s="34">
        <v>2000</v>
      </c>
      <c r="E65" s="8">
        <v>44082</v>
      </c>
      <c r="F65" s="366">
        <v>44651</v>
      </c>
      <c r="G65" s="304">
        <v>13631</v>
      </c>
      <c r="H65" s="17">
        <f>IF(I65&lt;=2000,$F$5+(I65/24),"error")</f>
        <v>44733.320833333331</v>
      </c>
      <c r="I65" s="18">
        <f t="shared" si="0"/>
        <v>1903.7000000000007</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44717.987500000003</v>
      </c>
      <c r="I66" s="18">
        <f t="shared" si="0"/>
        <v>1535.7000000000007</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44722.862500000003</v>
      </c>
      <c r="I67" s="18">
        <f t="shared" si="0"/>
        <v>1652.7000000000007</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44722.862500000003</v>
      </c>
      <c r="I68" s="18">
        <f t="shared" si="0"/>
        <v>1652.7000000000007</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44722.862500000003</v>
      </c>
      <c r="I69" s="18">
        <f t="shared" si="0"/>
        <v>1652.7000000000007</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45056.195833333331</v>
      </c>
      <c r="I70" s="18">
        <f t="shared" si="0"/>
        <v>9652.7000000000007</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45056.195833333331</v>
      </c>
      <c r="I71" s="18">
        <f t="shared" si="0"/>
        <v>9652.7000000000007</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44717.987500000003</v>
      </c>
      <c r="I72" s="18">
        <f t="shared" ref="I72:I120" si="9">D72-($F$4-G72)</f>
        <v>1535.7000000000007</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44717.987500000003</v>
      </c>
      <c r="I73" s="18">
        <f t="shared" si="9"/>
        <v>1535.7000000000007</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44722.862500000003</v>
      </c>
      <c r="I74" s="18">
        <f t="shared" si="9"/>
        <v>1652.7000000000007</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44722.862500000003</v>
      </c>
      <c r="I75" s="18">
        <f t="shared" si="9"/>
        <v>1652.7000000000007</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44722.862500000003</v>
      </c>
      <c r="I76" s="18">
        <f t="shared" si="9"/>
        <v>1652.7000000000007</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44748.695833333331</v>
      </c>
      <c r="I77" s="18">
        <f t="shared" si="9"/>
        <v>2272.7000000000007</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44748.695833333331</v>
      </c>
      <c r="I78" s="18">
        <f t="shared" si="9"/>
        <v>2272.7000000000007</v>
      </c>
      <c r="J78" s="12" t="str">
        <f t="shared" si="10"/>
        <v>NOT DUE</v>
      </c>
      <c r="K78" s="24" t="s">
        <v>3371</v>
      </c>
      <c r="L78" s="15"/>
    </row>
    <row r="79" spans="1:12" ht="24">
      <c r="A79" s="12" t="s">
        <v>3242</v>
      </c>
      <c r="B79" s="24" t="s">
        <v>1313</v>
      </c>
      <c r="C79" s="24" t="s">
        <v>35</v>
      </c>
      <c r="D79" s="34">
        <v>16000</v>
      </c>
      <c r="E79" s="8">
        <v>44082</v>
      </c>
      <c r="F79" s="8">
        <v>44082</v>
      </c>
      <c r="G79" s="20"/>
      <c r="H79" s="17">
        <f t="shared" si="12"/>
        <v>44748.695833333331</v>
      </c>
      <c r="I79" s="18">
        <f t="shared" si="9"/>
        <v>2272.7000000000007</v>
      </c>
      <c r="J79" s="12" t="str">
        <f t="shared" si="10"/>
        <v>NOT DUE</v>
      </c>
      <c r="K79" s="24" t="s">
        <v>3372</v>
      </c>
      <c r="L79" s="15"/>
    </row>
    <row r="80" spans="1:12" ht="24">
      <c r="A80" s="12" t="s">
        <v>3243</v>
      </c>
      <c r="B80" s="24" t="s">
        <v>3378</v>
      </c>
      <c r="C80" s="24" t="s">
        <v>35</v>
      </c>
      <c r="D80" s="34">
        <v>16000</v>
      </c>
      <c r="E80" s="8">
        <v>44082</v>
      </c>
      <c r="F80" s="8">
        <v>44082</v>
      </c>
      <c r="G80" s="20"/>
      <c r="H80" s="17">
        <f t="shared" si="12"/>
        <v>44748.695833333331</v>
      </c>
      <c r="I80" s="18">
        <f t="shared" si="9"/>
        <v>2272.7000000000007</v>
      </c>
      <c r="J80" s="12" t="str">
        <f t="shared" si="10"/>
        <v>NOT DUE</v>
      </c>
      <c r="K80" s="24" t="s">
        <v>3371</v>
      </c>
      <c r="L80" s="15"/>
    </row>
    <row r="81" spans="1:12" ht="24">
      <c r="A81" s="12" t="s">
        <v>3244</v>
      </c>
      <c r="B81" s="24" t="s">
        <v>3377</v>
      </c>
      <c r="C81" s="24" t="s">
        <v>35</v>
      </c>
      <c r="D81" s="34">
        <v>16000</v>
      </c>
      <c r="E81" s="8">
        <v>44082</v>
      </c>
      <c r="F81" s="8">
        <v>44082</v>
      </c>
      <c r="G81" s="20"/>
      <c r="H81" s="17">
        <f t="shared" si="12"/>
        <v>44748.695833333331</v>
      </c>
      <c r="I81" s="18">
        <f t="shared" si="9"/>
        <v>2272.7000000000007</v>
      </c>
      <c r="J81" s="12" t="str">
        <f t="shared" si="10"/>
        <v>NOT DUE</v>
      </c>
      <c r="K81" s="24" t="s">
        <v>3371</v>
      </c>
      <c r="L81" s="15"/>
    </row>
    <row r="82" spans="1:12" ht="24">
      <c r="A82" s="12" t="s">
        <v>3245</v>
      </c>
      <c r="B82" s="24" t="s">
        <v>3376</v>
      </c>
      <c r="C82" s="24" t="s">
        <v>35</v>
      </c>
      <c r="D82" s="34">
        <v>16000</v>
      </c>
      <c r="E82" s="8">
        <v>44082</v>
      </c>
      <c r="F82" s="8">
        <v>44082</v>
      </c>
      <c r="G82" s="20"/>
      <c r="H82" s="17">
        <f t="shared" si="12"/>
        <v>44748.695833333331</v>
      </c>
      <c r="I82" s="18">
        <f t="shared" si="9"/>
        <v>2272.7000000000007</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44722.862500000003</v>
      </c>
      <c r="I83" s="18">
        <f t="shared" si="9"/>
        <v>1652.7000000000007</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44722.862500000003</v>
      </c>
      <c r="I84" s="18">
        <f t="shared" si="9"/>
        <v>1652.7000000000007</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44722.862500000003</v>
      </c>
      <c r="I85" s="18">
        <f t="shared" si="9"/>
        <v>1652.7000000000007</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44722.862500000003</v>
      </c>
      <c r="I86" s="18">
        <f t="shared" si="9"/>
        <v>1652.7000000000007</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44722.862500000003</v>
      </c>
      <c r="I87" s="18">
        <f t="shared" si="9"/>
        <v>1652.7000000000007</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44722.862500000003</v>
      </c>
      <c r="I88" s="18">
        <f t="shared" si="9"/>
        <v>1652.7000000000007</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44722.862500000003</v>
      </c>
      <c r="I89" s="18">
        <f t="shared" si="9"/>
        <v>1652.7000000000007</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44722.862500000003</v>
      </c>
      <c r="I90" s="18">
        <f t="shared" si="9"/>
        <v>1652.7000000000007</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44722.862500000003</v>
      </c>
      <c r="I91" s="18">
        <f t="shared" si="9"/>
        <v>1652.7000000000007</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44722.862500000003</v>
      </c>
      <c r="I92" s="18">
        <f t="shared" si="9"/>
        <v>1652.7000000000007</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44722.862500000003</v>
      </c>
      <c r="I93" s="18">
        <f t="shared" si="9"/>
        <v>1652.7000000000007</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44722.862500000003</v>
      </c>
      <c r="I94" s="18">
        <f t="shared" si="9"/>
        <v>1652.7000000000007</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44722.862500000003</v>
      </c>
      <c r="I95" s="18">
        <f t="shared" si="9"/>
        <v>1652.7000000000007</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44722.862500000003</v>
      </c>
      <c r="I96" s="18">
        <f t="shared" si="9"/>
        <v>1652.7000000000007</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44748.695833333331</v>
      </c>
      <c r="I97" s="18">
        <f t="shared" si="9"/>
        <v>2272.7000000000007</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44748.695833333331</v>
      </c>
      <c r="I98" s="18">
        <f t="shared" si="9"/>
        <v>2272.7000000000007</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44722.862500000003</v>
      </c>
      <c r="I99" s="18">
        <f t="shared" si="9"/>
        <v>1652.7000000000007</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44748.695833333331</v>
      </c>
      <c r="I100" s="18">
        <f t="shared" si="9"/>
        <v>2272.7000000000007</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44722.862500000003</v>
      </c>
      <c r="I109" s="196">
        <f t="shared" si="9"/>
        <v>1652.7000000000007</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44722.862500000003</v>
      </c>
      <c r="I110" s="18">
        <f t="shared" si="9"/>
        <v>1652.7000000000007</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44722.862500000003</v>
      </c>
      <c r="I111" s="18">
        <f t="shared" si="9"/>
        <v>1652.7000000000007</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44722.862500000003</v>
      </c>
      <c r="I112" s="18">
        <f t="shared" si="9"/>
        <v>1652.7000000000007</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44722.862500000003</v>
      </c>
      <c r="I113" s="18">
        <f t="shared" si="9"/>
        <v>1652.7000000000007</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44722.862500000003</v>
      </c>
      <c r="I114" s="18">
        <f t="shared" si="9"/>
        <v>1652.7000000000007</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44722.862500000003</v>
      </c>
      <c r="I115" s="18">
        <f t="shared" si="9"/>
        <v>1652.7000000000007</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44722.862500000003</v>
      </c>
      <c r="I116" s="18">
        <f t="shared" si="9"/>
        <v>1652.7000000000007</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44722.862500000003</v>
      </c>
      <c r="I117" s="18">
        <f t="shared" si="9"/>
        <v>1652.7000000000007</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44717.987500000003</v>
      </c>
      <c r="I118" s="18">
        <f t="shared" si="9"/>
        <v>1535.7000000000007</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45082.029166666667</v>
      </c>
      <c r="I119" s="18">
        <f t="shared" si="9"/>
        <v>10272.700000000001</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44717.987500000003</v>
      </c>
      <c r="I120" s="18">
        <f t="shared" si="9"/>
        <v>1535.7000000000007</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t="s">
        <v>4951</v>
      </c>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2135</v>
      </c>
      <c r="D3" s="519" t="s">
        <v>12</v>
      </c>
      <c r="E3" s="519"/>
      <c r="F3" s="249" t="s">
        <v>3056</v>
      </c>
    </row>
    <row r="4" spans="1:12" ht="18" customHeight="1">
      <c r="A4" s="518" t="s">
        <v>74</v>
      </c>
      <c r="B4" s="518"/>
      <c r="C4" s="29" t="s">
        <v>4648</v>
      </c>
      <c r="D4" s="519" t="s">
        <v>2072</v>
      </c>
      <c r="E4" s="519"/>
      <c r="F4" s="246">
        <f>'Running Hours'!B20</f>
        <v>1188.9000000000001</v>
      </c>
    </row>
    <row r="5" spans="1:12" ht="18" customHeight="1">
      <c r="A5" s="518" t="s">
        <v>75</v>
      </c>
      <c r="B5" s="518"/>
      <c r="C5" s="30" t="s">
        <v>4646</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44733.337500000001</v>
      </c>
      <c r="I8" s="18">
        <f t="shared" ref="I8:I71" si="0">D8-($F$4-G8)</f>
        <v>1904.1</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44733.337500000001</v>
      </c>
      <c r="I9" s="18">
        <f t="shared" si="0"/>
        <v>1904.1</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44733.337500000001</v>
      </c>
      <c r="I10" s="18">
        <f t="shared" si="0"/>
        <v>1904.1</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44733.337500000001</v>
      </c>
      <c r="I11" s="18">
        <f t="shared" si="0"/>
        <v>1904.1</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44733.337500000001</v>
      </c>
      <c r="I12" s="18">
        <f t="shared" si="0"/>
        <v>1904.1</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44733.337500000001</v>
      </c>
      <c r="I13" s="18">
        <f t="shared" si="0"/>
        <v>1904.1</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44733.337500000001</v>
      </c>
      <c r="I14" s="18">
        <f t="shared" si="0"/>
        <v>1904.1</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44733.337500000001</v>
      </c>
      <c r="I15" s="18">
        <f t="shared" si="0"/>
        <v>1904.1</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44733.337500000001</v>
      </c>
      <c r="I16" s="18">
        <f t="shared" si="0"/>
        <v>1904.1</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44733.337500000001</v>
      </c>
      <c r="I17" s="18">
        <f t="shared" si="0"/>
        <v>1904.1</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44733.337500000001</v>
      </c>
      <c r="I18" s="18">
        <f t="shared" si="0"/>
        <v>1904.1</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44733.337500000001</v>
      </c>
      <c r="I19" s="18">
        <f t="shared" si="0"/>
        <v>1904.1</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44733.337500000001</v>
      </c>
      <c r="I20" s="18">
        <f t="shared" si="0"/>
        <v>1904.1</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44733.337500000001</v>
      </c>
      <c r="I21" s="18">
        <f t="shared" si="0"/>
        <v>1904.1</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44733.337500000001</v>
      </c>
      <c r="I22" s="18">
        <f t="shared" si="0"/>
        <v>1904.1</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44733.337500000001</v>
      </c>
      <c r="I23" s="18">
        <f t="shared" si="0"/>
        <v>1904.1</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44733.337500000001</v>
      </c>
      <c r="I24" s="18">
        <f t="shared" si="0"/>
        <v>1904.1</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44733.337500000001</v>
      </c>
      <c r="I25" s="18">
        <f t="shared" si="0"/>
        <v>1904.1</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44733.337500000001</v>
      </c>
      <c r="I26" s="18">
        <f t="shared" si="0"/>
        <v>1904.1</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44733.337500000001</v>
      </c>
      <c r="I27" s="18">
        <f t="shared" si="0"/>
        <v>1904.1</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44733.337500000001</v>
      </c>
      <c r="I28" s="18">
        <f t="shared" si="0"/>
        <v>1904.1</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44733.337500000001</v>
      </c>
      <c r="I29" s="18">
        <f t="shared" si="0"/>
        <v>1904.1</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44733.337500000001</v>
      </c>
      <c r="I30" s="18">
        <f t="shared" si="0"/>
        <v>1904.1</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44733.337500000001</v>
      </c>
      <c r="I31" s="18">
        <f t="shared" si="0"/>
        <v>1904.1</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44733.337500000001</v>
      </c>
      <c r="I32" s="18">
        <f t="shared" si="0"/>
        <v>1904.1</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44733.337500000001</v>
      </c>
      <c r="I33" s="18">
        <f t="shared" si="0"/>
        <v>1904.1</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44733.337500000001</v>
      </c>
      <c r="I34" s="18">
        <f t="shared" si="0"/>
        <v>1904.1</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44733.337500000001</v>
      </c>
      <c r="I35" s="18">
        <f t="shared" si="0"/>
        <v>1904.1</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44733.337500000001</v>
      </c>
      <c r="I36" s="18">
        <f t="shared" si="0"/>
        <v>1904.1</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44816.67083333333</v>
      </c>
      <c r="I37" s="18">
        <f t="shared" si="0"/>
        <v>3904.1</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44733.337500000001</v>
      </c>
      <c r="I38" s="18">
        <f t="shared" si="0"/>
        <v>1904.1</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44816.67083333333</v>
      </c>
      <c r="I39" s="18">
        <f t="shared" si="0"/>
        <v>3904.1</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44816.67083333333</v>
      </c>
      <c r="I40" s="18">
        <f t="shared" si="0"/>
        <v>3904.1</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44816.67083333333</v>
      </c>
      <c r="I41" s="18">
        <f t="shared" si="0"/>
        <v>3904.1</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44733.337500000001</v>
      </c>
      <c r="I42" s="18">
        <f t="shared" si="0"/>
        <v>1904.1</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44733.337500000001</v>
      </c>
      <c r="I43" s="18">
        <f t="shared" si="0"/>
        <v>1904.1</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44771.129166666666</v>
      </c>
      <c r="I44" s="18">
        <f t="shared" si="0"/>
        <v>2811.1</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44771.129166666666</v>
      </c>
      <c r="I45" s="18">
        <f t="shared" si="0"/>
        <v>2811.1</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44733.337500000001</v>
      </c>
      <c r="I46" s="18">
        <f t="shared" si="0"/>
        <v>1904.1</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44937.79583333333</v>
      </c>
      <c r="I47" s="18">
        <f t="shared" si="0"/>
        <v>6811.1</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44771.129166666666</v>
      </c>
      <c r="I48" s="18">
        <f t="shared" si="0"/>
        <v>2811.1</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44937.79583333333</v>
      </c>
      <c r="I49" s="18">
        <f t="shared" si="0"/>
        <v>6811.1</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44937.79583333333</v>
      </c>
      <c r="I50" s="18">
        <f t="shared" si="0"/>
        <v>6811.1</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44937.79583333333</v>
      </c>
      <c r="I51" s="18">
        <f t="shared" si="0"/>
        <v>6811.1</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44937.79583333333</v>
      </c>
      <c r="I52" s="18">
        <f t="shared" si="0"/>
        <v>6811.1</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45271.129166666666</v>
      </c>
      <c r="I53" s="18">
        <f t="shared" si="0"/>
        <v>14811.1</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45271.129166666666</v>
      </c>
      <c r="I54" s="18">
        <f t="shared" si="0"/>
        <v>14811.1</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44937.79583333333</v>
      </c>
      <c r="I55" s="18">
        <f t="shared" si="0"/>
        <v>6811.1</v>
      </c>
      <c r="J55" s="12" t="str">
        <f t="shared" si="2"/>
        <v>NOT DUE</v>
      </c>
      <c r="K55" s="24"/>
      <c r="L55" s="32"/>
    </row>
    <row r="56" spans="1:12" ht="24">
      <c r="A56" s="12" t="s">
        <v>3105</v>
      </c>
      <c r="B56" s="24" t="s">
        <v>1258</v>
      </c>
      <c r="C56" s="24" t="s">
        <v>1259</v>
      </c>
      <c r="D56" s="34">
        <v>8000</v>
      </c>
      <c r="E56" s="8">
        <v>44082</v>
      </c>
      <c r="F56" s="8">
        <v>44082</v>
      </c>
      <c r="G56" s="20">
        <v>0</v>
      </c>
      <c r="H56" s="17">
        <f t="shared" si="7"/>
        <v>44937.79583333333</v>
      </c>
      <c r="I56" s="18">
        <f t="shared" si="0"/>
        <v>6811.1</v>
      </c>
      <c r="J56" s="12" t="str">
        <f t="shared" si="2"/>
        <v>NOT DUE</v>
      </c>
      <c r="K56" s="24"/>
      <c r="L56" s="32"/>
    </row>
    <row r="57" spans="1:12">
      <c r="A57" s="12" t="s">
        <v>3106</v>
      </c>
      <c r="B57" s="24" t="s">
        <v>1260</v>
      </c>
      <c r="C57" s="24" t="s">
        <v>1261</v>
      </c>
      <c r="D57" s="34">
        <v>8000</v>
      </c>
      <c r="E57" s="8">
        <v>44082</v>
      </c>
      <c r="F57" s="8">
        <v>44082</v>
      </c>
      <c r="G57" s="20">
        <v>0</v>
      </c>
      <c r="H57" s="17">
        <f t="shared" si="7"/>
        <v>44937.79583333333</v>
      </c>
      <c r="I57" s="18">
        <f t="shared" si="0"/>
        <v>6811.1</v>
      </c>
      <c r="J57" s="12" t="str">
        <f t="shared" si="2"/>
        <v>NOT DUE</v>
      </c>
      <c r="K57" s="24" t="s">
        <v>3371</v>
      </c>
      <c r="L57" s="32"/>
    </row>
    <row r="58" spans="1:12">
      <c r="A58" s="12" t="s">
        <v>3107</v>
      </c>
      <c r="B58" s="24" t="s">
        <v>1262</v>
      </c>
      <c r="C58" s="24" t="s">
        <v>1263</v>
      </c>
      <c r="D58" s="34">
        <v>8000</v>
      </c>
      <c r="E58" s="8">
        <v>44082</v>
      </c>
      <c r="F58" s="8">
        <v>44082</v>
      </c>
      <c r="G58" s="20">
        <v>0</v>
      </c>
      <c r="H58" s="17">
        <f t="shared" si="7"/>
        <v>44937.79583333333</v>
      </c>
      <c r="I58" s="18">
        <f t="shared" si="0"/>
        <v>6811.1</v>
      </c>
      <c r="J58" s="12" t="str">
        <f t="shared" si="2"/>
        <v>NOT DUE</v>
      </c>
      <c r="K58" s="24"/>
      <c r="L58" s="32"/>
    </row>
    <row r="59" spans="1:12" ht="24">
      <c r="A59" s="12" t="s">
        <v>3108</v>
      </c>
      <c r="B59" s="24" t="s">
        <v>1264</v>
      </c>
      <c r="C59" s="24" t="s">
        <v>1265</v>
      </c>
      <c r="D59" s="34">
        <v>8000</v>
      </c>
      <c r="E59" s="8">
        <v>44082</v>
      </c>
      <c r="F59" s="8">
        <v>44082</v>
      </c>
      <c r="G59" s="20">
        <v>0</v>
      </c>
      <c r="H59" s="17">
        <f t="shared" si="7"/>
        <v>44937.79583333333</v>
      </c>
      <c r="I59" s="18">
        <f t="shared" si="0"/>
        <v>6811.1</v>
      </c>
      <c r="J59" s="12" t="str">
        <f t="shared" si="2"/>
        <v>NOT DUE</v>
      </c>
      <c r="K59" s="24" t="s">
        <v>3371</v>
      </c>
      <c r="L59" s="32"/>
    </row>
    <row r="60" spans="1:12">
      <c r="A60" s="12" t="s">
        <v>3109</v>
      </c>
      <c r="B60" s="24" t="s">
        <v>1266</v>
      </c>
      <c r="C60" s="24" t="s">
        <v>1267</v>
      </c>
      <c r="D60" s="34">
        <v>8000</v>
      </c>
      <c r="E60" s="8">
        <v>44082</v>
      </c>
      <c r="F60" s="8">
        <v>44082</v>
      </c>
      <c r="G60" s="20">
        <v>0</v>
      </c>
      <c r="H60" s="17">
        <f t="shared" si="7"/>
        <v>44937.79583333333</v>
      </c>
      <c r="I60" s="18">
        <f t="shared" si="0"/>
        <v>6811.1</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44937.79583333333</v>
      </c>
      <c r="I61" s="18">
        <f t="shared" si="0"/>
        <v>6811.1</v>
      </c>
      <c r="J61" s="12" t="str">
        <f t="shared" si="2"/>
        <v>NOT DUE</v>
      </c>
      <c r="K61" s="24" t="s">
        <v>3371</v>
      </c>
      <c r="L61" s="32"/>
    </row>
    <row r="62" spans="1:12">
      <c r="A62" s="12" t="s">
        <v>3111</v>
      </c>
      <c r="B62" s="24" t="s">
        <v>1270</v>
      </c>
      <c r="C62" s="24" t="s">
        <v>1271</v>
      </c>
      <c r="D62" s="34">
        <v>8000</v>
      </c>
      <c r="E62" s="8">
        <v>44082</v>
      </c>
      <c r="F62" s="8">
        <v>44082</v>
      </c>
      <c r="G62" s="20">
        <v>0</v>
      </c>
      <c r="H62" s="17">
        <f t="shared" si="7"/>
        <v>44937.79583333333</v>
      </c>
      <c r="I62" s="18">
        <f t="shared" si="0"/>
        <v>6811.1</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44733.337500000001</v>
      </c>
      <c r="I63" s="18">
        <f t="shared" si="0"/>
        <v>1904.1</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44733.337500000001</v>
      </c>
      <c r="I64" s="18">
        <f t="shared" si="0"/>
        <v>1904.1</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44733.337500000001</v>
      </c>
      <c r="I65" s="18">
        <f t="shared" si="0"/>
        <v>1904.1</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44771.129166666666</v>
      </c>
      <c r="I66" s="18">
        <f t="shared" si="0"/>
        <v>2811.1</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44937.79583333333</v>
      </c>
      <c r="I67" s="18">
        <f t="shared" si="0"/>
        <v>6811.1</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44937.79583333333</v>
      </c>
      <c r="I68" s="18">
        <f t="shared" si="0"/>
        <v>6811.1</v>
      </c>
      <c r="J68" s="12" t="str">
        <f t="shared" si="2"/>
        <v>NOT DUE</v>
      </c>
      <c r="K68" s="24" t="s">
        <v>3371</v>
      </c>
      <c r="L68" s="32"/>
    </row>
    <row r="69" spans="1:12">
      <c r="A69" s="12" t="s">
        <v>3118</v>
      </c>
      <c r="B69" s="24" t="s">
        <v>1292</v>
      </c>
      <c r="C69" s="24" t="s">
        <v>1293</v>
      </c>
      <c r="D69" s="34">
        <v>8000</v>
      </c>
      <c r="E69" s="8">
        <v>44082</v>
      </c>
      <c r="F69" s="8">
        <v>44082</v>
      </c>
      <c r="G69" s="20">
        <v>0</v>
      </c>
      <c r="H69" s="17">
        <f t="shared" si="8"/>
        <v>44937.79583333333</v>
      </c>
      <c r="I69" s="18">
        <f t="shared" si="0"/>
        <v>6811.1</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45271.129166666666</v>
      </c>
      <c r="I70" s="18">
        <f t="shared" si="0"/>
        <v>14811.1</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45271.129166666666</v>
      </c>
      <c r="I71" s="18">
        <f t="shared" si="0"/>
        <v>14811.1</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44771.129166666666</v>
      </c>
      <c r="I72" s="18">
        <f t="shared" ref="I72:I120" si="9">D72-($F$4-G72)</f>
        <v>2811.1</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44771.129166666666</v>
      </c>
      <c r="I73" s="18">
        <f t="shared" si="9"/>
        <v>2811.1</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44937.79583333333</v>
      </c>
      <c r="I74" s="18">
        <f t="shared" si="9"/>
        <v>6811.1</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44937.79583333333</v>
      </c>
      <c r="I75" s="18">
        <f t="shared" si="9"/>
        <v>6811.1</v>
      </c>
      <c r="J75" s="12" t="str">
        <f t="shared" si="10"/>
        <v>NOT DUE</v>
      </c>
      <c r="K75" s="24" t="s">
        <v>3371</v>
      </c>
      <c r="L75" s="32"/>
    </row>
    <row r="76" spans="1:12">
      <c r="A76" s="12" t="s">
        <v>3125</v>
      </c>
      <c r="B76" s="24" t="s">
        <v>1307</v>
      </c>
      <c r="C76" s="24" t="s">
        <v>1198</v>
      </c>
      <c r="D76" s="34">
        <v>8000</v>
      </c>
      <c r="E76" s="8">
        <v>44082</v>
      </c>
      <c r="F76" s="8">
        <v>44082</v>
      </c>
      <c r="G76" s="20">
        <v>0</v>
      </c>
      <c r="H76" s="17">
        <f t="shared" si="11"/>
        <v>44937.79583333333</v>
      </c>
      <c r="I76" s="18">
        <f t="shared" si="9"/>
        <v>6811.1</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45271.129166666666</v>
      </c>
      <c r="I77" s="18">
        <f t="shared" si="9"/>
        <v>14811.1</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45271.129166666666</v>
      </c>
      <c r="I78" s="18">
        <f t="shared" si="9"/>
        <v>14811.1</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45271.129166666666</v>
      </c>
      <c r="I79" s="18">
        <f t="shared" si="9"/>
        <v>14811.1</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45271.129166666666</v>
      </c>
      <c r="I80" s="18">
        <f t="shared" si="9"/>
        <v>14811.1</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45271.129166666666</v>
      </c>
      <c r="I81" s="18">
        <f t="shared" si="9"/>
        <v>14811.1</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45271.129166666666</v>
      </c>
      <c r="I82" s="18">
        <f t="shared" si="9"/>
        <v>14811.1</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44937.79583333333</v>
      </c>
      <c r="I83" s="18">
        <f t="shared" si="9"/>
        <v>6811.1</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44937.79583333333</v>
      </c>
      <c r="I84" s="18">
        <f t="shared" si="9"/>
        <v>6811.1</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44937.79583333333</v>
      </c>
      <c r="I85" s="18">
        <f t="shared" si="9"/>
        <v>6811.1</v>
      </c>
      <c r="J85" s="12" t="str">
        <f t="shared" si="10"/>
        <v>NOT DUE</v>
      </c>
      <c r="K85" s="24" t="s">
        <v>3373</v>
      </c>
      <c r="L85" s="32"/>
    </row>
    <row r="86" spans="1:12">
      <c r="A86" s="12" t="s">
        <v>3135</v>
      </c>
      <c r="B86" s="24" t="s">
        <v>1324</v>
      </c>
      <c r="C86" s="24" t="s">
        <v>1198</v>
      </c>
      <c r="D86" s="34">
        <v>8000</v>
      </c>
      <c r="E86" s="8">
        <v>44082</v>
      </c>
      <c r="F86" s="8">
        <v>44082</v>
      </c>
      <c r="G86" s="20">
        <v>0</v>
      </c>
      <c r="H86" s="17">
        <f t="shared" si="13"/>
        <v>44937.79583333333</v>
      </c>
      <c r="I86" s="18">
        <f t="shared" si="9"/>
        <v>6811.1</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44937.79583333333</v>
      </c>
      <c r="I87" s="18">
        <f t="shared" si="9"/>
        <v>6811.1</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44937.79583333333</v>
      </c>
      <c r="I88" s="18">
        <f t="shared" si="9"/>
        <v>6811.1</v>
      </c>
      <c r="J88" s="12" t="str">
        <f t="shared" si="10"/>
        <v>NOT DUE</v>
      </c>
      <c r="K88" s="24" t="s">
        <v>3373</v>
      </c>
      <c r="L88" s="32"/>
    </row>
    <row r="89" spans="1:12">
      <c r="A89" s="12" t="s">
        <v>3138</v>
      </c>
      <c r="B89" s="24" t="s">
        <v>1329</v>
      </c>
      <c r="C89" s="24" t="s">
        <v>1198</v>
      </c>
      <c r="D89" s="34">
        <v>8000</v>
      </c>
      <c r="E89" s="8">
        <v>44082</v>
      </c>
      <c r="F89" s="8">
        <v>44082</v>
      </c>
      <c r="G89" s="20">
        <v>0</v>
      </c>
      <c r="H89" s="17">
        <f t="shared" si="13"/>
        <v>44937.79583333333</v>
      </c>
      <c r="I89" s="18">
        <f t="shared" si="9"/>
        <v>6811.1</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44937.79583333333</v>
      </c>
      <c r="I90" s="18">
        <f t="shared" si="9"/>
        <v>6811.1</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44937.79583333333</v>
      </c>
      <c r="I91" s="18">
        <f t="shared" si="9"/>
        <v>6811.1</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44937.79583333333</v>
      </c>
      <c r="I92" s="18">
        <f t="shared" si="9"/>
        <v>6811.1</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44937.79583333333</v>
      </c>
      <c r="I93" s="18">
        <f t="shared" si="9"/>
        <v>6811.1</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44937.79583333333</v>
      </c>
      <c r="I94" s="18">
        <f t="shared" si="9"/>
        <v>6811.1</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44937.79583333333</v>
      </c>
      <c r="I95" s="18">
        <f t="shared" si="9"/>
        <v>6811.1</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44937.79583333333</v>
      </c>
      <c r="I96" s="18">
        <f t="shared" si="9"/>
        <v>6811.1</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45271.129166666666</v>
      </c>
      <c r="I97" s="18">
        <f t="shared" si="9"/>
        <v>14811.1</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45271.129166666666</v>
      </c>
      <c r="I98" s="18">
        <f t="shared" si="9"/>
        <v>14811.1</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44937.79583333333</v>
      </c>
      <c r="I99" s="18">
        <f t="shared" si="9"/>
        <v>6811.1</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45271.129166666666</v>
      </c>
      <c r="I100" s="18">
        <f t="shared" si="9"/>
        <v>14811.1</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44937.79583333333</v>
      </c>
      <c r="I101" s="18">
        <f t="shared" si="9"/>
        <v>6811.1</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44771.129166666666</v>
      </c>
      <c r="I102" s="18">
        <f t="shared" si="9"/>
        <v>2811.1</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44937.79583333333</v>
      </c>
      <c r="I103" s="18">
        <f t="shared" si="9"/>
        <v>6811.1</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44937.79583333333</v>
      </c>
      <c r="I104" s="18">
        <f t="shared" si="9"/>
        <v>6811.1</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44937.79583333333</v>
      </c>
      <c r="I105" s="18">
        <f t="shared" si="9"/>
        <v>6811.1</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44937.79583333333</v>
      </c>
      <c r="I106" s="18">
        <f t="shared" si="9"/>
        <v>6811.1</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44937.79583333333</v>
      </c>
      <c r="I107" s="18">
        <f t="shared" si="9"/>
        <v>6811.1</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45271.129166666666</v>
      </c>
      <c r="I108" s="18">
        <f t="shared" si="9"/>
        <v>14811.1</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44937.79583333333</v>
      </c>
      <c r="I109" s="18">
        <f t="shared" si="9"/>
        <v>6811.1</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44937.79583333333</v>
      </c>
      <c r="I110" s="18">
        <f t="shared" si="9"/>
        <v>6811.1</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44937.79583333333</v>
      </c>
      <c r="I111" s="18">
        <f t="shared" si="9"/>
        <v>6811.1</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44937.79583333333</v>
      </c>
      <c r="I112" s="18">
        <f t="shared" si="9"/>
        <v>6811.1</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44937.79583333333</v>
      </c>
      <c r="I113" s="18">
        <f t="shared" si="9"/>
        <v>6811.1</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44937.79583333333</v>
      </c>
      <c r="I114" s="18">
        <f t="shared" si="9"/>
        <v>6811.1</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44937.79583333333</v>
      </c>
      <c r="I115" s="18">
        <f t="shared" si="9"/>
        <v>6811.1</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44937.79583333333</v>
      </c>
      <c r="I116" s="18">
        <f t="shared" si="9"/>
        <v>6811.1</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44937.79583333333</v>
      </c>
      <c r="I117" s="18">
        <f t="shared" si="9"/>
        <v>6811.1</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44771.129166666666</v>
      </c>
      <c r="I118" s="18">
        <f t="shared" si="9"/>
        <v>2811.1</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45604.462500000001</v>
      </c>
      <c r="I119" s="18">
        <f t="shared" si="9"/>
        <v>22811.1</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44771.129166666666</v>
      </c>
      <c r="I120" s="18">
        <f t="shared" si="9"/>
        <v>2811.1</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7" t="s">
        <v>5001</v>
      </c>
      <c r="F126" s="467"/>
      <c r="G126" s="467"/>
      <c r="I126" s="463"/>
      <c r="J126" s="463"/>
      <c r="K126" s="463"/>
    </row>
    <row r="127" spans="1:12">
      <c r="A127" s="220"/>
      <c r="E127" s="464"/>
      <c r="F127" s="464"/>
      <c r="G127" s="464"/>
      <c r="I127" s="464"/>
      <c r="J127" s="464"/>
      <c r="K127" s="464"/>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40"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1526</v>
      </c>
      <c r="D3" s="519" t="s">
        <v>12</v>
      </c>
      <c r="E3" s="519"/>
      <c r="F3" s="249" t="s">
        <v>3027</v>
      </c>
    </row>
    <row r="4" spans="1:12" ht="18" customHeight="1">
      <c r="A4" s="518" t="s">
        <v>74</v>
      </c>
      <c r="B4" s="518"/>
      <c r="C4" s="29" t="s">
        <v>4651</v>
      </c>
      <c r="D4" s="519" t="s">
        <v>2072</v>
      </c>
      <c r="E4" s="519"/>
      <c r="F4" s="246">
        <f>'Running Hours'!B23</f>
        <v>7606.6</v>
      </c>
    </row>
    <row r="5" spans="1:12" ht="18" customHeight="1">
      <c r="A5" s="518" t="s">
        <v>75</v>
      </c>
      <c r="B5" s="518"/>
      <c r="C5" s="30" t="s">
        <v>4649</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8000</v>
      </c>
      <c r="E8" s="8">
        <v>44082</v>
      </c>
      <c r="F8" s="8">
        <v>44082</v>
      </c>
      <c r="G8" s="20">
        <v>0</v>
      </c>
      <c r="H8" s="17">
        <f>IF(I8&lt;=8000,$F$5+(I8/24),"error")</f>
        <v>44670.39166666667</v>
      </c>
      <c r="I8" s="18">
        <f t="shared" ref="I8" si="0">D8-($F$4-G8)</f>
        <v>393.39999999999964</v>
      </c>
      <c r="J8" s="12" t="str">
        <f t="shared" ref="J8" si="1">IF(I8="","",IF(I8&lt;0,"OVERDUE","NOT DUE"))</f>
        <v>NOT DUE</v>
      </c>
      <c r="K8" s="24" t="s">
        <v>1548</v>
      </c>
      <c r="L8" s="113"/>
    </row>
    <row r="9" spans="1:12">
      <c r="A9" s="12" t="s">
        <v>3029</v>
      </c>
      <c r="B9" s="24" t="s">
        <v>1533</v>
      </c>
      <c r="C9" s="24" t="s">
        <v>1534</v>
      </c>
      <c r="D9" s="34">
        <v>8000</v>
      </c>
      <c r="E9" s="8">
        <v>44082</v>
      </c>
      <c r="F9" s="8">
        <v>44082</v>
      </c>
      <c r="G9" s="20">
        <v>0</v>
      </c>
      <c r="H9" s="17">
        <f>IF(I9&lt;=8000,$F$5+(I9/24),"error")</f>
        <v>44670.39166666667</v>
      </c>
      <c r="I9" s="18">
        <f t="shared" ref="I9:I18" si="2">D9-($F$4-G9)</f>
        <v>393.39999999999964</v>
      </c>
      <c r="J9" s="12" t="str">
        <f t="shared" ref="J9:J36" si="3">IF(I9="","",IF(I9&lt;0,"OVERDUE","NOT DUE"))</f>
        <v>NOT DUE</v>
      </c>
      <c r="K9" s="24"/>
      <c r="L9" s="113"/>
    </row>
    <row r="10" spans="1:12">
      <c r="A10" s="12" t="s">
        <v>3405</v>
      </c>
      <c r="B10" s="24" t="s">
        <v>1533</v>
      </c>
      <c r="C10" s="24" t="s">
        <v>1535</v>
      </c>
      <c r="D10" s="34">
        <v>20000</v>
      </c>
      <c r="E10" s="8">
        <v>44082</v>
      </c>
      <c r="F10" s="8">
        <v>44082</v>
      </c>
      <c r="G10" s="20">
        <v>0</v>
      </c>
      <c r="H10" s="17">
        <f>IF(I10&lt;=20000,$F$5+(I10/24),"error")</f>
        <v>45170.39166666667</v>
      </c>
      <c r="I10" s="18">
        <f t="shared" si="2"/>
        <v>12393.4</v>
      </c>
      <c r="J10" s="12" t="str">
        <f t="shared" si="3"/>
        <v>NOT DUE</v>
      </c>
      <c r="K10" s="24"/>
      <c r="L10" s="15"/>
    </row>
    <row r="11" spans="1:12" ht="26.45" customHeight="1">
      <c r="A11" s="12" t="s">
        <v>3030</v>
      </c>
      <c r="B11" s="24" t="s">
        <v>1536</v>
      </c>
      <c r="C11" s="24" t="s">
        <v>1537</v>
      </c>
      <c r="D11" s="34">
        <v>8000</v>
      </c>
      <c r="E11" s="8">
        <v>44082</v>
      </c>
      <c r="F11" s="8">
        <v>44082</v>
      </c>
      <c r="G11" s="20">
        <v>0</v>
      </c>
      <c r="H11" s="17">
        <f>IF(I11&lt;=8000,$F$5+(I11/24),"error")</f>
        <v>44670.39166666667</v>
      </c>
      <c r="I11" s="18">
        <f t="shared" si="2"/>
        <v>393.39999999999964</v>
      </c>
      <c r="J11" s="12" t="str">
        <f t="shared" si="3"/>
        <v>NOT DUE</v>
      </c>
      <c r="K11" s="24" t="s">
        <v>1549</v>
      </c>
      <c r="L11" s="113"/>
    </row>
    <row r="12" spans="1:12" ht="24">
      <c r="A12" s="12" t="s">
        <v>3031</v>
      </c>
      <c r="B12" s="24" t="s">
        <v>1536</v>
      </c>
      <c r="C12" s="24" t="s">
        <v>1538</v>
      </c>
      <c r="D12" s="34">
        <v>20000</v>
      </c>
      <c r="E12" s="8">
        <v>44082</v>
      </c>
      <c r="F12" s="8">
        <v>44082</v>
      </c>
      <c r="G12" s="20">
        <v>0</v>
      </c>
      <c r="H12" s="17">
        <f>IF(I12&lt;=20000,$F$5+(I12/24),"error")</f>
        <v>45170.39166666667</v>
      </c>
      <c r="I12" s="18">
        <f t="shared" si="2"/>
        <v>12393.4</v>
      </c>
      <c r="J12" s="12" t="str">
        <f t="shared" si="3"/>
        <v>NOT DUE</v>
      </c>
      <c r="K12" s="24"/>
      <c r="L12" s="15"/>
    </row>
    <row r="13" spans="1:12" ht="24">
      <c r="A13" s="12" t="s">
        <v>3032</v>
      </c>
      <c r="B13" s="24" t="s">
        <v>1539</v>
      </c>
      <c r="C13" s="24" t="s">
        <v>1540</v>
      </c>
      <c r="D13" s="34">
        <v>8000</v>
      </c>
      <c r="E13" s="8">
        <v>44082</v>
      </c>
      <c r="F13" s="8">
        <v>44082</v>
      </c>
      <c r="G13" s="20">
        <v>0</v>
      </c>
      <c r="H13" s="17">
        <f>IF(I13&lt;=8000,$F$5+(I13/24),"error")</f>
        <v>44670.39166666667</v>
      </c>
      <c r="I13" s="18">
        <f t="shared" si="2"/>
        <v>393.39999999999964</v>
      </c>
      <c r="J13" s="12" t="str">
        <f t="shared" si="3"/>
        <v>NOT DUE</v>
      </c>
      <c r="K13" s="24"/>
      <c r="L13" s="113"/>
    </row>
    <row r="14" spans="1:12">
      <c r="A14" s="12" t="s">
        <v>3033</v>
      </c>
      <c r="B14" s="24" t="s">
        <v>1539</v>
      </c>
      <c r="C14" s="24" t="s">
        <v>1535</v>
      </c>
      <c r="D14" s="34">
        <v>20000</v>
      </c>
      <c r="E14" s="8">
        <v>44082</v>
      </c>
      <c r="F14" s="8">
        <v>44082</v>
      </c>
      <c r="G14" s="20">
        <v>0</v>
      </c>
      <c r="H14" s="17">
        <f>IF(I14&lt;=20000,$F$5+(I14/24),"error")</f>
        <v>45170.39166666667</v>
      </c>
      <c r="I14" s="18">
        <f t="shared" si="2"/>
        <v>12393.4</v>
      </c>
      <c r="J14" s="12" t="str">
        <f t="shared" si="3"/>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45170.39166666667</v>
      </c>
      <c r="I15" s="18">
        <f t="shared" si="2"/>
        <v>12393.4</v>
      </c>
      <c r="J15" s="12" t="str">
        <f t="shared" si="3"/>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45170.39166666667</v>
      </c>
      <c r="I16" s="18">
        <f t="shared" si="2"/>
        <v>12393.4</v>
      </c>
      <c r="J16" s="12" t="str">
        <f t="shared" si="3"/>
        <v>NOT DUE</v>
      </c>
      <c r="K16" s="24" t="s">
        <v>1551</v>
      </c>
      <c r="L16" s="15"/>
    </row>
    <row r="17" spans="1:12" ht="24">
      <c r="A17" s="12" t="s">
        <v>3036</v>
      </c>
      <c r="B17" s="24" t="s">
        <v>3401</v>
      </c>
      <c r="C17" s="24" t="s">
        <v>1545</v>
      </c>
      <c r="D17" s="34">
        <v>8000</v>
      </c>
      <c r="E17" s="8">
        <v>44082</v>
      </c>
      <c r="F17" s="8">
        <v>44082</v>
      </c>
      <c r="G17" s="20">
        <v>0</v>
      </c>
      <c r="H17" s="17">
        <f>IF(I17&lt;=8000,$F$5+(I17/24),"error")</f>
        <v>44670.39166666667</v>
      </c>
      <c r="I17" s="18">
        <f t="shared" si="2"/>
        <v>393.39999999999964</v>
      </c>
      <c r="J17" s="12" t="str">
        <f t="shared" si="3"/>
        <v>NOT DUE</v>
      </c>
      <c r="K17" s="24"/>
      <c r="L17" s="15"/>
    </row>
    <row r="18" spans="1:12" ht="15" customHeight="1">
      <c r="A18" s="12" t="s">
        <v>3037</v>
      </c>
      <c r="B18" s="24" t="s">
        <v>3403</v>
      </c>
      <c r="C18" s="24" t="s">
        <v>3404</v>
      </c>
      <c r="D18" s="34">
        <v>8000</v>
      </c>
      <c r="E18" s="8">
        <v>44082</v>
      </c>
      <c r="F18" s="8">
        <v>44082</v>
      </c>
      <c r="G18" s="20">
        <v>0</v>
      </c>
      <c r="H18" s="17">
        <f>IF(I18&lt;=8000,$F$5+(I18/24),"error")</f>
        <v>44670.39166666667</v>
      </c>
      <c r="I18" s="18">
        <f t="shared" si="2"/>
        <v>393.39999999999964</v>
      </c>
      <c r="J18" s="12" t="str">
        <f t="shared" si="3"/>
        <v>NOT DUE</v>
      </c>
      <c r="K18" s="24"/>
      <c r="L18" s="113"/>
    </row>
    <row r="19" spans="1:12" ht="36">
      <c r="A19" s="271" t="s">
        <v>3038</v>
      </c>
      <c r="B19" s="24" t="s">
        <v>1042</v>
      </c>
      <c r="C19" s="24" t="s">
        <v>1043</v>
      </c>
      <c r="D19" s="34" t="s">
        <v>1</v>
      </c>
      <c r="E19" s="8">
        <v>44082</v>
      </c>
      <c r="F19" s="366">
        <v>44654</v>
      </c>
      <c r="G19" s="52"/>
      <c r="H19" s="10">
        <f>F19+1</f>
        <v>44655</v>
      </c>
      <c r="I19" s="11">
        <f t="shared" ref="I19:I36" ca="1" si="4">IF(ISBLANK(H19),"",H19-DATE(YEAR(NOW()),MONTH(NOW()),DAY(NOW())))</f>
        <v>0</v>
      </c>
      <c r="J19" s="12" t="str">
        <f t="shared" ca="1" si="3"/>
        <v>NOT DUE</v>
      </c>
      <c r="K19" s="24" t="s">
        <v>1072</v>
      </c>
      <c r="L19" s="15"/>
    </row>
    <row r="20" spans="1:12" ht="36">
      <c r="A20" s="271" t="s">
        <v>3039</v>
      </c>
      <c r="B20" s="24" t="s">
        <v>1044</v>
      </c>
      <c r="C20" s="24" t="s">
        <v>1045</v>
      </c>
      <c r="D20" s="34" t="s">
        <v>1</v>
      </c>
      <c r="E20" s="8">
        <v>44082</v>
      </c>
      <c r="F20" s="366">
        <v>44654</v>
      </c>
      <c r="G20" s="52"/>
      <c r="H20" s="10">
        <f t="shared" ref="H20:H21" si="5">F20+1</f>
        <v>44655</v>
      </c>
      <c r="I20" s="11">
        <f t="shared" ca="1" si="4"/>
        <v>0</v>
      </c>
      <c r="J20" s="12" t="str">
        <f t="shared" ca="1" si="3"/>
        <v>NOT DUE</v>
      </c>
      <c r="K20" s="24" t="s">
        <v>1073</v>
      </c>
      <c r="L20" s="15"/>
    </row>
    <row r="21" spans="1:12" ht="36">
      <c r="A21" s="271" t="s">
        <v>3040</v>
      </c>
      <c r="B21" s="24" t="s">
        <v>1046</v>
      </c>
      <c r="C21" s="24" t="s">
        <v>1047</v>
      </c>
      <c r="D21" s="34" t="s">
        <v>1</v>
      </c>
      <c r="E21" s="8">
        <v>44082</v>
      </c>
      <c r="F21" s="366">
        <v>44654</v>
      </c>
      <c r="G21" s="52"/>
      <c r="H21" s="10">
        <f t="shared" si="5"/>
        <v>44655</v>
      </c>
      <c r="I21" s="11">
        <f t="shared" ca="1" si="4"/>
        <v>0</v>
      </c>
      <c r="J21" s="12" t="str">
        <f t="shared" ca="1" si="3"/>
        <v>NOT DUE</v>
      </c>
      <c r="K21" s="24" t="s">
        <v>1074</v>
      </c>
      <c r="L21" s="15"/>
    </row>
    <row r="22" spans="1:12" ht="38.450000000000003" customHeight="1">
      <c r="A22" s="274" t="s">
        <v>3041</v>
      </c>
      <c r="B22" s="24" t="s">
        <v>1048</v>
      </c>
      <c r="C22" s="24" t="s">
        <v>1049</v>
      </c>
      <c r="D22" s="34" t="s">
        <v>4</v>
      </c>
      <c r="E22" s="8">
        <v>44082</v>
      </c>
      <c r="F22" s="366">
        <v>44626</v>
      </c>
      <c r="G22" s="52"/>
      <c r="H22" s="10">
        <f>F22+30</f>
        <v>44656</v>
      </c>
      <c r="I22" s="11">
        <f t="shared" ca="1" si="4"/>
        <v>1</v>
      </c>
      <c r="J22" s="12" t="str">
        <f t="shared" ca="1" si="3"/>
        <v>NOT DUE</v>
      </c>
      <c r="K22" s="24" t="s">
        <v>1075</v>
      </c>
      <c r="L22" s="15"/>
    </row>
    <row r="23" spans="1:12" ht="24">
      <c r="A23" s="271" t="s">
        <v>3042</v>
      </c>
      <c r="B23" s="24" t="s">
        <v>1050</v>
      </c>
      <c r="C23" s="24" t="s">
        <v>1051</v>
      </c>
      <c r="D23" s="34" t="s">
        <v>1</v>
      </c>
      <c r="E23" s="8">
        <v>44082</v>
      </c>
      <c r="F23" s="366">
        <v>44654</v>
      </c>
      <c r="G23" s="52"/>
      <c r="H23" s="10">
        <f t="shared" ref="H23:H26" si="6">F23+1</f>
        <v>44655</v>
      </c>
      <c r="I23" s="11">
        <f t="shared" ca="1" si="4"/>
        <v>0</v>
      </c>
      <c r="J23" s="12" t="str">
        <f t="shared" ca="1" si="3"/>
        <v>NOT DUE</v>
      </c>
      <c r="K23" s="24" t="s">
        <v>1076</v>
      </c>
      <c r="L23" s="15"/>
    </row>
    <row r="24" spans="1:12" ht="26.45" customHeight="1">
      <c r="A24" s="271" t="s">
        <v>3043</v>
      </c>
      <c r="B24" s="24" t="s">
        <v>1052</v>
      </c>
      <c r="C24" s="24" t="s">
        <v>1053</v>
      </c>
      <c r="D24" s="34" t="s">
        <v>1</v>
      </c>
      <c r="E24" s="8">
        <v>44082</v>
      </c>
      <c r="F24" s="366">
        <v>44654</v>
      </c>
      <c r="G24" s="52"/>
      <c r="H24" s="10">
        <f t="shared" si="6"/>
        <v>44655</v>
      </c>
      <c r="I24" s="11">
        <f t="shared" ca="1" si="4"/>
        <v>0</v>
      </c>
      <c r="J24" s="12" t="str">
        <f t="shared" ca="1" si="3"/>
        <v>NOT DUE</v>
      </c>
      <c r="K24" s="24" t="s">
        <v>1077</v>
      </c>
      <c r="L24" s="15"/>
    </row>
    <row r="25" spans="1:12" ht="26.45" customHeight="1">
      <c r="A25" s="271" t="s">
        <v>3044</v>
      </c>
      <c r="B25" s="24" t="s">
        <v>1054</v>
      </c>
      <c r="C25" s="24" t="s">
        <v>1055</v>
      </c>
      <c r="D25" s="34" t="s">
        <v>1</v>
      </c>
      <c r="E25" s="8">
        <v>44082</v>
      </c>
      <c r="F25" s="366">
        <v>44654</v>
      </c>
      <c r="G25" s="52"/>
      <c r="H25" s="10">
        <f t="shared" si="6"/>
        <v>44655</v>
      </c>
      <c r="I25" s="11">
        <f t="shared" ca="1" si="4"/>
        <v>0</v>
      </c>
      <c r="J25" s="12" t="str">
        <f t="shared" ca="1" si="3"/>
        <v>NOT DUE</v>
      </c>
      <c r="K25" s="24" t="s">
        <v>1077</v>
      </c>
      <c r="L25" s="15"/>
    </row>
    <row r="26" spans="1:12" ht="26.45" customHeight="1">
      <c r="A26" s="271" t="s">
        <v>3045</v>
      </c>
      <c r="B26" s="24" t="s">
        <v>1056</v>
      </c>
      <c r="C26" s="24" t="s">
        <v>1043</v>
      </c>
      <c r="D26" s="34" t="s">
        <v>1</v>
      </c>
      <c r="E26" s="8">
        <v>44082</v>
      </c>
      <c r="F26" s="366">
        <v>44654</v>
      </c>
      <c r="G26" s="52"/>
      <c r="H26" s="10">
        <f t="shared" si="6"/>
        <v>44655</v>
      </c>
      <c r="I26" s="11">
        <f t="shared" ca="1" si="4"/>
        <v>0</v>
      </c>
      <c r="J26" s="12" t="str">
        <f t="shared" ca="1" si="3"/>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45170.39166666667</v>
      </c>
      <c r="I27" s="18">
        <f t="shared" ref="I27:I28" si="7">D27-($F$4-G27)</f>
        <v>12393.4</v>
      </c>
      <c r="J27" s="12" t="str">
        <f t="shared" ref="J27:J28" si="8">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45170.39166666667</v>
      </c>
      <c r="I28" s="18">
        <f t="shared" si="7"/>
        <v>12393.4</v>
      </c>
      <c r="J28" s="12" t="str">
        <f t="shared" si="8"/>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4"/>
        <v>68</v>
      </c>
      <c r="J29" s="12" t="str">
        <f t="shared" ca="1" si="3"/>
        <v>NOT DUE</v>
      </c>
      <c r="K29" s="24" t="s">
        <v>1078</v>
      </c>
      <c r="L29" s="113"/>
    </row>
    <row r="30" spans="1:12" ht="15" customHeight="1">
      <c r="A30" s="271" t="s">
        <v>3049</v>
      </c>
      <c r="B30" s="24" t="s">
        <v>1546</v>
      </c>
      <c r="C30" s="24"/>
      <c r="D30" s="34" t="s">
        <v>1</v>
      </c>
      <c r="E30" s="8">
        <v>44082</v>
      </c>
      <c r="F30" s="366">
        <v>44654</v>
      </c>
      <c r="G30" s="52"/>
      <c r="H30" s="10">
        <f t="shared" ref="H30" si="9">F30+1</f>
        <v>44655</v>
      </c>
      <c r="I30" s="11">
        <f t="shared" ca="1" si="4"/>
        <v>0</v>
      </c>
      <c r="J30" s="12" t="str">
        <f t="shared" ca="1" si="3"/>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4"/>
        <v>159</v>
      </c>
      <c r="J31" s="12" t="str">
        <f t="shared" ca="1" si="3"/>
        <v>NOT DUE</v>
      </c>
      <c r="K31" s="24" t="s">
        <v>1078</v>
      </c>
      <c r="L31" s="113"/>
    </row>
    <row r="32" spans="1:12" ht="24">
      <c r="A32" s="12" t="s">
        <v>3051</v>
      </c>
      <c r="B32" s="24" t="s">
        <v>1064</v>
      </c>
      <c r="C32" s="24" t="s">
        <v>1065</v>
      </c>
      <c r="D32" s="34" t="s">
        <v>376</v>
      </c>
      <c r="E32" s="8">
        <v>44082</v>
      </c>
      <c r="F32" s="306">
        <v>44449</v>
      </c>
      <c r="G32" s="52"/>
      <c r="H32" s="10">
        <f t="shared" ref="H32:H36" si="10">F32+365</f>
        <v>44814</v>
      </c>
      <c r="I32" s="11">
        <f t="shared" ca="1" si="4"/>
        <v>159</v>
      </c>
      <c r="J32" s="12" t="str">
        <f t="shared" ca="1" si="3"/>
        <v>NOT DUE</v>
      </c>
      <c r="K32" s="24" t="s">
        <v>1079</v>
      </c>
      <c r="L32" s="15"/>
    </row>
    <row r="33" spans="1:12" ht="24">
      <c r="A33" s="12" t="s">
        <v>3052</v>
      </c>
      <c r="B33" s="24" t="s">
        <v>1066</v>
      </c>
      <c r="C33" s="24" t="s">
        <v>1067</v>
      </c>
      <c r="D33" s="34" t="s">
        <v>376</v>
      </c>
      <c r="E33" s="8">
        <v>44082</v>
      </c>
      <c r="F33" s="306">
        <v>44449</v>
      </c>
      <c r="G33" s="52"/>
      <c r="H33" s="10">
        <f t="shared" si="10"/>
        <v>44814</v>
      </c>
      <c r="I33" s="11">
        <f t="shared" ca="1" si="4"/>
        <v>159</v>
      </c>
      <c r="J33" s="12" t="str">
        <f t="shared" ca="1" si="3"/>
        <v>NOT DUE</v>
      </c>
      <c r="K33" s="24" t="s">
        <v>1079</v>
      </c>
      <c r="L33" s="15"/>
    </row>
    <row r="34" spans="1:12" ht="24">
      <c r="A34" s="12" t="s">
        <v>3053</v>
      </c>
      <c r="B34" s="24" t="s">
        <v>1068</v>
      </c>
      <c r="C34" s="24" t="s">
        <v>1069</v>
      </c>
      <c r="D34" s="34" t="s">
        <v>376</v>
      </c>
      <c r="E34" s="8">
        <v>44082</v>
      </c>
      <c r="F34" s="306">
        <v>44449</v>
      </c>
      <c r="G34" s="52"/>
      <c r="H34" s="10">
        <f t="shared" si="10"/>
        <v>44814</v>
      </c>
      <c r="I34" s="11">
        <f t="shared" ca="1" si="4"/>
        <v>159</v>
      </c>
      <c r="J34" s="12" t="str">
        <f t="shared" ca="1" si="3"/>
        <v>NOT DUE</v>
      </c>
      <c r="K34" s="24" t="s">
        <v>1079</v>
      </c>
      <c r="L34" s="15"/>
    </row>
    <row r="35" spans="1:12" ht="24">
      <c r="A35" s="12" t="s">
        <v>3054</v>
      </c>
      <c r="B35" s="24" t="s">
        <v>1070</v>
      </c>
      <c r="C35" s="24" t="s">
        <v>1071</v>
      </c>
      <c r="D35" s="34" t="s">
        <v>376</v>
      </c>
      <c r="E35" s="8">
        <v>44082</v>
      </c>
      <c r="F35" s="306">
        <v>44449</v>
      </c>
      <c r="G35" s="52"/>
      <c r="H35" s="10">
        <f t="shared" si="10"/>
        <v>44814</v>
      </c>
      <c r="I35" s="11">
        <f t="shared" ca="1" si="4"/>
        <v>159</v>
      </c>
      <c r="J35" s="12" t="str">
        <f t="shared" ca="1" si="3"/>
        <v>NOT DUE</v>
      </c>
      <c r="K35" s="24" t="s">
        <v>1080</v>
      </c>
      <c r="L35" s="15"/>
    </row>
    <row r="36" spans="1:12" ht="15" customHeight="1">
      <c r="A36" s="12" t="s">
        <v>3055</v>
      </c>
      <c r="B36" s="24" t="s">
        <v>1081</v>
      </c>
      <c r="C36" s="24" t="s">
        <v>1082</v>
      </c>
      <c r="D36" s="34" t="s">
        <v>376</v>
      </c>
      <c r="E36" s="8">
        <v>44082</v>
      </c>
      <c r="F36" s="306">
        <v>44449</v>
      </c>
      <c r="G36" s="52"/>
      <c r="H36" s="10">
        <f t="shared" si="10"/>
        <v>44814</v>
      </c>
      <c r="I36" s="11">
        <f t="shared" ca="1" si="4"/>
        <v>159</v>
      </c>
      <c r="J36" s="12" t="str">
        <f t="shared" ca="1" si="3"/>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31"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1552</v>
      </c>
      <c r="D3" s="519" t="s">
        <v>12</v>
      </c>
      <c r="E3" s="519"/>
      <c r="F3" s="249" t="s">
        <v>2997</v>
      </c>
    </row>
    <row r="4" spans="1:12" ht="18" customHeight="1">
      <c r="A4" s="518" t="s">
        <v>74</v>
      </c>
      <c r="B4" s="518"/>
      <c r="C4" s="29" t="s">
        <v>4651</v>
      </c>
      <c r="D4" s="519" t="s">
        <v>2072</v>
      </c>
      <c r="E4" s="519"/>
      <c r="F4" s="246">
        <f>'Running Hours'!B24</f>
        <v>6626.4</v>
      </c>
    </row>
    <row r="5" spans="1:12" ht="18" customHeight="1">
      <c r="A5" s="518" t="s">
        <v>75</v>
      </c>
      <c r="B5" s="518"/>
      <c r="C5" s="30" t="s">
        <v>4649</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44711.23333333333</v>
      </c>
      <c r="I8" s="18">
        <f>D8-($F$4-G8)</f>
        <v>1373.6000000000004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44711.23333333333</v>
      </c>
      <c r="I9" s="18">
        <f t="shared" ref="I9:I18" si="1">D9-($F$4-G9)</f>
        <v>1373.6000000000004</v>
      </c>
      <c r="J9" s="12" t="str">
        <f t="shared" si="0"/>
        <v>NOT DUE</v>
      </c>
      <c r="K9" s="24"/>
      <c r="L9" s="113"/>
    </row>
    <row r="10" spans="1:12">
      <c r="A10" s="12" t="s">
        <v>3000</v>
      </c>
      <c r="B10" s="24" t="s">
        <v>1533</v>
      </c>
      <c r="C10" s="24" t="s">
        <v>1535</v>
      </c>
      <c r="D10" s="34">
        <v>20000</v>
      </c>
      <c r="E10" s="8">
        <v>44082</v>
      </c>
      <c r="F10" s="8">
        <v>44082</v>
      </c>
      <c r="G10" s="20">
        <v>0</v>
      </c>
      <c r="H10" s="17">
        <f>IF(I10&lt;=20000,$F$5+(I10/24),"error")</f>
        <v>45211.23333333333</v>
      </c>
      <c r="I10" s="18">
        <f t="shared" si="1"/>
        <v>13373.6</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44711.23333333333</v>
      </c>
      <c r="I11" s="18">
        <f t="shared" si="1"/>
        <v>1373.6000000000004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45211.23333333333</v>
      </c>
      <c r="I12" s="18">
        <f t="shared" si="1"/>
        <v>13373.6</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44711.23333333333</v>
      </c>
      <c r="I13" s="18">
        <f t="shared" si="1"/>
        <v>1373.6000000000004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45211.23333333333</v>
      </c>
      <c r="I14" s="18">
        <f t="shared" si="1"/>
        <v>13373.6</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45211.23333333333</v>
      </c>
      <c r="I15" s="18">
        <f t="shared" si="1"/>
        <v>13373.6</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45211.23333333333</v>
      </c>
      <c r="I16" s="18">
        <f t="shared" si="1"/>
        <v>13373.6</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44711.23333333333</v>
      </c>
      <c r="I17" s="18">
        <f t="shared" si="1"/>
        <v>1373.6000000000004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44711.23333333333</v>
      </c>
      <c r="I18" s="18">
        <f t="shared" si="1"/>
        <v>1373.6000000000004</v>
      </c>
      <c r="J18" s="12" t="str">
        <f t="shared" si="0"/>
        <v>NOT DUE</v>
      </c>
      <c r="K18" s="24"/>
      <c r="L18" s="113"/>
    </row>
    <row r="19" spans="1:12" ht="36">
      <c r="A19" s="271" t="s">
        <v>3009</v>
      </c>
      <c r="B19" s="24" t="s">
        <v>1042</v>
      </c>
      <c r="C19" s="24" t="s">
        <v>1043</v>
      </c>
      <c r="D19" s="34" t="s">
        <v>1</v>
      </c>
      <c r="E19" s="8">
        <v>44082</v>
      </c>
      <c r="F19" s="366">
        <v>44654</v>
      </c>
      <c r="G19" s="52"/>
      <c r="H19" s="10">
        <f>F19+1</f>
        <v>44655</v>
      </c>
      <c r="I19" s="11">
        <f t="shared" ref="I19:I36" ca="1" si="2">IF(ISBLANK(H19),"",H19-DATE(YEAR(NOW()),MONTH(NOW()),DAY(NOW())))</f>
        <v>0</v>
      </c>
      <c r="J19" s="12" t="str">
        <f t="shared" ca="1" si="0"/>
        <v>NOT DUE</v>
      </c>
      <c r="K19" s="24" t="s">
        <v>1072</v>
      </c>
      <c r="L19" s="15"/>
    </row>
    <row r="20" spans="1:12" ht="36">
      <c r="A20" s="271" t="s">
        <v>3010</v>
      </c>
      <c r="B20" s="24" t="s">
        <v>1044</v>
      </c>
      <c r="C20" s="24" t="s">
        <v>1045</v>
      </c>
      <c r="D20" s="34" t="s">
        <v>1</v>
      </c>
      <c r="E20" s="8">
        <v>44082</v>
      </c>
      <c r="F20" s="366">
        <v>44654</v>
      </c>
      <c r="G20" s="52"/>
      <c r="H20" s="10">
        <f t="shared" ref="H20:H21" si="3">F20+1</f>
        <v>44655</v>
      </c>
      <c r="I20" s="11">
        <f t="shared" ca="1" si="2"/>
        <v>0</v>
      </c>
      <c r="J20" s="12" t="str">
        <f t="shared" ca="1" si="0"/>
        <v>NOT DUE</v>
      </c>
      <c r="K20" s="24" t="s">
        <v>1073</v>
      </c>
      <c r="L20" s="15"/>
    </row>
    <row r="21" spans="1:12" ht="36">
      <c r="A21" s="271" t="s">
        <v>3011</v>
      </c>
      <c r="B21" s="24" t="s">
        <v>1046</v>
      </c>
      <c r="C21" s="24" t="s">
        <v>1047</v>
      </c>
      <c r="D21" s="34" t="s">
        <v>1</v>
      </c>
      <c r="E21" s="8">
        <v>44082</v>
      </c>
      <c r="F21" s="366">
        <v>44654</v>
      </c>
      <c r="G21" s="52"/>
      <c r="H21" s="10">
        <f t="shared" si="3"/>
        <v>44655</v>
      </c>
      <c r="I21" s="11">
        <f t="shared" ca="1" si="2"/>
        <v>0</v>
      </c>
      <c r="J21" s="12" t="str">
        <f t="shared" ca="1" si="0"/>
        <v>NOT DUE</v>
      </c>
      <c r="K21" s="24" t="s">
        <v>1074</v>
      </c>
      <c r="L21" s="15"/>
    </row>
    <row r="22" spans="1:12" ht="38.450000000000003" customHeight="1">
      <c r="A22" s="274" t="s">
        <v>3012</v>
      </c>
      <c r="B22" s="24" t="s">
        <v>1048</v>
      </c>
      <c r="C22" s="24" t="s">
        <v>1049</v>
      </c>
      <c r="D22" s="34" t="s">
        <v>4</v>
      </c>
      <c r="E22" s="8">
        <v>44082</v>
      </c>
      <c r="F22" s="366">
        <v>44626</v>
      </c>
      <c r="G22" s="52"/>
      <c r="H22" s="10">
        <f>F22+30</f>
        <v>44656</v>
      </c>
      <c r="I22" s="11">
        <f t="shared" ca="1" si="2"/>
        <v>1</v>
      </c>
      <c r="J22" s="12" t="str">
        <f t="shared" ca="1" si="0"/>
        <v>NOT DUE</v>
      </c>
      <c r="K22" s="24" t="s">
        <v>1075</v>
      </c>
      <c r="L22" s="15"/>
    </row>
    <row r="23" spans="1:12" ht="24">
      <c r="A23" s="271" t="s">
        <v>3013</v>
      </c>
      <c r="B23" s="24" t="s">
        <v>1050</v>
      </c>
      <c r="C23" s="24" t="s">
        <v>1051</v>
      </c>
      <c r="D23" s="34" t="s">
        <v>1</v>
      </c>
      <c r="E23" s="8">
        <v>44082</v>
      </c>
      <c r="F23" s="366">
        <v>44654</v>
      </c>
      <c r="G23" s="52"/>
      <c r="H23" s="10">
        <f t="shared" ref="H23:H26" si="4">F23+1</f>
        <v>44655</v>
      </c>
      <c r="I23" s="11">
        <f t="shared" ca="1" si="2"/>
        <v>0</v>
      </c>
      <c r="J23" s="12" t="str">
        <f t="shared" ca="1" si="0"/>
        <v>NOT DUE</v>
      </c>
      <c r="K23" s="24" t="s">
        <v>1076</v>
      </c>
      <c r="L23" s="15"/>
    </row>
    <row r="24" spans="1:12" ht="26.45" customHeight="1">
      <c r="A24" s="271" t="s">
        <v>3014</v>
      </c>
      <c r="B24" s="24" t="s">
        <v>1052</v>
      </c>
      <c r="C24" s="24" t="s">
        <v>1053</v>
      </c>
      <c r="D24" s="34" t="s">
        <v>1</v>
      </c>
      <c r="E24" s="8">
        <v>44082</v>
      </c>
      <c r="F24" s="366">
        <v>44654</v>
      </c>
      <c r="G24" s="52"/>
      <c r="H24" s="10">
        <f t="shared" si="4"/>
        <v>44655</v>
      </c>
      <c r="I24" s="11">
        <f t="shared" ca="1" si="2"/>
        <v>0</v>
      </c>
      <c r="J24" s="12" t="str">
        <f t="shared" ca="1" si="0"/>
        <v>NOT DUE</v>
      </c>
      <c r="K24" s="24" t="s">
        <v>1077</v>
      </c>
      <c r="L24" s="15"/>
    </row>
    <row r="25" spans="1:12" ht="26.45" customHeight="1">
      <c r="A25" s="271" t="s">
        <v>3015</v>
      </c>
      <c r="B25" s="24" t="s">
        <v>1054</v>
      </c>
      <c r="C25" s="24" t="s">
        <v>1055</v>
      </c>
      <c r="D25" s="34" t="s">
        <v>1</v>
      </c>
      <c r="E25" s="8">
        <v>44082</v>
      </c>
      <c r="F25" s="366">
        <v>44654</v>
      </c>
      <c r="G25" s="52"/>
      <c r="H25" s="10">
        <f t="shared" si="4"/>
        <v>44655</v>
      </c>
      <c r="I25" s="11">
        <f t="shared" ca="1" si="2"/>
        <v>0</v>
      </c>
      <c r="J25" s="12" t="str">
        <f t="shared" ca="1" si="0"/>
        <v>NOT DUE</v>
      </c>
      <c r="K25" s="24" t="s">
        <v>1077</v>
      </c>
      <c r="L25" s="15"/>
    </row>
    <row r="26" spans="1:12" ht="26.45" customHeight="1">
      <c r="A26" s="271" t="s">
        <v>3016</v>
      </c>
      <c r="B26" s="24" t="s">
        <v>1056</v>
      </c>
      <c r="C26" s="24" t="s">
        <v>1043</v>
      </c>
      <c r="D26" s="34" t="s">
        <v>1</v>
      </c>
      <c r="E26" s="8">
        <v>44082</v>
      </c>
      <c r="F26" s="366">
        <v>44654</v>
      </c>
      <c r="G26" s="52"/>
      <c r="H26" s="10">
        <f t="shared" si="4"/>
        <v>44655</v>
      </c>
      <c r="I26" s="11">
        <f t="shared" ca="1" si="2"/>
        <v>0</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45211.23333333333</v>
      </c>
      <c r="I27" s="18">
        <f t="shared" ref="I27:I28" si="5">D27-($F$4-G27)</f>
        <v>13373.6</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45211.23333333333</v>
      </c>
      <c r="I28" s="18">
        <f t="shared" si="5"/>
        <v>13373.6</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68</v>
      </c>
      <c r="J29" s="12" t="str">
        <f t="shared" ca="1" si="0"/>
        <v>NOT DUE</v>
      </c>
      <c r="K29" s="24" t="s">
        <v>1078</v>
      </c>
      <c r="L29" s="113"/>
    </row>
    <row r="30" spans="1:12" ht="15" customHeight="1">
      <c r="A30" s="271" t="s">
        <v>3020</v>
      </c>
      <c r="B30" s="24" t="s">
        <v>1546</v>
      </c>
      <c r="C30" s="24"/>
      <c r="D30" s="34" t="s">
        <v>1</v>
      </c>
      <c r="E30" s="8">
        <v>44082</v>
      </c>
      <c r="F30" s="366">
        <v>44654</v>
      </c>
      <c r="G30" s="52"/>
      <c r="H30" s="10">
        <f t="shared" ref="H30" si="7">F30+1</f>
        <v>44655</v>
      </c>
      <c r="I30" s="11">
        <f t="shared" ca="1" si="2"/>
        <v>0</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159</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159</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159</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159</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159</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159</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7" t="s">
        <v>5001</v>
      </c>
      <c r="F42" s="467"/>
      <c r="G42" s="467"/>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49"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1553</v>
      </c>
      <c r="D3" s="519" t="s">
        <v>12</v>
      </c>
      <c r="E3" s="519"/>
      <c r="F3" s="249" t="s">
        <v>2933</v>
      </c>
    </row>
    <row r="4" spans="1:12" ht="18" customHeight="1">
      <c r="A4" s="518" t="s">
        <v>74</v>
      </c>
      <c r="B4" s="518"/>
      <c r="C4" s="29" t="s">
        <v>4650</v>
      </c>
      <c r="D4" s="519" t="s">
        <v>2072</v>
      </c>
      <c r="E4" s="519"/>
      <c r="F4" s="246">
        <f>'Running Hours'!B25</f>
        <v>8505.7000000000007</v>
      </c>
    </row>
    <row r="5" spans="1:12" ht="18" customHeight="1">
      <c r="A5" s="518" t="s">
        <v>75</v>
      </c>
      <c r="B5" s="518"/>
      <c r="C5" s="30" t="s">
        <v>4649</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160</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44966.262499999997</v>
      </c>
      <c r="I9" s="18">
        <f>D9-($F$4-G9)</f>
        <v>7494.2999999999993</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44966.262499999997</v>
      </c>
      <c r="I10" s="18">
        <f t="shared" ref="I10:I19" si="3">D10-($F$4-G10)</f>
        <v>7494.2999999999993</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45132.929166666669</v>
      </c>
      <c r="I11" s="18">
        <f t="shared" si="3"/>
        <v>11494.3</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44966.262499999997</v>
      </c>
      <c r="I12" s="18">
        <f t="shared" si="3"/>
        <v>7494.2999999999993</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45132.929166666669</v>
      </c>
      <c r="I13" s="18">
        <f t="shared" si="3"/>
        <v>11494.3</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44966.262499999997</v>
      </c>
      <c r="I14" s="18">
        <f t="shared" si="3"/>
        <v>7494.2999999999993</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45132.929166666669</v>
      </c>
      <c r="I15" s="18">
        <f t="shared" si="3"/>
        <v>11494.3</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44966.262499999997</v>
      </c>
      <c r="I16" s="18">
        <f t="shared" si="3"/>
        <v>7494.2999999999993</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44966.262499999997</v>
      </c>
      <c r="I17" s="18">
        <f t="shared" si="3"/>
        <v>7494.2999999999993</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44966.262499999997</v>
      </c>
      <c r="I18" s="18">
        <f t="shared" si="3"/>
        <v>7494.2999999999993</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44966.262499999997</v>
      </c>
      <c r="I19" s="18">
        <f t="shared" si="3"/>
        <v>7494.2999999999993</v>
      </c>
      <c r="J19" s="12" t="str">
        <f t="shared" si="2"/>
        <v>NOT DUE</v>
      </c>
      <c r="K19" s="24"/>
      <c r="L19" s="113"/>
    </row>
    <row r="20" spans="1:12" ht="36">
      <c r="A20" s="271" t="s">
        <v>2946</v>
      </c>
      <c r="B20" s="24" t="s">
        <v>1042</v>
      </c>
      <c r="C20" s="24" t="s">
        <v>1043</v>
      </c>
      <c r="D20" s="34" t="s">
        <v>1</v>
      </c>
      <c r="E20" s="8">
        <v>44082</v>
      </c>
      <c r="F20" s="366">
        <v>44654</v>
      </c>
      <c r="G20" s="52"/>
      <c r="H20" s="10">
        <f>F20+1</f>
        <v>44655</v>
      </c>
      <c r="I20" s="11">
        <f t="shared" ref="I20:I41" ca="1" si="5">IF(ISBLANK(H20),"",H20-DATE(YEAR(NOW()),MONTH(NOW()),DAY(NOW())))</f>
        <v>0</v>
      </c>
      <c r="J20" s="12" t="str">
        <f t="shared" ca="1" si="2"/>
        <v>NOT DUE</v>
      </c>
      <c r="K20" s="24" t="s">
        <v>1072</v>
      </c>
      <c r="L20" s="15"/>
    </row>
    <row r="21" spans="1:12" ht="36">
      <c r="A21" s="271" t="s">
        <v>2947</v>
      </c>
      <c r="B21" s="24" t="s">
        <v>1044</v>
      </c>
      <c r="C21" s="24" t="s">
        <v>1045</v>
      </c>
      <c r="D21" s="34" t="s">
        <v>1</v>
      </c>
      <c r="E21" s="8">
        <v>44082</v>
      </c>
      <c r="F21" s="366">
        <v>44654</v>
      </c>
      <c r="G21" s="52"/>
      <c r="H21" s="10">
        <f t="shared" ref="H21:H22" si="6">F21+1</f>
        <v>44655</v>
      </c>
      <c r="I21" s="11">
        <f t="shared" ca="1" si="5"/>
        <v>0</v>
      </c>
      <c r="J21" s="12" t="str">
        <f t="shared" ca="1" si="2"/>
        <v>NOT DUE</v>
      </c>
      <c r="K21" s="24" t="s">
        <v>1073</v>
      </c>
      <c r="L21" s="15"/>
    </row>
    <row r="22" spans="1:12" ht="36">
      <c r="A22" s="271" t="s">
        <v>2948</v>
      </c>
      <c r="B22" s="24" t="s">
        <v>1046</v>
      </c>
      <c r="C22" s="24" t="s">
        <v>1047</v>
      </c>
      <c r="D22" s="34" t="s">
        <v>1</v>
      </c>
      <c r="E22" s="8">
        <v>44082</v>
      </c>
      <c r="F22" s="366">
        <v>44654</v>
      </c>
      <c r="G22" s="52"/>
      <c r="H22" s="10">
        <f t="shared" si="6"/>
        <v>44655</v>
      </c>
      <c r="I22" s="11">
        <f t="shared" ca="1" si="5"/>
        <v>0</v>
      </c>
      <c r="J22" s="12" t="str">
        <f t="shared" ca="1" si="2"/>
        <v>NOT DUE</v>
      </c>
      <c r="K22" s="24" t="s">
        <v>1074</v>
      </c>
      <c r="L22" s="15"/>
    </row>
    <row r="23" spans="1:12" ht="38.450000000000003" customHeight="1">
      <c r="A23" s="274" t="s">
        <v>2949</v>
      </c>
      <c r="B23" s="24" t="s">
        <v>1048</v>
      </c>
      <c r="C23" s="24" t="s">
        <v>1049</v>
      </c>
      <c r="D23" s="34" t="s">
        <v>4</v>
      </c>
      <c r="E23" s="8">
        <v>44082</v>
      </c>
      <c r="F23" s="366">
        <v>44654</v>
      </c>
      <c r="G23" s="52"/>
      <c r="H23" s="10">
        <f>F23+30</f>
        <v>44684</v>
      </c>
      <c r="I23" s="11">
        <f t="shared" ca="1" si="5"/>
        <v>29</v>
      </c>
      <c r="J23" s="12" t="str">
        <f t="shared" ca="1" si="2"/>
        <v>NOT DUE</v>
      </c>
      <c r="K23" s="24" t="s">
        <v>1075</v>
      </c>
      <c r="L23" s="15"/>
    </row>
    <row r="24" spans="1:12" ht="24">
      <c r="A24" s="271" t="s">
        <v>2950</v>
      </c>
      <c r="B24" s="24" t="s">
        <v>1050</v>
      </c>
      <c r="C24" s="24" t="s">
        <v>1051</v>
      </c>
      <c r="D24" s="34" t="s">
        <v>1</v>
      </c>
      <c r="E24" s="8">
        <v>44082</v>
      </c>
      <c r="F24" s="366">
        <v>44654</v>
      </c>
      <c r="G24" s="52"/>
      <c r="H24" s="10">
        <f t="shared" ref="H24:H27" si="7">F24+1</f>
        <v>44655</v>
      </c>
      <c r="I24" s="11">
        <f t="shared" ca="1" si="5"/>
        <v>0</v>
      </c>
      <c r="J24" s="12" t="str">
        <f t="shared" ca="1" si="2"/>
        <v>NOT DUE</v>
      </c>
      <c r="K24" s="24" t="s">
        <v>1076</v>
      </c>
      <c r="L24" s="15"/>
    </row>
    <row r="25" spans="1:12" ht="26.45" customHeight="1">
      <c r="A25" s="271" t="s">
        <v>2951</v>
      </c>
      <c r="B25" s="24" t="s">
        <v>1052</v>
      </c>
      <c r="C25" s="24" t="s">
        <v>1053</v>
      </c>
      <c r="D25" s="34" t="s">
        <v>1</v>
      </c>
      <c r="E25" s="8">
        <v>44082</v>
      </c>
      <c r="F25" s="366">
        <v>44654</v>
      </c>
      <c r="G25" s="52"/>
      <c r="H25" s="10">
        <f t="shared" si="7"/>
        <v>44655</v>
      </c>
      <c r="I25" s="11">
        <f t="shared" ca="1" si="5"/>
        <v>0</v>
      </c>
      <c r="J25" s="12" t="str">
        <f t="shared" ca="1" si="2"/>
        <v>NOT DUE</v>
      </c>
      <c r="K25" s="24" t="s">
        <v>1077</v>
      </c>
      <c r="L25" s="15"/>
    </row>
    <row r="26" spans="1:12" ht="26.45" customHeight="1">
      <c r="A26" s="271" t="s">
        <v>2952</v>
      </c>
      <c r="B26" s="24" t="s">
        <v>1054</v>
      </c>
      <c r="C26" s="24" t="s">
        <v>1055</v>
      </c>
      <c r="D26" s="34" t="s">
        <v>1</v>
      </c>
      <c r="E26" s="8">
        <v>44082</v>
      </c>
      <c r="F26" s="366">
        <v>44654</v>
      </c>
      <c r="G26" s="52"/>
      <c r="H26" s="10">
        <f t="shared" si="7"/>
        <v>44655</v>
      </c>
      <c r="I26" s="11">
        <f t="shared" ca="1" si="5"/>
        <v>0</v>
      </c>
      <c r="J26" s="12" t="str">
        <f t="shared" ca="1" si="2"/>
        <v>NOT DUE</v>
      </c>
      <c r="K26" s="24" t="s">
        <v>1077</v>
      </c>
      <c r="L26" s="15"/>
    </row>
    <row r="27" spans="1:12" ht="26.45" customHeight="1">
      <c r="A27" s="271" t="s">
        <v>2953</v>
      </c>
      <c r="B27" s="24" t="s">
        <v>1056</v>
      </c>
      <c r="C27" s="24" t="s">
        <v>1043</v>
      </c>
      <c r="D27" s="34" t="s">
        <v>1</v>
      </c>
      <c r="E27" s="8">
        <v>44082</v>
      </c>
      <c r="F27" s="366">
        <v>44654</v>
      </c>
      <c r="G27" s="52"/>
      <c r="H27" s="10">
        <f t="shared" si="7"/>
        <v>44655</v>
      </c>
      <c r="I27" s="11">
        <f t="shared" ca="1" si="5"/>
        <v>0</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68</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68</v>
      </c>
      <c r="J29" s="12" t="str">
        <f t="shared" ca="1" si="2"/>
        <v>NOT DUE</v>
      </c>
      <c r="K29" s="24" t="s">
        <v>1077</v>
      </c>
      <c r="L29" s="15"/>
    </row>
    <row r="30" spans="1:12" ht="24">
      <c r="A30" s="12" t="s">
        <v>2956</v>
      </c>
      <c r="B30" s="24" t="s">
        <v>4967</v>
      </c>
      <c r="C30" s="24"/>
      <c r="D30" s="34" t="s">
        <v>4</v>
      </c>
      <c r="E30" s="8">
        <v>44082</v>
      </c>
      <c r="F30" s="366">
        <v>44626</v>
      </c>
      <c r="G30" s="52"/>
      <c r="H30" s="10">
        <f>F30+30</f>
        <v>44656</v>
      </c>
      <c r="I30" s="11">
        <f t="shared" ca="1" si="5"/>
        <v>1</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45132.929166666669</v>
      </c>
      <c r="I31" s="18">
        <f t="shared" ref="I31:I32" si="8">D31-($F$4-G31)</f>
        <v>11494.3</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45132.929166666669</v>
      </c>
      <c r="I32" s="18">
        <f t="shared" si="8"/>
        <v>11494.3</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68</v>
      </c>
      <c r="J33" s="12" t="str">
        <f t="shared" ca="1" si="2"/>
        <v>NOT DUE</v>
      </c>
      <c r="K33" s="24" t="s">
        <v>1078</v>
      </c>
      <c r="L33" s="113"/>
    </row>
    <row r="34" spans="1:12" ht="15" customHeight="1">
      <c r="A34" s="271" t="s">
        <v>2960</v>
      </c>
      <c r="B34" s="24" t="s">
        <v>1546</v>
      </c>
      <c r="C34" s="24"/>
      <c r="D34" s="34" t="s">
        <v>1</v>
      </c>
      <c r="E34" s="8">
        <v>44082</v>
      </c>
      <c r="F34" s="366">
        <v>44654</v>
      </c>
      <c r="G34" s="52"/>
      <c r="H34" s="10">
        <f t="shared" ref="H34" si="9">F34+1</f>
        <v>44655</v>
      </c>
      <c r="I34" s="11">
        <f t="shared" ca="1" si="5"/>
        <v>0</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159</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159</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159</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159</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159</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159</v>
      </c>
      <c r="J40" s="12" t="str">
        <f t="shared" ca="1" si="2"/>
        <v>NOT DUE</v>
      </c>
      <c r="K40" s="24" t="s">
        <v>1080</v>
      </c>
      <c r="L40" s="15"/>
    </row>
    <row r="41" spans="1:12" ht="22.5" customHeight="1">
      <c r="A41" s="12" t="s">
        <v>4093</v>
      </c>
      <c r="B41" s="24" t="s">
        <v>3551</v>
      </c>
      <c r="C41" s="24" t="s">
        <v>3552</v>
      </c>
      <c r="D41" s="34" t="s">
        <v>4</v>
      </c>
      <c r="E41" s="8">
        <v>44082</v>
      </c>
      <c r="F41" s="366">
        <v>44626</v>
      </c>
      <c r="G41" s="52"/>
      <c r="H41" s="10">
        <f>F41+30</f>
        <v>44656</v>
      </c>
      <c r="I41" s="11">
        <f t="shared" ca="1" si="5"/>
        <v>1</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31"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1554</v>
      </c>
      <c r="D3" s="519" t="s">
        <v>12</v>
      </c>
      <c r="E3" s="519"/>
      <c r="F3" s="249" t="s">
        <v>2965</v>
      </c>
    </row>
    <row r="4" spans="1:12" ht="18" customHeight="1">
      <c r="A4" s="518" t="s">
        <v>74</v>
      </c>
      <c r="B4" s="518"/>
      <c r="C4" s="29" t="s">
        <v>4650</v>
      </c>
      <c r="D4" s="519" t="s">
        <v>2072</v>
      </c>
      <c r="E4" s="519"/>
      <c r="F4" s="246">
        <f>'Running Hours'!B26</f>
        <v>11696</v>
      </c>
    </row>
    <row r="5" spans="1:12" ht="18" customHeight="1">
      <c r="A5" s="518" t="s">
        <v>75</v>
      </c>
      <c r="B5" s="518"/>
      <c r="C5" s="30" t="s">
        <v>4649</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153</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44837.541666666664</v>
      </c>
      <c r="I9" s="18">
        <f>D9-($F$4-G9)</f>
        <v>4405</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44837.541666666664</v>
      </c>
      <c r="I10" s="18">
        <f t="shared" ref="I10:I16" si="3">D10-($F$4-G10)</f>
        <v>4405</v>
      </c>
      <c r="J10" s="12" t="str">
        <f t="shared" si="2"/>
        <v>NOT DUE</v>
      </c>
      <c r="K10" s="24"/>
      <c r="L10" s="113"/>
    </row>
    <row r="11" spans="1:12">
      <c r="A11" s="12" t="s">
        <v>2969</v>
      </c>
      <c r="B11" s="24" t="s">
        <v>1533</v>
      </c>
      <c r="C11" s="24" t="s">
        <v>1535</v>
      </c>
      <c r="D11" s="34">
        <v>20000</v>
      </c>
      <c r="E11" s="8">
        <v>44082</v>
      </c>
      <c r="F11" s="8">
        <v>44082</v>
      </c>
      <c r="G11" s="20">
        <v>0</v>
      </c>
      <c r="H11" s="17">
        <f>IF(I11&lt;=20000,$F$5+(I11/24),"error")</f>
        <v>45000</v>
      </c>
      <c r="I11" s="18">
        <f t="shared" si="3"/>
        <v>8304</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44837.541666666664</v>
      </c>
      <c r="I12" s="18">
        <f t="shared" si="3"/>
        <v>4405</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45000</v>
      </c>
      <c r="I13" s="18">
        <f t="shared" si="3"/>
        <v>8304</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44837.541666666664</v>
      </c>
      <c r="I14" s="18">
        <f t="shared" si="3"/>
        <v>4405</v>
      </c>
      <c r="J14" s="12" t="str">
        <f t="shared" si="2"/>
        <v>NOT DUE</v>
      </c>
      <c r="K14" s="24"/>
      <c r="L14" s="113"/>
    </row>
    <row r="15" spans="1:12">
      <c r="A15" s="12" t="s">
        <v>2973</v>
      </c>
      <c r="B15" s="24" t="s">
        <v>1539</v>
      </c>
      <c r="C15" s="24" t="s">
        <v>1535</v>
      </c>
      <c r="D15" s="34">
        <v>20000</v>
      </c>
      <c r="E15" s="8">
        <v>44082</v>
      </c>
      <c r="F15" s="8">
        <v>44082</v>
      </c>
      <c r="G15" s="20">
        <v>0</v>
      </c>
      <c r="H15" s="17">
        <f>IF(I15&lt;=20000,$F$5+(I15/24),"error")</f>
        <v>45000</v>
      </c>
      <c r="I15" s="18">
        <f t="shared" si="3"/>
        <v>8304</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44837.541666666664</v>
      </c>
      <c r="I16" s="18">
        <f t="shared" si="3"/>
        <v>4405</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44837.541666666664</v>
      </c>
      <c r="I17" s="18">
        <f>D17-($F$4-G17)</f>
        <v>4405</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44837.541666666664</v>
      </c>
      <c r="I18" s="18">
        <f>D18-($F$4-G18)</f>
        <v>4405</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44837.541666666664</v>
      </c>
      <c r="I19" s="18">
        <f>D19-($F$4-G19)</f>
        <v>4405</v>
      </c>
      <c r="J19" s="12" t="str">
        <f t="shared" si="2"/>
        <v>NOT DUE</v>
      </c>
      <c r="K19" s="24"/>
      <c r="L19" s="113"/>
    </row>
    <row r="20" spans="1:12" ht="36">
      <c r="A20" s="271" t="s">
        <v>2978</v>
      </c>
      <c r="B20" s="24" t="s">
        <v>1042</v>
      </c>
      <c r="C20" s="24" t="s">
        <v>1043</v>
      </c>
      <c r="D20" s="34" t="s">
        <v>1</v>
      </c>
      <c r="E20" s="8">
        <v>44082</v>
      </c>
      <c r="F20" s="366">
        <v>44654</v>
      </c>
      <c r="G20" s="52"/>
      <c r="H20" s="10">
        <f>F20+1</f>
        <v>44655</v>
      </c>
      <c r="I20" s="11">
        <f ca="1">IF(ISBLANK(H20),"",H20-DATE(YEAR(NOW()),MONTH(NOW()),DAY(NOW())))</f>
        <v>0</v>
      </c>
      <c r="J20" s="12" t="str">
        <f t="shared" ca="1" si="2"/>
        <v>NOT DUE</v>
      </c>
      <c r="K20" s="24" t="s">
        <v>1072</v>
      </c>
      <c r="L20" s="15"/>
    </row>
    <row r="21" spans="1:12" ht="36">
      <c r="A21" s="271" t="s">
        <v>2979</v>
      </c>
      <c r="B21" s="24" t="s">
        <v>1044</v>
      </c>
      <c r="C21" s="24" t="s">
        <v>1045</v>
      </c>
      <c r="D21" s="34" t="s">
        <v>1</v>
      </c>
      <c r="E21" s="8">
        <v>44082</v>
      </c>
      <c r="F21" s="366">
        <v>44654</v>
      </c>
      <c r="G21" s="52"/>
      <c r="H21" s="10">
        <f t="shared" ref="H21:H22" si="5">F21+1</f>
        <v>44655</v>
      </c>
      <c r="I21" s="11">
        <f t="shared" ref="I21:I41" ca="1" si="6">IF(ISBLANK(H21),"",H21-DATE(YEAR(NOW()),MONTH(NOW()),DAY(NOW())))</f>
        <v>0</v>
      </c>
      <c r="J21" s="12" t="str">
        <f t="shared" ca="1" si="2"/>
        <v>NOT DUE</v>
      </c>
      <c r="K21" s="24" t="s">
        <v>1073</v>
      </c>
      <c r="L21" s="15"/>
    </row>
    <row r="22" spans="1:12" ht="36">
      <c r="A22" s="271" t="s">
        <v>2980</v>
      </c>
      <c r="B22" s="24" t="s">
        <v>1046</v>
      </c>
      <c r="C22" s="24" t="s">
        <v>1047</v>
      </c>
      <c r="D22" s="34" t="s">
        <v>1</v>
      </c>
      <c r="E22" s="8">
        <v>44082</v>
      </c>
      <c r="F22" s="366">
        <v>44654</v>
      </c>
      <c r="G22" s="52"/>
      <c r="H22" s="10">
        <f t="shared" si="5"/>
        <v>44655</v>
      </c>
      <c r="I22" s="11">
        <f t="shared" ca="1" si="6"/>
        <v>0</v>
      </c>
      <c r="J22" s="12" t="str">
        <f t="shared" ca="1" si="2"/>
        <v>NOT DUE</v>
      </c>
      <c r="K22" s="24" t="s">
        <v>1074</v>
      </c>
      <c r="L22" s="15"/>
    </row>
    <row r="23" spans="1:12" ht="38.450000000000003" customHeight="1">
      <c r="A23" s="274" t="s">
        <v>2981</v>
      </c>
      <c r="B23" s="24" t="s">
        <v>1048</v>
      </c>
      <c r="C23" s="24" t="s">
        <v>1049</v>
      </c>
      <c r="D23" s="34" t="s">
        <v>4</v>
      </c>
      <c r="E23" s="8">
        <v>44082</v>
      </c>
      <c r="F23" s="366">
        <v>44647</v>
      </c>
      <c r="G23" s="52"/>
      <c r="H23" s="10">
        <f>F23+30</f>
        <v>44677</v>
      </c>
      <c r="I23" s="11">
        <f t="shared" ca="1" si="6"/>
        <v>22</v>
      </c>
      <c r="J23" s="12" t="str">
        <f t="shared" ca="1" si="2"/>
        <v>NOT DUE</v>
      </c>
      <c r="K23" s="24" t="s">
        <v>1075</v>
      </c>
      <c r="L23" s="15"/>
    </row>
    <row r="24" spans="1:12" ht="24">
      <c r="A24" s="271" t="s">
        <v>2982</v>
      </c>
      <c r="B24" s="24" t="s">
        <v>1050</v>
      </c>
      <c r="C24" s="24" t="s">
        <v>1051</v>
      </c>
      <c r="D24" s="34" t="s">
        <v>1</v>
      </c>
      <c r="E24" s="8">
        <v>44082</v>
      </c>
      <c r="F24" s="366">
        <v>44654</v>
      </c>
      <c r="G24" s="52"/>
      <c r="H24" s="10">
        <f t="shared" ref="H24:H27" si="7">F24+1</f>
        <v>44655</v>
      </c>
      <c r="I24" s="11">
        <f t="shared" ca="1" si="6"/>
        <v>0</v>
      </c>
      <c r="J24" s="12" t="str">
        <f t="shared" ca="1" si="2"/>
        <v>NOT DUE</v>
      </c>
      <c r="K24" s="24" t="s">
        <v>1076</v>
      </c>
      <c r="L24" s="15"/>
    </row>
    <row r="25" spans="1:12" ht="26.45" customHeight="1">
      <c r="A25" s="271" t="s">
        <v>2983</v>
      </c>
      <c r="B25" s="24" t="s">
        <v>1052</v>
      </c>
      <c r="C25" s="24" t="s">
        <v>1053</v>
      </c>
      <c r="D25" s="34" t="s">
        <v>1</v>
      </c>
      <c r="E25" s="8">
        <v>44082</v>
      </c>
      <c r="F25" s="366">
        <v>44654</v>
      </c>
      <c r="G25" s="52"/>
      <c r="H25" s="10">
        <f t="shared" si="7"/>
        <v>44655</v>
      </c>
      <c r="I25" s="11">
        <f t="shared" ca="1" si="6"/>
        <v>0</v>
      </c>
      <c r="J25" s="12" t="str">
        <f t="shared" ca="1" si="2"/>
        <v>NOT DUE</v>
      </c>
      <c r="K25" s="24" t="s">
        <v>1077</v>
      </c>
      <c r="L25" s="15"/>
    </row>
    <row r="26" spans="1:12" ht="26.45" customHeight="1">
      <c r="A26" s="271" t="s">
        <v>2984</v>
      </c>
      <c r="B26" s="24" t="s">
        <v>1054</v>
      </c>
      <c r="C26" s="24" t="s">
        <v>1055</v>
      </c>
      <c r="D26" s="34" t="s">
        <v>1</v>
      </c>
      <c r="E26" s="8">
        <v>44082</v>
      </c>
      <c r="F26" s="366">
        <v>44654</v>
      </c>
      <c r="G26" s="52"/>
      <c r="H26" s="10">
        <f t="shared" si="7"/>
        <v>44655</v>
      </c>
      <c r="I26" s="11">
        <f t="shared" ca="1" si="6"/>
        <v>0</v>
      </c>
      <c r="J26" s="12" t="str">
        <f t="shared" ca="1" si="2"/>
        <v>NOT DUE</v>
      </c>
      <c r="K26" s="24" t="s">
        <v>1077</v>
      </c>
      <c r="L26" s="15"/>
    </row>
    <row r="27" spans="1:12" ht="26.45" customHeight="1">
      <c r="A27" s="271" t="s">
        <v>2985</v>
      </c>
      <c r="B27" s="24" t="s">
        <v>1056</v>
      </c>
      <c r="C27" s="24" t="s">
        <v>1043</v>
      </c>
      <c r="D27" s="34" t="s">
        <v>1</v>
      </c>
      <c r="E27" s="8">
        <v>44082</v>
      </c>
      <c r="F27" s="366">
        <v>44654</v>
      </c>
      <c r="G27" s="52"/>
      <c r="H27" s="10">
        <f t="shared" si="7"/>
        <v>44655</v>
      </c>
      <c r="I27" s="11">
        <f t="shared" ca="1" si="6"/>
        <v>0</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68</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68</v>
      </c>
      <c r="J29" s="12" t="str">
        <f t="shared" ca="1" si="2"/>
        <v>NOT DUE</v>
      </c>
      <c r="K29" s="24" t="s">
        <v>1077</v>
      </c>
      <c r="L29" s="15"/>
    </row>
    <row r="30" spans="1:12" ht="24">
      <c r="A30" s="12" t="s">
        <v>2988</v>
      </c>
      <c r="B30" s="24" t="s">
        <v>1059</v>
      </c>
      <c r="C30" s="24" t="s">
        <v>3348</v>
      </c>
      <c r="D30" s="34" t="s">
        <v>4</v>
      </c>
      <c r="E30" s="8">
        <v>44082</v>
      </c>
      <c r="F30" s="366">
        <v>44640</v>
      </c>
      <c r="G30" s="52"/>
      <c r="H30" s="10">
        <f>F30+30</f>
        <v>44670</v>
      </c>
      <c r="I30" s="11">
        <f t="shared" ca="1" si="6"/>
        <v>15</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45000</v>
      </c>
      <c r="I31" s="18">
        <f t="shared" ref="I31:I32" si="8">D31-($F$4-G31)</f>
        <v>8304</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45000</v>
      </c>
      <c r="I32" s="18">
        <f t="shared" si="8"/>
        <v>8304</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68</v>
      </c>
      <c r="J33" s="12" t="str">
        <f t="shared" ca="1" si="2"/>
        <v>NOT DUE</v>
      </c>
      <c r="K33" s="24" t="s">
        <v>1078</v>
      </c>
      <c r="L33" s="113"/>
    </row>
    <row r="34" spans="1:12" ht="15" customHeight="1">
      <c r="A34" s="271" t="s">
        <v>2992</v>
      </c>
      <c r="B34" s="24" t="s">
        <v>1546</v>
      </c>
      <c r="C34" s="24"/>
      <c r="D34" s="34" t="s">
        <v>1</v>
      </c>
      <c r="E34" s="8">
        <v>44082</v>
      </c>
      <c r="F34" s="366">
        <v>44654</v>
      </c>
      <c r="G34" s="52"/>
      <c r="H34" s="10">
        <f t="shared" ref="H34" si="9">F34+1</f>
        <v>44655</v>
      </c>
      <c r="I34" s="11">
        <f t="shared" ca="1" si="6"/>
        <v>0</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159</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159</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159</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159</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159</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159</v>
      </c>
      <c r="J40" s="12" t="str">
        <f t="shared" ca="1" si="2"/>
        <v>NOT DUE</v>
      </c>
      <c r="K40" s="24" t="s">
        <v>1080</v>
      </c>
      <c r="L40" s="15"/>
    </row>
    <row r="41" spans="1:12" ht="21.75" customHeight="1">
      <c r="A41" s="274" t="s">
        <v>4092</v>
      </c>
      <c r="B41" s="24" t="s">
        <v>3551</v>
      </c>
      <c r="C41" s="24" t="s">
        <v>3552</v>
      </c>
      <c r="D41" s="34" t="s">
        <v>4</v>
      </c>
      <c r="E41" s="8">
        <v>44082</v>
      </c>
      <c r="F41" s="366">
        <v>44626</v>
      </c>
      <c r="G41" s="52"/>
      <c r="H41" s="10">
        <f>F41+30</f>
        <v>44656</v>
      </c>
      <c r="I41" s="11">
        <f t="shared" ca="1" si="6"/>
        <v>1</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7" t="s">
        <v>5001</v>
      </c>
      <c r="F47" s="467"/>
      <c r="G47" s="467"/>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topLeftCell="A7" zoomScale="85" zoomScaleNormal="85" workbookViewId="0">
      <selection activeCell="F34" sqref="F34"/>
    </sheetView>
  </sheetViews>
  <sheetFormatPr defaultRowHeight="14.25"/>
  <cols>
    <col min="1" max="1" width="10.875" style="396" customWidth="1"/>
    <col min="2" max="2" width="20.875" style="371" customWidth="1"/>
    <col min="3" max="3" width="41.125" style="380" customWidth="1"/>
    <col min="4" max="4" width="11.875" style="381" customWidth="1"/>
    <col min="5" max="5" width="12.875" style="371" customWidth="1"/>
    <col min="6" max="6" width="11.875" style="371" customWidth="1"/>
    <col min="7" max="7" width="10.875" style="371" customWidth="1"/>
    <col min="8" max="9" width="11.125" style="371" customWidth="1"/>
    <col min="10" max="10" width="10.875" style="371" customWidth="1"/>
    <col min="11" max="12" width="21.875" style="371" customWidth="1"/>
    <col min="13" max="13" width="11.5" style="371" customWidth="1"/>
    <col min="14" max="16384" width="9" style="371"/>
  </cols>
  <sheetData>
    <row r="1" spans="1:12" ht="20.25" customHeight="1">
      <c r="A1" s="521" t="s">
        <v>5</v>
      </c>
      <c r="B1" s="521"/>
      <c r="C1" s="369" t="s">
        <v>4918</v>
      </c>
      <c r="D1" s="521" t="s">
        <v>7</v>
      </c>
      <c r="E1" s="521"/>
      <c r="F1" s="370" t="str">
        <f>VLOOKUP($C$1,Details!$A$2:$D$7,4,FALSE)</f>
        <v>NK 2022591</v>
      </c>
    </row>
    <row r="2" spans="1:12" ht="19.5" customHeight="1">
      <c r="A2" s="521" t="s">
        <v>8</v>
      </c>
      <c r="B2" s="521"/>
      <c r="C2" s="372" t="str">
        <f>VLOOKUP($C$1,Details!$A$2:$D$7,2,FALSE)</f>
        <v>SINGAPORE</v>
      </c>
      <c r="D2" s="521" t="s">
        <v>9</v>
      </c>
      <c r="E2" s="521"/>
      <c r="F2" s="373">
        <f>VLOOKUP($C$1,Details!$A$2:$D$7,3,FALSE)</f>
        <v>9771004</v>
      </c>
    </row>
    <row r="3" spans="1:12" ht="19.5" customHeight="1">
      <c r="A3" s="521" t="s">
        <v>10</v>
      </c>
      <c r="B3" s="521"/>
      <c r="C3" s="372" t="s">
        <v>4702</v>
      </c>
      <c r="D3" s="521" t="s">
        <v>12</v>
      </c>
      <c r="E3" s="521"/>
      <c r="F3" s="374" t="s">
        <v>4701</v>
      </c>
    </row>
    <row r="4" spans="1:12" ht="18" customHeight="1">
      <c r="A4" s="521" t="s">
        <v>74</v>
      </c>
      <c r="B4" s="521"/>
      <c r="C4" s="372" t="s">
        <v>4650</v>
      </c>
      <c r="D4" s="521" t="s">
        <v>2072</v>
      </c>
      <c r="E4" s="521"/>
      <c r="F4" s="375">
        <f>'Running Hours'!B27</f>
        <v>7159.8</v>
      </c>
    </row>
    <row r="5" spans="1:12" ht="18" customHeight="1">
      <c r="A5" s="521" t="s">
        <v>75</v>
      </c>
      <c r="B5" s="521"/>
      <c r="C5" s="376" t="s">
        <v>4649</v>
      </c>
      <c r="D5" s="521" t="s">
        <v>4549</v>
      </c>
      <c r="E5" s="521"/>
      <c r="F5" s="377">
        <f>'Running Hours'!$D3</f>
        <v>44654</v>
      </c>
    </row>
    <row r="6" spans="1:12" ht="7.5" customHeight="1">
      <c r="A6" s="378"/>
      <c r="B6" s="379"/>
    </row>
    <row r="7" spans="1:12" ht="57">
      <c r="A7" s="382" t="s">
        <v>14</v>
      </c>
      <c r="B7" s="382" t="s">
        <v>60</v>
      </c>
      <c r="C7" s="382" t="s">
        <v>16</v>
      </c>
      <c r="D7" s="383" t="s">
        <v>17</v>
      </c>
      <c r="E7" s="382" t="s">
        <v>18</v>
      </c>
      <c r="F7" s="382" t="s">
        <v>61</v>
      </c>
      <c r="G7" s="382" t="s">
        <v>19</v>
      </c>
      <c r="H7" s="382" t="s">
        <v>2</v>
      </c>
      <c r="I7" s="382" t="s">
        <v>20</v>
      </c>
      <c r="J7" s="382" t="s">
        <v>21</v>
      </c>
      <c r="K7" s="382" t="s">
        <v>22</v>
      </c>
      <c r="L7" s="382" t="s">
        <v>56</v>
      </c>
    </row>
    <row r="8" spans="1:12" ht="21.75" customHeight="1">
      <c r="A8" s="384" t="s">
        <v>4703</v>
      </c>
      <c r="B8" s="385" t="s">
        <v>1527</v>
      </c>
      <c r="C8" s="385" t="s">
        <v>1528</v>
      </c>
      <c r="D8" s="386" t="s">
        <v>3</v>
      </c>
      <c r="E8" s="387">
        <v>44082</v>
      </c>
      <c r="F8" s="366">
        <v>44633</v>
      </c>
      <c r="G8" s="388"/>
      <c r="H8" s="389">
        <f t="shared" ref="H8" si="0">F8+182</f>
        <v>44815</v>
      </c>
      <c r="I8" s="390">
        <f t="shared" ref="I8" ca="1" si="1">IF(ISBLANK(H8),"",H8-DATE(YEAR(NOW()),MONTH(NOW()),DAY(NOW())))</f>
        <v>160</v>
      </c>
      <c r="J8" s="384" t="str">
        <f t="shared" ref="J8:J41" ca="1" si="2">IF(I8="","",IF(I8&lt;0,"OVERDUE","NOT DUE"))</f>
        <v>NOT DUE</v>
      </c>
      <c r="K8" s="385" t="s">
        <v>1547</v>
      </c>
      <c r="L8" s="391"/>
    </row>
    <row r="9" spans="1:12" ht="26.45" customHeight="1">
      <c r="A9" s="384" t="s">
        <v>4704</v>
      </c>
      <c r="B9" s="385" t="s">
        <v>1529</v>
      </c>
      <c r="C9" s="385" t="s">
        <v>1530</v>
      </c>
      <c r="D9" s="386">
        <v>8000</v>
      </c>
      <c r="E9" s="387">
        <v>44082</v>
      </c>
      <c r="F9" s="387">
        <v>44082</v>
      </c>
      <c r="G9" s="392">
        <v>0</v>
      </c>
      <c r="H9" s="393">
        <f>IF(I9&lt;=8000,$F$5+(I9/24),"error")</f>
        <v>44689.008333333331</v>
      </c>
      <c r="I9" s="394">
        <f>D9-($F$4-G9)</f>
        <v>840.19999999999982</v>
      </c>
      <c r="J9" s="384" t="str">
        <f t="shared" si="2"/>
        <v>NOT DUE</v>
      </c>
      <c r="K9" s="385" t="s">
        <v>1548</v>
      </c>
      <c r="L9" s="395"/>
    </row>
    <row r="10" spans="1:12">
      <c r="A10" s="384" t="s">
        <v>4705</v>
      </c>
      <c r="B10" s="385" t="s">
        <v>1533</v>
      </c>
      <c r="C10" s="385" t="s">
        <v>1534</v>
      </c>
      <c r="D10" s="386">
        <v>8000</v>
      </c>
      <c r="E10" s="387">
        <v>44082</v>
      </c>
      <c r="F10" s="387">
        <v>44082</v>
      </c>
      <c r="G10" s="392">
        <v>0</v>
      </c>
      <c r="H10" s="393">
        <f>IF(I10&lt;=8000,$F$5+(I10/24),"error")</f>
        <v>44689.008333333331</v>
      </c>
      <c r="I10" s="394">
        <f t="shared" ref="I10:I16" si="3">D10-($F$4-G10)</f>
        <v>840.19999999999982</v>
      </c>
      <c r="J10" s="384" t="str">
        <f t="shared" si="2"/>
        <v>NOT DUE</v>
      </c>
      <c r="K10" s="385"/>
      <c r="L10" s="395"/>
    </row>
    <row r="11" spans="1:12">
      <c r="A11" s="384" t="s">
        <v>4706</v>
      </c>
      <c r="B11" s="385" t="s">
        <v>1533</v>
      </c>
      <c r="C11" s="385" t="s">
        <v>1535</v>
      </c>
      <c r="D11" s="386">
        <v>20000</v>
      </c>
      <c r="E11" s="387">
        <v>44082</v>
      </c>
      <c r="F11" s="387">
        <v>44082</v>
      </c>
      <c r="G11" s="392">
        <v>0</v>
      </c>
      <c r="H11" s="393">
        <f>IF(I11&lt;=20000,$F$5+(I11/24),"error")</f>
        <v>45189.008333333331</v>
      </c>
      <c r="I11" s="394">
        <f t="shared" si="3"/>
        <v>12840.2</v>
      </c>
      <c r="J11" s="384" t="str">
        <f t="shared" si="2"/>
        <v>NOT DUE</v>
      </c>
      <c r="K11" s="385"/>
      <c r="L11" s="391"/>
    </row>
    <row r="12" spans="1:12" ht="26.45" customHeight="1">
      <c r="A12" s="384" t="s">
        <v>4707</v>
      </c>
      <c r="B12" s="385" t="s">
        <v>1536</v>
      </c>
      <c r="C12" s="385" t="s">
        <v>1537</v>
      </c>
      <c r="D12" s="386">
        <v>8000</v>
      </c>
      <c r="E12" s="387">
        <v>44082</v>
      </c>
      <c r="F12" s="387">
        <v>44082</v>
      </c>
      <c r="G12" s="392">
        <v>0</v>
      </c>
      <c r="H12" s="393">
        <f>IF(I12&lt;=8000,$F$5+(I12/24),"error")</f>
        <v>44689.008333333331</v>
      </c>
      <c r="I12" s="394">
        <f t="shared" si="3"/>
        <v>840.19999999999982</v>
      </c>
      <c r="J12" s="384" t="str">
        <f t="shared" si="2"/>
        <v>NOT DUE</v>
      </c>
      <c r="K12" s="385" t="s">
        <v>1549</v>
      </c>
      <c r="L12" s="395"/>
    </row>
    <row r="13" spans="1:12" ht="28.5">
      <c r="A13" s="384" t="s">
        <v>4708</v>
      </c>
      <c r="B13" s="385" t="s">
        <v>1536</v>
      </c>
      <c r="C13" s="385" t="s">
        <v>1538</v>
      </c>
      <c r="D13" s="386">
        <v>20000</v>
      </c>
      <c r="E13" s="387">
        <v>44082</v>
      </c>
      <c r="F13" s="387">
        <v>44082</v>
      </c>
      <c r="G13" s="392">
        <v>0</v>
      </c>
      <c r="H13" s="393">
        <f>IF(I13&lt;=20000,$F$5+(I13/24),"error")</f>
        <v>45189.008333333331</v>
      </c>
      <c r="I13" s="394">
        <f t="shared" si="3"/>
        <v>12840.2</v>
      </c>
      <c r="J13" s="384" t="str">
        <f t="shared" si="2"/>
        <v>NOT DUE</v>
      </c>
      <c r="K13" s="385"/>
      <c r="L13" s="391"/>
    </row>
    <row r="14" spans="1:12" ht="28.5">
      <c r="A14" s="384" t="s">
        <v>4709</v>
      </c>
      <c r="B14" s="385" t="s">
        <v>1539</v>
      </c>
      <c r="C14" s="385" t="s">
        <v>1540</v>
      </c>
      <c r="D14" s="386">
        <v>8000</v>
      </c>
      <c r="E14" s="387">
        <v>44082</v>
      </c>
      <c r="F14" s="387">
        <v>44082</v>
      </c>
      <c r="G14" s="392">
        <v>0</v>
      </c>
      <c r="H14" s="393">
        <f>IF(I14&lt;=8000,$F$5+(I14/24),"error")</f>
        <v>44689.008333333331</v>
      </c>
      <c r="I14" s="394">
        <f t="shared" si="3"/>
        <v>840.19999999999982</v>
      </c>
      <c r="J14" s="384" t="str">
        <f t="shared" si="2"/>
        <v>NOT DUE</v>
      </c>
      <c r="K14" s="385"/>
      <c r="L14" s="395"/>
    </row>
    <row r="15" spans="1:12">
      <c r="A15" s="384" t="s">
        <v>4710</v>
      </c>
      <c r="B15" s="385" t="s">
        <v>1539</v>
      </c>
      <c r="C15" s="385" t="s">
        <v>1535</v>
      </c>
      <c r="D15" s="386">
        <v>20000</v>
      </c>
      <c r="E15" s="387">
        <v>44082</v>
      </c>
      <c r="F15" s="387">
        <v>44082</v>
      </c>
      <c r="G15" s="392">
        <v>0</v>
      </c>
      <c r="H15" s="393">
        <f>IF(I15&lt;=20000,$F$5+(I15/24),"error")</f>
        <v>45189.008333333331</v>
      </c>
      <c r="I15" s="394">
        <f t="shared" si="3"/>
        <v>12840.2</v>
      </c>
      <c r="J15" s="384" t="str">
        <f t="shared" si="2"/>
        <v>NOT DUE</v>
      </c>
      <c r="K15" s="385"/>
      <c r="L15" s="391"/>
    </row>
    <row r="16" spans="1:12" ht="38.450000000000003" customHeight="1">
      <c r="A16" s="384" t="s">
        <v>4711</v>
      </c>
      <c r="B16" s="385" t="s">
        <v>1187</v>
      </c>
      <c r="C16" s="385" t="s">
        <v>1541</v>
      </c>
      <c r="D16" s="386">
        <v>8000</v>
      </c>
      <c r="E16" s="387">
        <v>44082</v>
      </c>
      <c r="F16" s="387">
        <v>44082</v>
      </c>
      <c r="G16" s="392">
        <v>0</v>
      </c>
      <c r="H16" s="393">
        <f>IF(I16&lt;=8000,$F$5+(I16/24),"error")</f>
        <v>44689.008333333331</v>
      </c>
      <c r="I16" s="394">
        <f t="shared" si="3"/>
        <v>840.19999999999982</v>
      </c>
      <c r="J16" s="384" t="str">
        <f t="shared" si="2"/>
        <v>NOT DUE</v>
      </c>
      <c r="K16" s="385" t="s">
        <v>1550</v>
      </c>
      <c r="L16" s="395"/>
    </row>
    <row r="17" spans="1:12" ht="26.45" customHeight="1">
      <c r="A17" s="384" t="s">
        <v>4712</v>
      </c>
      <c r="B17" s="385" t="s">
        <v>3406</v>
      </c>
      <c r="C17" s="385" t="s">
        <v>1543</v>
      </c>
      <c r="D17" s="386">
        <v>8000</v>
      </c>
      <c r="E17" s="387">
        <v>44082</v>
      </c>
      <c r="F17" s="387">
        <v>44082</v>
      </c>
      <c r="G17" s="392">
        <v>0</v>
      </c>
      <c r="H17" s="393">
        <f t="shared" ref="H17" si="4">IF(I17&lt;=8000,$F$5+(I17/24),"error")</f>
        <v>44689.008333333331</v>
      </c>
      <c r="I17" s="394">
        <f>D17-($F$4-G17)</f>
        <v>840.19999999999982</v>
      </c>
      <c r="J17" s="384" t="str">
        <f t="shared" si="2"/>
        <v>NOT DUE</v>
      </c>
      <c r="K17" s="385" t="s">
        <v>1551</v>
      </c>
      <c r="L17" s="395"/>
    </row>
    <row r="18" spans="1:12" ht="28.5">
      <c r="A18" s="384" t="s">
        <v>4713</v>
      </c>
      <c r="B18" s="385" t="s">
        <v>3401</v>
      </c>
      <c r="C18" s="385" t="s">
        <v>1545</v>
      </c>
      <c r="D18" s="386">
        <v>8000</v>
      </c>
      <c r="E18" s="387">
        <v>44082</v>
      </c>
      <c r="F18" s="387">
        <v>44082</v>
      </c>
      <c r="G18" s="392">
        <v>0</v>
      </c>
      <c r="H18" s="393">
        <f>IF(I18&lt;=8000,$F$5+(I18/24),"error")</f>
        <v>44689.008333333331</v>
      </c>
      <c r="I18" s="394">
        <f>D18-($F$4-G18)</f>
        <v>840.19999999999982</v>
      </c>
      <c r="J18" s="384" t="str">
        <f t="shared" si="2"/>
        <v>NOT DUE</v>
      </c>
      <c r="K18" s="385"/>
      <c r="L18" s="391"/>
    </row>
    <row r="19" spans="1:12" ht="15" customHeight="1">
      <c r="A19" s="384" t="s">
        <v>4714</v>
      </c>
      <c r="B19" s="385" t="s">
        <v>3403</v>
      </c>
      <c r="C19" s="385" t="s">
        <v>3404</v>
      </c>
      <c r="D19" s="386">
        <v>8000</v>
      </c>
      <c r="E19" s="387">
        <v>44082</v>
      </c>
      <c r="F19" s="387">
        <v>44082</v>
      </c>
      <c r="G19" s="392">
        <v>0</v>
      </c>
      <c r="H19" s="393">
        <f>IF(I19&lt;=8000,$F$5+(I19/24),"error")</f>
        <v>44689.008333333331</v>
      </c>
      <c r="I19" s="394">
        <f>D19-($F$4-G19)</f>
        <v>840.19999999999982</v>
      </c>
      <c r="J19" s="384" t="str">
        <f t="shared" si="2"/>
        <v>NOT DUE</v>
      </c>
      <c r="K19" s="385"/>
      <c r="L19" s="395"/>
    </row>
    <row r="20" spans="1:12" ht="42.75">
      <c r="A20" s="384" t="s">
        <v>4715</v>
      </c>
      <c r="B20" s="385" t="s">
        <v>1042</v>
      </c>
      <c r="C20" s="385" t="s">
        <v>1043</v>
      </c>
      <c r="D20" s="386" t="s">
        <v>1</v>
      </c>
      <c r="E20" s="387">
        <v>44082</v>
      </c>
      <c r="F20" s="366">
        <v>44654</v>
      </c>
      <c r="G20" s="388"/>
      <c r="H20" s="389">
        <f>F20+1</f>
        <v>44655</v>
      </c>
      <c r="I20" s="390">
        <f ca="1">IF(ISBLANK(H20),"",H20-DATE(YEAR(NOW()),MONTH(NOW()),DAY(NOW())))</f>
        <v>0</v>
      </c>
      <c r="J20" s="384" t="str">
        <f t="shared" ca="1" si="2"/>
        <v>NOT DUE</v>
      </c>
      <c r="K20" s="385" t="s">
        <v>1072</v>
      </c>
      <c r="L20" s="391"/>
    </row>
    <row r="21" spans="1:12" ht="42.75">
      <c r="A21" s="384" t="s">
        <v>4716</v>
      </c>
      <c r="B21" s="385" t="s">
        <v>1044</v>
      </c>
      <c r="C21" s="385" t="s">
        <v>1045</v>
      </c>
      <c r="D21" s="386" t="s">
        <v>1</v>
      </c>
      <c r="E21" s="387">
        <v>44082</v>
      </c>
      <c r="F21" s="366">
        <v>44654</v>
      </c>
      <c r="G21" s="388"/>
      <c r="H21" s="389">
        <f t="shared" ref="H21:H22" si="5">F21+1</f>
        <v>44655</v>
      </c>
      <c r="I21" s="390">
        <f t="shared" ref="I21:I41" ca="1" si="6">IF(ISBLANK(H21),"",H21-DATE(YEAR(NOW()),MONTH(NOW()),DAY(NOW())))</f>
        <v>0</v>
      </c>
      <c r="J21" s="384" t="str">
        <f t="shared" ca="1" si="2"/>
        <v>NOT DUE</v>
      </c>
      <c r="K21" s="385" t="s">
        <v>1073</v>
      </c>
      <c r="L21" s="391"/>
    </row>
    <row r="22" spans="1:12" ht="42.75">
      <c r="A22" s="384" t="s">
        <v>4717</v>
      </c>
      <c r="B22" s="385" t="s">
        <v>1046</v>
      </c>
      <c r="C22" s="385" t="s">
        <v>1047</v>
      </c>
      <c r="D22" s="386" t="s">
        <v>1</v>
      </c>
      <c r="E22" s="387">
        <v>44082</v>
      </c>
      <c r="F22" s="366">
        <v>44654</v>
      </c>
      <c r="G22" s="388"/>
      <c r="H22" s="389">
        <f t="shared" si="5"/>
        <v>44655</v>
      </c>
      <c r="I22" s="390">
        <f t="shared" ca="1" si="6"/>
        <v>0</v>
      </c>
      <c r="J22" s="384" t="str">
        <f t="shared" ca="1" si="2"/>
        <v>NOT DUE</v>
      </c>
      <c r="K22" s="385" t="s">
        <v>1074</v>
      </c>
      <c r="L22" s="391"/>
    </row>
    <row r="23" spans="1:12" ht="38.450000000000003" customHeight="1">
      <c r="A23" s="384" t="s">
        <v>4718</v>
      </c>
      <c r="B23" s="385" t="s">
        <v>1048</v>
      </c>
      <c r="C23" s="385" t="s">
        <v>1049</v>
      </c>
      <c r="D23" s="386" t="s">
        <v>4</v>
      </c>
      <c r="E23" s="387">
        <v>44082</v>
      </c>
      <c r="F23" s="366">
        <v>44654</v>
      </c>
      <c r="G23" s="388"/>
      <c r="H23" s="389">
        <f>F23+30</f>
        <v>44684</v>
      </c>
      <c r="I23" s="390">
        <f t="shared" ca="1" si="6"/>
        <v>29</v>
      </c>
      <c r="J23" s="384" t="str">
        <f t="shared" ca="1" si="2"/>
        <v>NOT DUE</v>
      </c>
      <c r="K23" s="385" t="s">
        <v>1075</v>
      </c>
      <c r="L23" s="391"/>
    </row>
    <row r="24" spans="1:12" ht="42.75">
      <c r="A24" s="384" t="s">
        <v>4719</v>
      </c>
      <c r="B24" s="385" t="s">
        <v>1050</v>
      </c>
      <c r="C24" s="385" t="s">
        <v>1051</v>
      </c>
      <c r="D24" s="386" t="s">
        <v>1</v>
      </c>
      <c r="E24" s="387">
        <v>44082</v>
      </c>
      <c r="F24" s="366">
        <v>44654</v>
      </c>
      <c r="G24" s="388"/>
      <c r="H24" s="389">
        <f t="shared" ref="H24:H27" si="7">F24+1</f>
        <v>44655</v>
      </c>
      <c r="I24" s="390">
        <f t="shared" ca="1" si="6"/>
        <v>0</v>
      </c>
      <c r="J24" s="384" t="str">
        <f t="shared" ca="1" si="2"/>
        <v>NOT DUE</v>
      </c>
      <c r="K24" s="385" t="s">
        <v>1076</v>
      </c>
      <c r="L24" s="391"/>
    </row>
    <row r="25" spans="1:12" ht="26.45" customHeight="1">
      <c r="A25" s="384" t="s">
        <v>4720</v>
      </c>
      <c r="B25" s="385" t="s">
        <v>1052</v>
      </c>
      <c r="C25" s="385" t="s">
        <v>1053</v>
      </c>
      <c r="D25" s="386" t="s">
        <v>1</v>
      </c>
      <c r="E25" s="387">
        <v>44082</v>
      </c>
      <c r="F25" s="366">
        <v>44654</v>
      </c>
      <c r="G25" s="388"/>
      <c r="H25" s="389">
        <f t="shared" si="7"/>
        <v>44655</v>
      </c>
      <c r="I25" s="390">
        <f t="shared" ca="1" si="6"/>
        <v>0</v>
      </c>
      <c r="J25" s="384" t="str">
        <f t="shared" ca="1" si="2"/>
        <v>NOT DUE</v>
      </c>
      <c r="K25" s="385" t="s">
        <v>1077</v>
      </c>
      <c r="L25" s="391"/>
    </row>
    <row r="26" spans="1:12" ht="26.45" customHeight="1">
      <c r="A26" s="384" t="s">
        <v>4721</v>
      </c>
      <c r="B26" s="385" t="s">
        <v>1054</v>
      </c>
      <c r="C26" s="385" t="s">
        <v>1055</v>
      </c>
      <c r="D26" s="386" t="s">
        <v>1</v>
      </c>
      <c r="E26" s="387">
        <v>44082</v>
      </c>
      <c r="F26" s="366">
        <v>44654</v>
      </c>
      <c r="G26" s="388"/>
      <c r="H26" s="389">
        <f t="shared" si="7"/>
        <v>44655</v>
      </c>
      <c r="I26" s="390">
        <f t="shared" ca="1" si="6"/>
        <v>0</v>
      </c>
      <c r="J26" s="384" t="str">
        <f t="shared" ca="1" si="2"/>
        <v>NOT DUE</v>
      </c>
      <c r="K26" s="385" t="s">
        <v>1077</v>
      </c>
      <c r="L26" s="391"/>
    </row>
    <row r="27" spans="1:12" ht="26.45" customHeight="1">
      <c r="A27" s="384" t="s">
        <v>4722</v>
      </c>
      <c r="B27" s="385" t="s">
        <v>1056</v>
      </c>
      <c r="C27" s="385" t="s">
        <v>1043</v>
      </c>
      <c r="D27" s="386" t="s">
        <v>1</v>
      </c>
      <c r="E27" s="387">
        <v>44082</v>
      </c>
      <c r="F27" s="366">
        <v>44654</v>
      </c>
      <c r="G27" s="388"/>
      <c r="H27" s="389">
        <f t="shared" si="7"/>
        <v>44655</v>
      </c>
      <c r="I27" s="390">
        <f t="shared" ca="1" si="6"/>
        <v>0</v>
      </c>
      <c r="J27" s="384" t="str">
        <f t="shared" ca="1" si="2"/>
        <v>NOT DUE</v>
      </c>
      <c r="K27" s="385" t="s">
        <v>1077</v>
      </c>
      <c r="L27" s="391"/>
    </row>
    <row r="28" spans="1:12" ht="26.45" customHeight="1">
      <c r="A28" s="384" t="s">
        <v>4723</v>
      </c>
      <c r="B28" s="385" t="s">
        <v>3443</v>
      </c>
      <c r="C28" s="385" t="s">
        <v>4089</v>
      </c>
      <c r="D28" s="386" t="s">
        <v>0</v>
      </c>
      <c r="E28" s="387">
        <v>44082</v>
      </c>
      <c r="F28" s="366">
        <v>44633</v>
      </c>
      <c r="G28" s="388"/>
      <c r="H28" s="389">
        <f>F28+90</f>
        <v>44723</v>
      </c>
      <c r="I28" s="390">
        <f t="shared" ca="1" si="6"/>
        <v>68</v>
      </c>
      <c r="J28" s="384" t="str">
        <f t="shared" ca="1" si="2"/>
        <v>NOT DUE</v>
      </c>
      <c r="K28" s="385"/>
      <c r="L28" s="391"/>
    </row>
    <row r="29" spans="1:12" ht="26.45" customHeight="1">
      <c r="A29" s="384" t="s">
        <v>4724</v>
      </c>
      <c r="B29" s="385" t="s">
        <v>1057</v>
      </c>
      <c r="C29" s="385" t="s">
        <v>1058</v>
      </c>
      <c r="D29" s="386" t="s">
        <v>0</v>
      </c>
      <c r="E29" s="387">
        <v>44082</v>
      </c>
      <c r="F29" s="366">
        <v>44633</v>
      </c>
      <c r="G29" s="388"/>
      <c r="H29" s="389">
        <f>F29+90</f>
        <v>44723</v>
      </c>
      <c r="I29" s="390">
        <f t="shared" ca="1" si="6"/>
        <v>68</v>
      </c>
      <c r="J29" s="384" t="str">
        <f t="shared" ca="1" si="2"/>
        <v>NOT DUE</v>
      </c>
      <c r="K29" s="385" t="s">
        <v>1077</v>
      </c>
      <c r="L29" s="391"/>
    </row>
    <row r="30" spans="1:12" ht="28.5">
      <c r="A30" s="384" t="s">
        <v>4725</v>
      </c>
      <c r="B30" s="385" t="s">
        <v>1059</v>
      </c>
      <c r="C30" s="385" t="s">
        <v>3348</v>
      </c>
      <c r="D30" s="386" t="s">
        <v>4</v>
      </c>
      <c r="E30" s="387">
        <v>44082</v>
      </c>
      <c r="F30" s="366">
        <v>44626</v>
      </c>
      <c r="G30" s="388"/>
      <c r="H30" s="389">
        <f>F30+30</f>
        <v>44656</v>
      </c>
      <c r="I30" s="390">
        <f t="shared" ca="1" si="6"/>
        <v>1</v>
      </c>
      <c r="J30" s="384" t="str">
        <f t="shared" ca="1" si="2"/>
        <v>NOT DUE</v>
      </c>
      <c r="K30" s="385"/>
      <c r="L30" s="391"/>
    </row>
    <row r="31" spans="1:12" ht="26.45" customHeight="1">
      <c r="A31" s="384" t="s">
        <v>4726</v>
      </c>
      <c r="B31" s="385" t="s">
        <v>3517</v>
      </c>
      <c r="C31" s="385" t="s">
        <v>1041</v>
      </c>
      <c r="D31" s="386">
        <v>20000</v>
      </c>
      <c r="E31" s="387">
        <v>44082</v>
      </c>
      <c r="F31" s="387">
        <v>44082</v>
      </c>
      <c r="G31" s="392">
        <v>0</v>
      </c>
      <c r="H31" s="393">
        <f>IF(I31&lt;=20000,$F$5+(I31/24),"error")</f>
        <v>45189.008333333331</v>
      </c>
      <c r="I31" s="394">
        <f t="shared" ref="I31:I32" si="8">D31-($F$4-G31)</f>
        <v>12840.2</v>
      </c>
      <c r="J31" s="384" t="str">
        <f t="shared" si="2"/>
        <v>NOT DUE</v>
      </c>
      <c r="K31" s="385" t="s">
        <v>3412</v>
      </c>
      <c r="L31" s="391"/>
    </row>
    <row r="32" spans="1:12" ht="28.5">
      <c r="A32" s="384" t="s">
        <v>4727</v>
      </c>
      <c r="B32" s="385" t="s">
        <v>3512</v>
      </c>
      <c r="C32" s="385" t="s">
        <v>3445</v>
      </c>
      <c r="D32" s="386">
        <v>20000</v>
      </c>
      <c r="E32" s="387">
        <v>44082</v>
      </c>
      <c r="F32" s="387">
        <v>44082</v>
      </c>
      <c r="G32" s="392">
        <v>0</v>
      </c>
      <c r="H32" s="393">
        <f>IF(I32&lt;=20000,$F$5+(I32/24),"error")</f>
        <v>45189.008333333331</v>
      </c>
      <c r="I32" s="394">
        <f t="shared" si="8"/>
        <v>12840.2</v>
      </c>
      <c r="J32" s="384" t="str">
        <f t="shared" si="2"/>
        <v>NOT DUE</v>
      </c>
      <c r="K32" s="385" t="s">
        <v>3412</v>
      </c>
      <c r="L32" s="391"/>
    </row>
    <row r="33" spans="1:12" ht="26.45" customHeight="1">
      <c r="A33" s="384" t="s">
        <v>4728</v>
      </c>
      <c r="B33" s="385" t="s">
        <v>1060</v>
      </c>
      <c r="C33" s="385" t="s">
        <v>1061</v>
      </c>
      <c r="D33" s="386" t="s">
        <v>0</v>
      </c>
      <c r="E33" s="387">
        <v>44082</v>
      </c>
      <c r="F33" s="366">
        <v>44633</v>
      </c>
      <c r="G33" s="388"/>
      <c r="H33" s="389">
        <f>F33+90</f>
        <v>44723</v>
      </c>
      <c r="I33" s="390">
        <f t="shared" ca="1" si="6"/>
        <v>68</v>
      </c>
      <c r="J33" s="384" t="str">
        <f t="shared" ca="1" si="2"/>
        <v>NOT DUE</v>
      </c>
      <c r="K33" s="385" t="s">
        <v>1078</v>
      </c>
      <c r="L33" s="395"/>
    </row>
    <row r="34" spans="1:12" ht="15" customHeight="1">
      <c r="A34" s="384" t="s">
        <v>4729</v>
      </c>
      <c r="B34" s="385" t="s">
        <v>1546</v>
      </c>
      <c r="C34" s="385"/>
      <c r="D34" s="386" t="s">
        <v>1</v>
      </c>
      <c r="E34" s="387">
        <v>44082</v>
      </c>
      <c r="F34" s="366">
        <v>44654</v>
      </c>
      <c r="G34" s="388"/>
      <c r="H34" s="389">
        <f t="shared" ref="H34" si="9">F34+1</f>
        <v>44655</v>
      </c>
      <c r="I34" s="390">
        <f t="shared" ca="1" si="6"/>
        <v>0</v>
      </c>
      <c r="J34" s="384" t="str">
        <f t="shared" ca="1" si="2"/>
        <v>NOT DUE</v>
      </c>
      <c r="K34" s="385" t="s">
        <v>1078</v>
      </c>
      <c r="L34" s="391"/>
    </row>
    <row r="35" spans="1:12" ht="15" customHeight="1">
      <c r="A35" s="384" t="s">
        <v>4730</v>
      </c>
      <c r="B35" s="385" t="s">
        <v>1062</v>
      </c>
      <c r="C35" s="385" t="s">
        <v>1063</v>
      </c>
      <c r="D35" s="386" t="s">
        <v>376</v>
      </c>
      <c r="E35" s="387">
        <v>44082</v>
      </c>
      <c r="F35" s="387">
        <v>44449</v>
      </c>
      <c r="G35" s="388"/>
      <c r="H35" s="389">
        <f>F35+365</f>
        <v>44814</v>
      </c>
      <c r="I35" s="390">
        <f t="shared" ca="1" si="6"/>
        <v>159</v>
      </c>
      <c r="J35" s="384" t="str">
        <f t="shared" ca="1" si="2"/>
        <v>NOT DUE</v>
      </c>
      <c r="K35" s="385" t="s">
        <v>1078</v>
      </c>
      <c r="L35" s="395"/>
    </row>
    <row r="36" spans="1:12" ht="42.75">
      <c r="A36" s="384" t="s">
        <v>4731</v>
      </c>
      <c r="B36" s="385" t="s">
        <v>1064</v>
      </c>
      <c r="C36" s="385" t="s">
        <v>1065</v>
      </c>
      <c r="D36" s="386" t="s">
        <v>376</v>
      </c>
      <c r="E36" s="387">
        <v>44082</v>
      </c>
      <c r="F36" s="387">
        <v>44449</v>
      </c>
      <c r="G36" s="388"/>
      <c r="H36" s="389">
        <f t="shared" ref="H36:H40" si="10">F36+365</f>
        <v>44814</v>
      </c>
      <c r="I36" s="390">
        <f t="shared" ca="1" si="6"/>
        <v>159</v>
      </c>
      <c r="J36" s="384" t="str">
        <f t="shared" ca="1" si="2"/>
        <v>NOT DUE</v>
      </c>
      <c r="K36" s="385" t="s">
        <v>1079</v>
      </c>
      <c r="L36" s="391"/>
    </row>
    <row r="37" spans="1:12" ht="28.5">
      <c r="A37" s="384" t="s">
        <v>4732</v>
      </c>
      <c r="B37" s="385" t="s">
        <v>1066</v>
      </c>
      <c r="C37" s="385" t="s">
        <v>1067</v>
      </c>
      <c r="D37" s="386" t="s">
        <v>376</v>
      </c>
      <c r="E37" s="387">
        <v>44082</v>
      </c>
      <c r="F37" s="387">
        <v>44449</v>
      </c>
      <c r="G37" s="388"/>
      <c r="H37" s="389">
        <f t="shared" si="10"/>
        <v>44814</v>
      </c>
      <c r="I37" s="390">
        <f t="shared" ca="1" si="6"/>
        <v>159</v>
      </c>
      <c r="J37" s="384" t="str">
        <f t="shared" ca="1" si="2"/>
        <v>NOT DUE</v>
      </c>
      <c r="K37" s="385" t="s">
        <v>1079</v>
      </c>
      <c r="L37" s="391"/>
    </row>
    <row r="38" spans="1:12" ht="28.5">
      <c r="A38" s="384" t="s">
        <v>4733</v>
      </c>
      <c r="B38" s="385" t="s">
        <v>1068</v>
      </c>
      <c r="C38" s="385" t="s">
        <v>1069</v>
      </c>
      <c r="D38" s="386" t="s">
        <v>376</v>
      </c>
      <c r="E38" s="387">
        <v>44082</v>
      </c>
      <c r="F38" s="387">
        <v>44449</v>
      </c>
      <c r="G38" s="388"/>
      <c r="H38" s="389">
        <f t="shared" si="10"/>
        <v>44814</v>
      </c>
      <c r="I38" s="390">
        <f t="shared" ca="1" si="6"/>
        <v>159</v>
      </c>
      <c r="J38" s="384" t="str">
        <f t="shared" ca="1" si="2"/>
        <v>NOT DUE</v>
      </c>
      <c r="K38" s="385" t="s">
        <v>1079</v>
      </c>
      <c r="L38" s="391"/>
    </row>
    <row r="39" spans="1:12" ht="28.5">
      <c r="A39" s="384" t="s">
        <v>4734</v>
      </c>
      <c r="B39" s="385" t="s">
        <v>1070</v>
      </c>
      <c r="C39" s="385" t="s">
        <v>1071</v>
      </c>
      <c r="D39" s="386" t="s">
        <v>376</v>
      </c>
      <c r="E39" s="387">
        <v>44082</v>
      </c>
      <c r="F39" s="387">
        <v>44449</v>
      </c>
      <c r="G39" s="388"/>
      <c r="H39" s="389">
        <f t="shared" si="10"/>
        <v>44814</v>
      </c>
      <c r="I39" s="390">
        <f t="shared" ca="1" si="6"/>
        <v>159</v>
      </c>
      <c r="J39" s="384" t="str">
        <f t="shared" ca="1" si="2"/>
        <v>NOT DUE</v>
      </c>
      <c r="K39" s="385" t="s">
        <v>1080</v>
      </c>
      <c r="L39" s="391"/>
    </row>
    <row r="40" spans="1:12" ht="15" customHeight="1">
      <c r="A40" s="384" t="s">
        <v>4735</v>
      </c>
      <c r="B40" s="385" t="s">
        <v>1081</v>
      </c>
      <c r="C40" s="385" t="s">
        <v>1082</v>
      </c>
      <c r="D40" s="386" t="s">
        <v>376</v>
      </c>
      <c r="E40" s="387">
        <v>44082</v>
      </c>
      <c r="F40" s="387">
        <v>44449</v>
      </c>
      <c r="G40" s="388"/>
      <c r="H40" s="389">
        <f t="shared" si="10"/>
        <v>44814</v>
      </c>
      <c r="I40" s="390">
        <f t="shared" ca="1" si="6"/>
        <v>159</v>
      </c>
      <c r="J40" s="384" t="str">
        <f t="shared" ca="1" si="2"/>
        <v>NOT DUE</v>
      </c>
      <c r="K40" s="385" t="s">
        <v>1080</v>
      </c>
      <c r="L40" s="391"/>
    </row>
    <row r="41" spans="1:12" ht="21.75" customHeight="1">
      <c r="A41" s="384" t="s">
        <v>4736</v>
      </c>
      <c r="B41" s="385" t="s">
        <v>3551</v>
      </c>
      <c r="C41" s="385" t="s">
        <v>3552</v>
      </c>
      <c r="D41" s="386" t="s">
        <v>4</v>
      </c>
      <c r="E41" s="387">
        <v>44082</v>
      </c>
      <c r="F41" s="366">
        <v>44626</v>
      </c>
      <c r="G41" s="388"/>
      <c r="H41" s="389">
        <f>F41+30</f>
        <v>44656</v>
      </c>
      <c r="I41" s="390">
        <f t="shared" ca="1" si="6"/>
        <v>1</v>
      </c>
      <c r="J41" s="384" t="str">
        <f t="shared" ca="1" si="2"/>
        <v>NOT DUE</v>
      </c>
      <c r="K41" s="385" t="s">
        <v>1080</v>
      </c>
      <c r="L41" s="395"/>
    </row>
    <row r="42" spans="1:12" ht="15" customHeight="1"/>
    <row r="45" spans="1:12">
      <c r="B45" s="397" t="s">
        <v>4545</v>
      </c>
      <c r="D45" s="381" t="s">
        <v>3926</v>
      </c>
      <c r="H45" s="397" t="s">
        <v>3927</v>
      </c>
    </row>
    <row r="47" spans="1:12">
      <c r="C47" s="398" t="s">
        <v>4956</v>
      </c>
      <c r="E47" s="522" t="s">
        <v>5001</v>
      </c>
      <c r="F47" s="522"/>
      <c r="G47" s="522"/>
      <c r="I47" s="523" t="s">
        <v>4951</v>
      </c>
      <c r="J47" s="523"/>
      <c r="K47" s="523"/>
    </row>
    <row r="48" spans="1:12">
      <c r="E48" s="520"/>
      <c r="F48" s="520"/>
      <c r="G48" s="520"/>
      <c r="I48" s="520"/>
      <c r="J48" s="520"/>
      <c r="K48" s="520"/>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1555</v>
      </c>
      <c r="D3" s="519" t="s">
        <v>12</v>
      </c>
      <c r="E3" s="519"/>
      <c r="F3" s="249" t="s">
        <v>2871</v>
      </c>
    </row>
    <row r="4" spans="1:12" ht="18" customHeight="1">
      <c r="A4" s="518" t="s">
        <v>74</v>
      </c>
      <c r="B4" s="518"/>
      <c r="C4" s="29" t="s">
        <v>4652</v>
      </c>
      <c r="D4" s="519" t="s">
        <v>2072</v>
      </c>
      <c r="E4" s="519"/>
      <c r="F4" s="246">
        <f>'Running Hours'!B34</f>
        <v>665.3</v>
      </c>
    </row>
    <row r="5" spans="1:12" ht="18" customHeight="1">
      <c r="A5" s="518" t="s">
        <v>75</v>
      </c>
      <c r="B5" s="518"/>
      <c r="C5" s="30" t="s">
        <v>4649</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44959.612500000003</v>
      </c>
      <c r="I8" s="18">
        <f>D8-($F$4-G8)</f>
        <v>7334.7</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68</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44959.612500000003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45459.612500000003</v>
      </c>
      <c r="I11" s="18">
        <f t="shared" si="2"/>
        <v>19334.7</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44959.612500000003</v>
      </c>
      <c r="I12" s="18">
        <f t="shared" si="2"/>
        <v>7334.7</v>
      </c>
      <c r="J12" s="12" t="str">
        <f t="shared" si="0"/>
        <v>NOT DUE</v>
      </c>
      <c r="K12" s="24"/>
      <c r="L12" s="15"/>
    </row>
    <row r="13" spans="1:12">
      <c r="A13" s="12" t="s">
        <v>2878</v>
      </c>
      <c r="B13" s="24" t="s">
        <v>3409</v>
      </c>
      <c r="C13" s="24" t="s">
        <v>1535</v>
      </c>
      <c r="D13" s="34">
        <v>20000</v>
      </c>
      <c r="E13" s="8">
        <v>44082</v>
      </c>
      <c r="F13" s="8">
        <v>44082</v>
      </c>
      <c r="G13" s="20">
        <v>0</v>
      </c>
      <c r="H13" s="17">
        <f>IF(I13&lt;=20000,$F$5+(I13/24),"error")</f>
        <v>45459.612500000003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45459.612500000003</v>
      </c>
      <c r="I14" s="18">
        <f t="shared" si="2"/>
        <v>19334.7</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45459.612500000003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45459.612500000003</v>
      </c>
      <c r="I16" s="18">
        <f t="shared" si="2"/>
        <v>19334.7</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45459.612500000003</v>
      </c>
      <c r="I17" s="18">
        <f t="shared" si="2"/>
        <v>19334.7</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44959.612500000003</v>
      </c>
      <c r="I18" s="18">
        <f t="shared" si="2"/>
        <v>7334.7</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44959.612500000003</v>
      </c>
      <c r="I19" s="18">
        <f t="shared" si="2"/>
        <v>7334.7</v>
      </c>
      <c r="J19" s="12" t="str">
        <f t="shared" si="0"/>
        <v>NOT DUE</v>
      </c>
      <c r="K19" s="24"/>
      <c r="L19" s="15"/>
    </row>
    <row r="20" spans="1:12" ht="36">
      <c r="A20" s="271" t="s">
        <v>2885</v>
      </c>
      <c r="B20" s="24" t="s">
        <v>1042</v>
      </c>
      <c r="C20" s="24" t="s">
        <v>1043</v>
      </c>
      <c r="D20" s="34" t="s">
        <v>1</v>
      </c>
      <c r="E20" s="8">
        <v>44082</v>
      </c>
      <c r="F20" s="366">
        <v>44654</v>
      </c>
      <c r="G20" s="52"/>
      <c r="H20" s="10">
        <f>F20+1</f>
        <v>44655</v>
      </c>
      <c r="I20" s="11">
        <f t="shared" ref="I20:I37" ca="1" si="4">IF(ISBLANK(H20),"",H20-DATE(YEAR(NOW()),MONTH(NOW()),DAY(NOW())))</f>
        <v>0</v>
      </c>
      <c r="J20" s="12" t="str">
        <f t="shared" ca="1" si="0"/>
        <v>NOT DUE</v>
      </c>
      <c r="K20" s="24" t="s">
        <v>1072</v>
      </c>
      <c r="L20" s="15"/>
    </row>
    <row r="21" spans="1:12" ht="36">
      <c r="A21" s="271" t="s">
        <v>2886</v>
      </c>
      <c r="B21" s="24" t="s">
        <v>1044</v>
      </c>
      <c r="C21" s="24" t="s">
        <v>1045</v>
      </c>
      <c r="D21" s="34" t="s">
        <v>1</v>
      </c>
      <c r="E21" s="8">
        <v>44082</v>
      </c>
      <c r="F21" s="366">
        <v>44654</v>
      </c>
      <c r="G21" s="52"/>
      <c r="H21" s="10">
        <f t="shared" ref="H21:H22" si="5">F21+1</f>
        <v>44655</v>
      </c>
      <c r="I21" s="11">
        <f t="shared" ca="1" si="4"/>
        <v>0</v>
      </c>
      <c r="J21" s="12" t="str">
        <f t="shared" ca="1" si="0"/>
        <v>NOT DUE</v>
      </c>
      <c r="K21" s="24" t="s">
        <v>1073</v>
      </c>
      <c r="L21" s="15"/>
    </row>
    <row r="22" spans="1:12" ht="36">
      <c r="A22" s="271" t="s">
        <v>2887</v>
      </c>
      <c r="B22" s="24" t="s">
        <v>1046</v>
      </c>
      <c r="C22" s="24" t="s">
        <v>1047</v>
      </c>
      <c r="D22" s="34" t="s">
        <v>1</v>
      </c>
      <c r="E22" s="8">
        <v>44082</v>
      </c>
      <c r="F22" s="366">
        <v>44654</v>
      </c>
      <c r="G22" s="52"/>
      <c r="H22" s="10">
        <f t="shared" si="5"/>
        <v>44655</v>
      </c>
      <c r="I22" s="11">
        <f t="shared" ca="1" si="4"/>
        <v>0</v>
      </c>
      <c r="J22" s="12" t="str">
        <f t="shared" ca="1" si="0"/>
        <v>NOT DUE</v>
      </c>
      <c r="K22" s="24" t="s">
        <v>1074</v>
      </c>
      <c r="L22" s="15"/>
    </row>
    <row r="23" spans="1:12" ht="38.450000000000003" customHeight="1">
      <c r="A23" s="282" t="s">
        <v>2888</v>
      </c>
      <c r="B23" s="24" t="s">
        <v>1048</v>
      </c>
      <c r="C23" s="24" t="s">
        <v>1049</v>
      </c>
      <c r="D23" s="34" t="s">
        <v>4</v>
      </c>
      <c r="E23" s="8">
        <v>44082</v>
      </c>
      <c r="F23" s="366">
        <v>44633</v>
      </c>
      <c r="G23" s="52"/>
      <c r="H23" s="10">
        <f>F23+30</f>
        <v>44663</v>
      </c>
      <c r="I23" s="11">
        <f t="shared" ca="1" si="4"/>
        <v>8</v>
      </c>
      <c r="J23" s="12" t="str">
        <f t="shared" ca="1" si="0"/>
        <v>NOT DUE</v>
      </c>
      <c r="K23" s="24" t="s">
        <v>1075</v>
      </c>
      <c r="L23" s="15"/>
    </row>
    <row r="24" spans="1:12" ht="24">
      <c r="A24" s="271" t="s">
        <v>2889</v>
      </c>
      <c r="B24" s="24" t="s">
        <v>1050</v>
      </c>
      <c r="C24" s="24" t="s">
        <v>1051</v>
      </c>
      <c r="D24" s="34" t="s">
        <v>1</v>
      </c>
      <c r="E24" s="8">
        <v>44082</v>
      </c>
      <c r="F24" s="366">
        <v>44654</v>
      </c>
      <c r="G24" s="52"/>
      <c r="H24" s="10">
        <f t="shared" ref="H24:H27" si="6">F24+1</f>
        <v>44655</v>
      </c>
      <c r="I24" s="11">
        <f t="shared" ca="1" si="4"/>
        <v>0</v>
      </c>
      <c r="J24" s="12" t="str">
        <f t="shared" ca="1" si="0"/>
        <v>NOT DUE</v>
      </c>
      <c r="K24" s="24" t="s">
        <v>1076</v>
      </c>
      <c r="L24" s="15"/>
    </row>
    <row r="25" spans="1:12" ht="26.45" customHeight="1">
      <c r="A25" s="271" t="s">
        <v>2890</v>
      </c>
      <c r="B25" s="24" t="s">
        <v>1052</v>
      </c>
      <c r="C25" s="24" t="s">
        <v>1053</v>
      </c>
      <c r="D25" s="34" t="s">
        <v>1</v>
      </c>
      <c r="E25" s="8">
        <v>44082</v>
      </c>
      <c r="F25" s="366">
        <v>44654</v>
      </c>
      <c r="G25" s="52"/>
      <c r="H25" s="10">
        <f t="shared" si="6"/>
        <v>44655</v>
      </c>
      <c r="I25" s="11">
        <f t="shared" ca="1" si="4"/>
        <v>0</v>
      </c>
      <c r="J25" s="12" t="str">
        <f t="shared" ca="1" si="0"/>
        <v>NOT DUE</v>
      </c>
      <c r="K25" s="24" t="s">
        <v>1077</v>
      </c>
      <c r="L25" s="15"/>
    </row>
    <row r="26" spans="1:12" ht="26.45" customHeight="1">
      <c r="A26" s="271" t="s">
        <v>2891</v>
      </c>
      <c r="B26" s="24" t="s">
        <v>1054</v>
      </c>
      <c r="C26" s="24" t="s">
        <v>1055</v>
      </c>
      <c r="D26" s="34" t="s">
        <v>1</v>
      </c>
      <c r="E26" s="8">
        <v>44082</v>
      </c>
      <c r="F26" s="366">
        <v>44654</v>
      </c>
      <c r="G26" s="52"/>
      <c r="H26" s="10">
        <f t="shared" si="6"/>
        <v>44655</v>
      </c>
      <c r="I26" s="11">
        <f t="shared" ca="1" si="4"/>
        <v>0</v>
      </c>
      <c r="J26" s="12" t="str">
        <f t="shared" ca="1" si="0"/>
        <v>NOT DUE</v>
      </c>
      <c r="K26" s="24" t="s">
        <v>1077</v>
      </c>
      <c r="L26" s="15"/>
    </row>
    <row r="27" spans="1:12" ht="26.45" customHeight="1">
      <c r="A27" s="271" t="s">
        <v>2892</v>
      </c>
      <c r="B27" s="24" t="s">
        <v>1056</v>
      </c>
      <c r="C27" s="24" t="s">
        <v>1043</v>
      </c>
      <c r="D27" s="34" t="s">
        <v>1</v>
      </c>
      <c r="E27" s="8">
        <v>44082</v>
      </c>
      <c r="F27" s="366">
        <v>44654</v>
      </c>
      <c r="G27" s="52"/>
      <c r="H27" s="10">
        <f t="shared" si="6"/>
        <v>44655</v>
      </c>
      <c r="I27" s="11">
        <f t="shared" ca="1" si="4"/>
        <v>0</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45459.612500000003</v>
      </c>
      <c r="I28" s="18">
        <f t="shared" ref="I28:I29" si="7">D28-($F$4-G28)</f>
        <v>19334.7</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45459.612500000003</v>
      </c>
      <c r="I29" s="18">
        <f t="shared" si="7"/>
        <v>19334.7</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68</v>
      </c>
      <c r="J30" s="12" t="str">
        <f t="shared" ca="1" si="0"/>
        <v>NOT DUE</v>
      </c>
      <c r="K30" s="24" t="s">
        <v>1078</v>
      </c>
      <c r="L30" s="113"/>
    </row>
    <row r="31" spans="1:12" ht="15" customHeight="1">
      <c r="A31" s="271" t="s">
        <v>2896</v>
      </c>
      <c r="B31" s="24" t="s">
        <v>1546</v>
      </c>
      <c r="C31" s="24"/>
      <c r="D31" s="34" t="s">
        <v>1</v>
      </c>
      <c r="E31" s="8">
        <v>44082</v>
      </c>
      <c r="F31" s="366">
        <v>44654</v>
      </c>
      <c r="G31" s="52"/>
      <c r="H31" s="10">
        <f t="shared" ref="H31" si="9">F31+1</f>
        <v>44655</v>
      </c>
      <c r="I31" s="11">
        <f t="shared" ca="1" si="4"/>
        <v>0</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159</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159</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159</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159</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159</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159</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37"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1556</v>
      </c>
      <c r="D3" s="519" t="s">
        <v>12</v>
      </c>
      <c r="E3" s="519"/>
      <c r="F3" s="249" t="s">
        <v>2872</v>
      </c>
    </row>
    <row r="4" spans="1:12" ht="18" customHeight="1">
      <c r="A4" s="518" t="s">
        <v>74</v>
      </c>
      <c r="B4" s="518"/>
      <c r="C4" s="29" t="s">
        <v>4652</v>
      </c>
      <c r="D4" s="519" t="s">
        <v>2072</v>
      </c>
      <c r="E4" s="519"/>
      <c r="F4" s="246">
        <f>'Running Hours'!B35</f>
        <v>1217.0999999999999</v>
      </c>
    </row>
    <row r="5" spans="1:12" ht="18" customHeight="1">
      <c r="A5" s="518" t="s">
        <v>75</v>
      </c>
      <c r="B5" s="518"/>
      <c r="C5" s="30" t="s">
        <v>4649</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44936.620833333334</v>
      </c>
      <c r="I8" s="18">
        <f>D8-($F$4-G8)</f>
        <v>6782.9</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68</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44936.620833333334</v>
      </c>
      <c r="I10" s="18">
        <f t="shared" ref="I10:I19" si="2">D10-($F$4-G10)</f>
        <v>6782.9</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45436.620833333334</v>
      </c>
      <c r="I11" s="18">
        <f t="shared" si="2"/>
        <v>18782.900000000001</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44936.620833333334</v>
      </c>
      <c r="I12" s="18">
        <f t="shared" si="2"/>
        <v>6782.9</v>
      </c>
      <c r="J12" s="12" t="str">
        <f t="shared" si="0"/>
        <v>NOT DUE</v>
      </c>
      <c r="K12" s="24"/>
      <c r="L12" s="15"/>
    </row>
    <row r="13" spans="1:12">
      <c r="A13" s="12" t="s">
        <v>2908</v>
      </c>
      <c r="B13" s="24" t="s">
        <v>3409</v>
      </c>
      <c r="C13" s="24" t="s">
        <v>1535</v>
      </c>
      <c r="D13" s="34">
        <v>20000</v>
      </c>
      <c r="E13" s="8">
        <v>44082</v>
      </c>
      <c r="F13" s="8">
        <v>44082</v>
      </c>
      <c r="G13" s="20">
        <v>0</v>
      </c>
      <c r="H13" s="17">
        <f>IF(I13&lt;=20000,$F$5+(I13/24),"error")</f>
        <v>45436.620833333334</v>
      </c>
      <c r="I13" s="18">
        <f t="shared" si="2"/>
        <v>18782.900000000001</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45436.620833333334</v>
      </c>
      <c r="I14" s="18">
        <f t="shared" si="2"/>
        <v>18782.900000000001</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45436.620833333334</v>
      </c>
      <c r="I15" s="18">
        <f t="shared" si="2"/>
        <v>18782.900000000001</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45436.620833333334</v>
      </c>
      <c r="I16" s="18">
        <f t="shared" si="2"/>
        <v>18782.900000000001</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45436.620833333334</v>
      </c>
      <c r="I17" s="18">
        <f t="shared" si="2"/>
        <v>18782.900000000001</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44936.620833333334</v>
      </c>
      <c r="I18" s="18">
        <f t="shared" si="2"/>
        <v>6782.9</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44936.620833333334</v>
      </c>
      <c r="I19" s="18">
        <f t="shared" si="2"/>
        <v>6782.9</v>
      </c>
      <c r="J19" s="12" t="str">
        <f t="shared" si="0"/>
        <v>NOT DUE</v>
      </c>
      <c r="K19" s="24"/>
      <c r="L19" s="15"/>
    </row>
    <row r="20" spans="1:12" ht="36">
      <c r="A20" s="271" t="s">
        <v>2915</v>
      </c>
      <c r="B20" s="24" t="s">
        <v>1042</v>
      </c>
      <c r="C20" s="24" t="s">
        <v>1043</v>
      </c>
      <c r="D20" s="34" t="s">
        <v>1</v>
      </c>
      <c r="E20" s="8">
        <v>44082</v>
      </c>
      <c r="F20" s="366">
        <v>44654</v>
      </c>
      <c r="G20" s="52"/>
      <c r="H20" s="10">
        <f>F20+1</f>
        <v>44655</v>
      </c>
      <c r="I20" s="11">
        <f t="shared" ref="I20:I37" ca="1" si="4">IF(ISBLANK(H20),"",H20-DATE(YEAR(NOW()),MONTH(NOW()),DAY(NOW())))</f>
        <v>0</v>
      </c>
      <c r="J20" s="12" t="str">
        <f t="shared" ca="1" si="0"/>
        <v>NOT DUE</v>
      </c>
      <c r="K20" s="24" t="s">
        <v>1072</v>
      </c>
      <c r="L20" s="15"/>
    </row>
    <row r="21" spans="1:12" ht="36">
      <c r="A21" s="271" t="s">
        <v>2916</v>
      </c>
      <c r="B21" s="24" t="s">
        <v>1044</v>
      </c>
      <c r="C21" s="24" t="s">
        <v>1045</v>
      </c>
      <c r="D21" s="34" t="s">
        <v>1</v>
      </c>
      <c r="E21" s="8">
        <v>44082</v>
      </c>
      <c r="F21" s="366">
        <v>44654</v>
      </c>
      <c r="G21" s="52"/>
      <c r="H21" s="10">
        <f t="shared" ref="H21:H22" si="5">F21+1</f>
        <v>44655</v>
      </c>
      <c r="I21" s="11">
        <f t="shared" ca="1" si="4"/>
        <v>0</v>
      </c>
      <c r="J21" s="12" t="str">
        <f t="shared" ca="1" si="0"/>
        <v>NOT DUE</v>
      </c>
      <c r="K21" s="24" t="s">
        <v>1073</v>
      </c>
      <c r="L21" s="15"/>
    </row>
    <row r="22" spans="1:12" ht="36">
      <c r="A22" s="271" t="s">
        <v>2917</v>
      </c>
      <c r="B22" s="24" t="s">
        <v>1046</v>
      </c>
      <c r="C22" s="24" t="s">
        <v>1047</v>
      </c>
      <c r="D22" s="34" t="s">
        <v>1</v>
      </c>
      <c r="E22" s="8">
        <v>44082</v>
      </c>
      <c r="F22" s="366">
        <v>44654</v>
      </c>
      <c r="G22" s="52"/>
      <c r="H22" s="10">
        <f t="shared" si="5"/>
        <v>44655</v>
      </c>
      <c r="I22" s="11">
        <f t="shared" ca="1" si="4"/>
        <v>0</v>
      </c>
      <c r="J22" s="12" t="str">
        <f t="shared" ca="1" si="0"/>
        <v>NOT DUE</v>
      </c>
      <c r="K22" s="24" t="s">
        <v>1074</v>
      </c>
      <c r="L22" s="15"/>
    </row>
    <row r="23" spans="1:12" ht="38.450000000000003" customHeight="1">
      <c r="A23" s="274" t="s">
        <v>2918</v>
      </c>
      <c r="B23" s="24" t="s">
        <v>1048</v>
      </c>
      <c r="C23" s="24" t="s">
        <v>1049</v>
      </c>
      <c r="D23" s="34" t="s">
        <v>4</v>
      </c>
      <c r="E23" s="8">
        <v>44082</v>
      </c>
      <c r="F23" s="366">
        <v>44640</v>
      </c>
      <c r="G23" s="52"/>
      <c r="H23" s="10">
        <f>F23+30</f>
        <v>44670</v>
      </c>
      <c r="I23" s="11">
        <f t="shared" ca="1" si="4"/>
        <v>15</v>
      </c>
      <c r="J23" s="12" t="str">
        <f t="shared" ca="1" si="0"/>
        <v>NOT DUE</v>
      </c>
      <c r="K23" s="24" t="s">
        <v>1075</v>
      </c>
      <c r="L23" s="15"/>
    </row>
    <row r="24" spans="1:12" ht="24">
      <c r="A24" s="271" t="s">
        <v>2919</v>
      </c>
      <c r="B24" s="24" t="s">
        <v>1050</v>
      </c>
      <c r="C24" s="24" t="s">
        <v>1051</v>
      </c>
      <c r="D24" s="34" t="s">
        <v>1</v>
      </c>
      <c r="E24" s="8">
        <v>44082</v>
      </c>
      <c r="F24" s="366">
        <v>44654</v>
      </c>
      <c r="G24" s="52"/>
      <c r="H24" s="10">
        <f t="shared" ref="H24:H27" si="6">F24+1</f>
        <v>44655</v>
      </c>
      <c r="I24" s="11">
        <f t="shared" ca="1" si="4"/>
        <v>0</v>
      </c>
      <c r="J24" s="12" t="str">
        <f t="shared" ca="1" si="0"/>
        <v>NOT DUE</v>
      </c>
      <c r="K24" s="24" t="s">
        <v>1076</v>
      </c>
      <c r="L24" s="15"/>
    </row>
    <row r="25" spans="1:12" ht="26.45" customHeight="1">
      <c r="A25" s="271" t="s">
        <v>2920</v>
      </c>
      <c r="B25" s="24" t="s">
        <v>1052</v>
      </c>
      <c r="C25" s="24" t="s">
        <v>1053</v>
      </c>
      <c r="D25" s="34" t="s">
        <v>1</v>
      </c>
      <c r="E25" s="8">
        <v>44082</v>
      </c>
      <c r="F25" s="366">
        <v>44654</v>
      </c>
      <c r="G25" s="52"/>
      <c r="H25" s="10">
        <f t="shared" si="6"/>
        <v>44655</v>
      </c>
      <c r="I25" s="11">
        <f t="shared" ca="1" si="4"/>
        <v>0</v>
      </c>
      <c r="J25" s="12" t="str">
        <f t="shared" ca="1" si="0"/>
        <v>NOT DUE</v>
      </c>
      <c r="K25" s="24" t="s">
        <v>1077</v>
      </c>
      <c r="L25" s="15"/>
    </row>
    <row r="26" spans="1:12" ht="26.45" customHeight="1">
      <c r="A26" s="271" t="s">
        <v>2921</v>
      </c>
      <c r="B26" s="24" t="s">
        <v>1054</v>
      </c>
      <c r="C26" s="24" t="s">
        <v>1055</v>
      </c>
      <c r="D26" s="34" t="s">
        <v>1</v>
      </c>
      <c r="E26" s="8">
        <v>44082</v>
      </c>
      <c r="F26" s="366">
        <v>44654</v>
      </c>
      <c r="G26" s="52"/>
      <c r="H26" s="10">
        <f t="shared" si="6"/>
        <v>44655</v>
      </c>
      <c r="I26" s="11">
        <f t="shared" ca="1" si="4"/>
        <v>0</v>
      </c>
      <c r="J26" s="12" t="str">
        <f t="shared" ca="1" si="0"/>
        <v>NOT DUE</v>
      </c>
      <c r="K26" s="24" t="s">
        <v>1077</v>
      </c>
      <c r="L26" s="15"/>
    </row>
    <row r="27" spans="1:12" ht="26.45" customHeight="1">
      <c r="A27" s="271" t="s">
        <v>2922</v>
      </c>
      <c r="B27" s="24" t="s">
        <v>1056</v>
      </c>
      <c r="C27" s="24" t="s">
        <v>1043</v>
      </c>
      <c r="D27" s="34" t="s">
        <v>1</v>
      </c>
      <c r="E27" s="8">
        <v>44082</v>
      </c>
      <c r="F27" s="366">
        <v>44654</v>
      </c>
      <c r="G27" s="52"/>
      <c r="H27" s="10">
        <f t="shared" si="6"/>
        <v>44655</v>
      </c>
      <c r="I27" s="11">
        <f t="shared" ca="1" si="4"/>
        <v>0</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45436.620833333334</v>
      </c>
      <c r="I28" s="18">
        <f t="shared" ref="I28:I29" si="7">D28-($F$4-G28)</f>
        <v>18782.900000000001</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45436.620833333334</v>
      </c>
      <c r="I29" s="18">
        <f t="shared" si="7"/>
        <v>18782.900000000001</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68</v>
      </c>
      <c r="J30" s="12" t="str">
        <f t="shared" ca="1" si="0"/>
        <v>NOT DUE</v>
      </c>
      <c r="K30" s="24" t="s">
        <v>1078</v>
      </c>
      <c r="L30" s="113"/>
    </row>
    <row r="31" spans="1:12" ht="15" customHeight="1">
      <c r="A31" s="271" t="s">
        <v>2926</v>
      </c>
      <c r="B31" s="24" t="s">
        <v>1546</v>
      </c>
      <c r="C31" s="24"/>
      <c r="D31" s="34" t="s">
        <v>1</v>
      </c>
      <c r="E31" s="8">
        <v>44082</v>
      </c>
      <c r="F31" s="366">
        <v>44654</v>
      </c>
      <c r="G31" s="52"/>
      <c r="H31" s="10">
        <f t="shared" ref="H31" si="9">F31+1</f>
        <v>44655</v>
      </c>
      <c r="I31" s="11">
        <f t="shared" ca="1" si="4"/>
        <v>0</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159</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159</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159</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159</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159</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159</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19"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1558</v>
      </c>
      <c r="D3" s="519" t="s">
        <v>12</v>
      </c>
      <c r="E3" s="519"/>
      <c r="F3" s="249" t="s">
        <v>2807</v>
      </c>
    </row>
    <row r="4" spans="1:12" ht="18" customHeight="1">
      <c r="A4" s="518" t="s">
        <v>74</v>
      </c>
      <c r="B4" s="518"/>
      <c r="C4" s="29" t="s">
        <v>4654</v>
      </c>
      <c r="D4" s="519" t="s">
        <v>2072</v>
      </c>
      <c r="E4" s="519"/>
      <c r="F4" s="246">
        <f>'Running Hours'!B13</f>
        <v>587</v>
      </c>
    </row>
    <row r="5" spans="1:12" ht="18" customHeight="1">
      <c r="A5" s="518" t="s">
        <v>75</v>
      </c>
      <c r="B5" s="518"/>
      <c r="C5" s="30" t="s">
        <v>4653</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160</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44962.875</v>
      </c>
      <c r="I9" s="18">
        <f>D9-($F$4-G9)</f>
        <v>7413</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68</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44962.875</v>
      </c>
      <c r="I11" s="18">
        <f t="shared" ref="I11:I18" si="4">D11-($F$4-G11)</f>
        <v>7413</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45462.875</v>
      </c>
      <c r="I12" s="18">
        <f t="shared" si="4"/>
        <v>19413</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44962.875</v>
      </c>
      <c r="I13" s="18">
        <f t="shared" si="4"/>
        <v>7413</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45462.875</v>
      </c>
      <c r="I14" s="18">
        <f t="shared" si="4"/>
        <v>19413</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44962.875</v>
      </c>
      <c r="I15" s="18">
        <f t="shared" si="4"/>
        <v>7413</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44962.875</v>
      </c>
      <c r="I16" s="18">
        <f t="shared" si="4"/>
        <v>7413</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44962.875</v>
      </c>
      <c r="I17" s="18">
        <f t="shared" si="4"/>
        <v>7413</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44962.875</v>
      </c>
      <c r="I18" s="18">
        <f t="shared" si="4"/>
        <v>7413</v>
      </c>
      <c r="J18" s="12" t="str">
        <f t="shared" si="2"/>
        <v>NOT DUE</v>
      </c>
      <c r="K18" s="24"/>
      <c r="L18" s="15"/>
    </row>
    <row r="19" spans="1:12" ht="36">
      <c r="A19" s="271" t="s">
        <v>2819</v>
      </c>
      <c r="B19" s="24" t="s">
        <v>1042</v>
      </c>
      <c r="C19" s="24" t="s">
        <v>1043</v>
      </c>
      <c r="D19" s="34" t="s">
        <v>1</v>
      </c>
      <c r="E19" s="8">
        <v>44082</v>
      </c>
      <c r="F19" s="366">
        <v>44654</v>
      </c>
      <c r="G19" s="52"/>
      <c r="H19" s="10">
        <f>F19+1</f>
        <v>44655</v>
      </c>
      <c r="I19" s="11">
        <f t="shared" ref="I19:I40" ca="1" si="6">IF(ISBLANK(H19),"",H19-DATE(YEAR(NOW()),MONTH(NOW()),DAY(NOW())))</f>
        <v>0</v>
      </c>
      <c r="J19" s="12" t="str">
        <f t="shared" ca="1" si="2"/>
        <v>NOT DUE</v>
      </c>
      <c r="K19" s="24" t="s">
        <v>1072</v>
      </c>
      <c r="L19" s="15"/>
    </row>
    <row r="20" spans="1:12" ht="36">
      <c r="A20" s="271" t="s">
        <v>2820</v>
      </c>
      <c r="B20" s="24" t="s">
        <v>1044</v>
      </c>
      <c r="C20" s="24" t="s">
        <v>1045</v>
      </c>
      <c r="D20" s="34" t="s">
        <v>1</v>
      </c>
      <c r="E20" s="8">
        <v>44082</v>
      </c>
      <c r="F20" s="366">
        <v>44654</v>
      </c>
      <c r="G20" s="52"/>
      <c r="H20" s="10">
        <f t="shared" ref="H20:H21" si="7">F20+1</f>
        <v>44655</v>
      </c>
      <c r="I20" s="11">
        <f t="shared" ca="1" si="6"/>
        <v>0</v>
      </c>
      <c r="J20" s="12" t="str">
        <f t="shared" ca="1" si="2"/>
        <v>NOT DUE</v>
      </c>
      <c r="K20" s="24" t="s">
        <v>1073</v>
      </c>
      <c r="L20" s="15"/>
    </row>
    <row r="21" spans="1:12" ht="36">
      <c r="A21" s="271" t="s">
        <v>2821</v>
      </c>
      <c r="B21" s="24" t="s">
        <v>1046</v>
      </c>
      <c r="C21" s="24" t="s">
        <v>1047</v>
      </c>
      <c r="D21" s="34" t="s">
        <v>1</v>
      </c>
      <c r="E21" s="8">
        <v>44082</v>
      </c>
      <c r="F21" s="366">
        <v>44654</v>
      </c>
      <c r="G21" s="52"/>
      <c r="H21" s="10">
        <f t="shared" si="7"/>
        <v>44655</v>
      </c>
      <c r="I21" s="11">
        <f t="shared" ca="1" si="6"/>
        <v>0</v>
      </c>
      <c r="J21" s="12" t="str">
        <f t="shared" ca="1" si="2"/>
        <v>NOT DUE</v>
      </c>
      <c r="K21" s="24" t="s">
        <v>1074</v>
      </c>
      <c r="L21" s="15"/>
    </row>
    <row r="22" spans="1:12" ht="38.450000000000003" customHeight="1">
      <c r="A22" s="274" t="s">
        <v>2822</v>
      </c>
      <c r="B22" s="24" t="s">
        <v>1048</v>
      </c>
      <c r="C22" s="24" t="s">
        <v>1049</v>
      </c>
      <c r="D22" s="34" t="s">
        <v>4</v>
      </c>
      <c r="E22" s="8">
        <v>44082</v>
      </c>
      <c r="F22" s="366">
        <v>44647</v>
      </c>
      <c r="G22" s="52"/>
      <c r="H22" s="10">
        <f>F22+30</f>
        <v>44677</v>
      </c>
      <c r="I22" s="11">
        <f t="shared" ca="1" si="6"/>
        <v>22</v>
      </c>
      <c r="J22" s="12" t="str">
        <f t="shared" ca="1" si="2"/>
        <v>NOT DUE</v>
      </c>
      <c r="K22" s="24" t="s">
        <v>1075</v>
      </c>
      <c r="L22" s="15"/>
    </row>
    <row r="23" spans="1:12" ht="24">
      <c r="A23" s="271" t="s">
        <v>2823</v>
      </c>
      <c r="B23" s="24" t="s">
        <v>1050</v>
      </c>
      <c r="C23" s="24" t="s">
        <v>1051</v>
      </c>
      <c r="D23" s="34" t="s">
        <v>1</v>
      </c>
      <c r="E23" s="8">
        <v>44082</v>
      </c>
      <c r="F23" s="366">
        <v>44654</v>
      </c>
      <c r="G23" s="52"/>
      <c r="H23" s="10">
        <f t="shared" ref="H23:H26" si="8">F23+1</f>
        <v>44655</v>
      </c>
      <c r="I23" s="11">
        <f t="shared" ca="1" si="6"/>
        <v>0</v>
      </c>
      <c r="J23" s="12" t="str">
        <f t="shared" ca="1" si="2"/>
        <v>NOT DUE</v>
      </c>
      <c r="K23" s="24" t="s">
        <v>1076</v>
      </c>
      <c r="L23" s="15"/>
    </row>
    <row r="24" spans="1:12" ht="26.45" customHeight="1">
      <c r="A24" s="271" t="s">
        <v>2824</v>
      </c>
      <c r="B24" s="24" t="s">
        <v>1052</v>
      </c>
      <c r="C24" s="24" t="s">
        <v>1053</v>
      </c>
      <c r="D24" s="34" t="s">
        <v>1</v>
      </c>
      <c r="E24" s="8">
        <v>44082</v>
      </c>
      <c r="F24" s="366">
        <v>44654</v>
      </c>
      <c r="G24" s="52"/>
      <c r="H24" s="10">
        <f t="shared" si="8"/>
        <v>44655</v>
      </c>
      <c r="I24" s="11">
        <f t="shared" ca="1" si="6"/>
        <v>0</v>
      </c>
      <c r="J24" s="12" t="str">
        <f t="shared" ca="1" si="2"/>
        <v>NOT DUE</v>
      </c>
      <c r="K24" s="24" t="s">
        <v>1077</v>
      </c>
      <c r="L24" s="15"/>
    </row>
    <row r="25" spans="1:12" ht="26.45" customHeight="1">
      <c r="A25" s="271" t="s">
        <v>2825</v>
      </c>
      <c r="B25" s="24" t="s">
        <v>1054</v>
      </c>
      <c r="C25" s="24" t="s">
        <v>1055</v>
      </c>
      <c r="D25" s="34" t="s">
        <v>1</v>
      </c>
      <c r="E25" s="8">
        <v>44082</v>
      </c>
      <c r="F25" s="366">
        <v>44654</v>
      </c>
      <c r="G25" s="52"/>
      <c r="H25" s="10">
        <f t="shared" si="8"/>
        <v>44655</v>
      </c>
      <c r="I25" s="11">
        <f t="shared" ca="1" si="6"/>
        <v>0</v>
      </c>
      <c r="J25" s="12" t="str">
        <f t="shared" ca="1" si="2"/>
        <v>NOT DUE</v>
      </c>
      <c r="K25" s="24" t="s">
        <v>1077</v>
      </c>
      <c r="L25" s="15"/>
    </row>
    <row r="26" spans="1:12" ht="26.45" customHeight="1">
      <c r="A26" s="271" t="s">
        <v>2826</v>
      </c>
      <c r="B26" s="24" t="s">
        <v>1056</v>
      </c>
      <c r="C26" s="24" t="s">
        <v>1043</v>
      </c>
      <c r="D26" s="34" t="s">
        <v>1</v>
      </c>
      <c r="E26" s="8">
        <v>44082</v>
      </c>
      <c r="F26" s="366">
        <v>44654</v>
      </c>
      <c r="G26" s="52"/>
      <c r="H26" s="10">
        <f t="shared" si="8"/>
        <v>44655</v>
      </c>
      <c r="I26" s="11">
        <f t="shared" ca="1" si="6"/>
        <v>0</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82</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68</v>
      </c>
      <c r="J28" s="12" t="str">
        <f t="shared" ca="1" si="2"/>
        <v>NOT DUE</v>
      </c>
      <c r="K28" s="24" t="s">
        <v>1077</v>
      </c>
      <c r="L28" s="15"/>
    </row>
    <row r="29" spans="1:12" ht="24">
      <c r="A29" s="274" t="s">
        <v>2829</v>
      </c>
      <c r="B29" s="24" t="s">
        <v>1059</v>
      </c>
      <c r="C29" s="24"/>
      <c r="D29" s="34" t="s">
        <v>4</v>
      </c>
      <c r="E29" s="8">
        <v>44082</v>
      </c>
      <c r="F29" s="366">
        <v>44633</v>
      </c>
      <c r="G29" s="52"/>
      <c r="H29" s="10">
        <f>F29+30</f>
        <v>44663</v>
      </c>
      <c r="I29" s="11">
        <f t="shared" ca="1" si="6"/>
        <v>8</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45462.875</v>
      </c>
      <c r="I30" s="18">
        <f t="shared" ref="I30:I31" si="9">D30-($F$4-G30)</f>
        <v>19413</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45462.875</v>
      </c>
      <c r="I31" s="18">
        <f t="shared" si="9"/>
        <v>19413</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68</v>
      </c>
      <c r="J32" s="12" t="str">
        <f t="shared" ca="1" si="2"/>
        <v>NOT DUE</v>
      </c>
      <c r="K32" s="24" t="s">
        <v>1078</v>
      </c>
      <c r="L32" s="186"/>
    </row>
    <row r="33" spans="1:12" ht="15" customHeight="1">
      <c r="A33" s="271" t="s">
        <v>2833</v>
      </c>
      <c r="B33" s="24" t="s">
        <v>1546</v>
      </c>
      <c r="C33" s="24"/>
      <c r="D33" s="34" t="s">
        <v>1</v>
      </c>
      <c r="E33" s="8">
        <v>44082</v>
      </c>
      <c r="F33" s="366">
        <v>44654</v>
      </c>
      <c r="G33" s="52"/>
      <c r="H33" s="10">
        <f t="shared" ref="H33" si="10">F33+1</f>
        <v>44655</v>
      </c>
      <c r="I33" s="11">
        <f t="shared" ca="1" si="6"/>
        <v>0</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159</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159</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159</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159</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159</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159</v>
      </c>
      <c r="J39" s="12" t="str">
        <f t="shared" ca="1" si="2"/>
        <v>NOT DUE</v>
      </c>
      <c r="K39" s="24" t="s">
        <v>1080</v>
      </c>
      <c r="L39" s="15"/>
    </row>
    <row r="40" spans="1:12" ht="24" customHeight="1">
      <c r="A40" s="274" t="s">
        <v>4090</v>
      </c>
      <c r="B40" s="24" t="s">
        <v>3551</v>
      </c>
      <c r="C40" s="24" t="s">
        <v>3552</v>
      </c>
      <c r="D40" s="34" t="s">
        <v>4</v>
      </c>
      <c r="E40" s="8">
        <v>44082</v>
      </c>
      <c r="F40" s="366">
        <v>44633</v>
      </c>
      <c r="G40" s="52"/>
      <c r="H40" s="10">
        <f>F40+30</f>
        <v>44663</v>
      </c>
      <c r="I40" s="11">
        <f t="shared" ca="1" si="6"/>
        <v>8</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1559</v>
      </c>
      <c r="D3" s="519" t="s">
        <v>12</v>
      </c>
      <c r="E3" s="519"/>
      <c r="F3" s="249" t="s">
        <v>2839</v>
      </c>
    </row>
    <row r="4" spans="1:12" ht="18" customHeight="1">
      <c r="A4" s="518" t="s">
        <v>74</v>
      </c>
      <c r="B4" s="518"/>
      <c r="C4" s="29" t="s">
        <v>4654</v>
      </c>
      <c r="D4" s="519" t="s">
        <v>2072</v>
      </c>
      <c r="E4" s="519"/>
      <c r="F4" s="246">
        <f>'Running Hours'!B14</f>
        <v>604</v>
      </c>
    </row>
    <row r="5" spans="1:12" ht="18" customHeight="1">
      <c r="A5" s="518" t="s">
        <v>75</v>
      </c>
      <c r="B5" s="518"/>
      <c r="C5" s="30" t="s">
        <v>4653</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160</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44962.166666666664</v>
      </c>
      <c r="I9" s="18">
        <f>D9-($F$4-G9)</f>
        <v>7396</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68</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44962.166666666664</v>
      </c>
      <c r="I11" s="18">
        <f t="shared" ref="I11:I18" si="3">D11-($F$4-G11)</f>
        <v>7396</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45462.166666666664</v>
      </c>
      <c r="I12" s="18">
        <f t="shared" si="3"/>
        <v>19396</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44962.166666666664</v>
      </c>
      <c r="I13" s="18">
        <f t="shared" si="3"/>
        <v>7396</v>
      </c>
      <c r="J13" s="12" t="str">
        <f t="shared" si="1"/>
        <v>NOT DUE</v>
      </c>
      <c r="K13" s="24"/>
      <c r="L13" s="15"/>
    </row>
    <row r="14" spans="1:12">
      <c r="A14" s="12" t="s">
        <v>2846</v>
      </c>
      <c r="B14" s="24" t="s">
        <v>1539</v>
      </c>
      <c r="C14" s="24" t="s">
        <v>1535</v>
      </c>
      <c r="D14" s="34">
        <v>20000</v>
      </c>
      <c r="E14" s="8">
        <v>44082</v>
      </c>
      <c r="F14" s="8">
        <v>44082</v>
      </c>
      <c r="G14" s="20">
        <v>0</v>
      </c>
      <c r="H14" s="17">
        <f>IF(I14&lt;=20000,$F$5+(I14/24),"error")</f>
        <v>45462.166666666664</v>
      </c>
      <c r="I14" s="18">
        <f t="shared" si="3"/>
        <v>19396</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44962.166666666664</v>
      </c>
      <c r="I15" s="18">
        <f t="shared" si="3"/>
        <v>7396</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44962.166666666664</v>
      </c>
      <c r="I16" s="18">
        <f t="shared" si="3"/>
        <v>7396</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44962.166666666664</v>
      </c>
      <c r="I17" s="18">
        <f t="shared" si="3"/>
        <v>7396</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44962.166666666664</v>
      </c>
      <c r="I18" s="18">
        <f t="shared" si="3"/>
        <v>7396</v>
      </c>
      <c r="J18" s="12" t="str">
        <f t="shared" si="1"/>
        <v>NOT DUE</v>
      </c>
      <c r="K18" s="24"/>
      <c r="L18" s="15"/>
    </row>
    <row r="19" spans="1:12" ht="36">
      <c r="A19" s="271" t="s">
        <v>2851</v>
      </c>
      <c r="B19" s="24" t="s">
        <v>1042</v>
      </c>
      <c r="C19" s="24" t="s">
        <v>1043</v>
      </c>
      <c r="D19" s="34" t="s">
        <v>1</v>
      </c>
      <c r="E19" s="8">
        <v>44082</v>
      </c>
      <c r="F19" s="366">
        <v>44654</v>
      </c>
      <c r="G19" s="52"/>
      <c r="H19" s="366">
        <v>44654</v>
      </c>
      <c r="I19" s="11">
        <f t="shared" ref="I19:I40" ca="1" si="5">IF(ISBLANK(H19),"",H19-DATE(YEAR(NOW()),MONTH(NOW()),DAY(NOW())))</f>
        <v>-1</v>
      </c>
      <c r="J19" s="12" t="str">
        <f t="shared" ca="1" si="1"/>
        <v>OVERDUE</v>
      </c>
      <c r="K19" s="24" t="s">
        <v>1072</v>
      </c>
      <c r="L19" s="15"/>
    </row>
    <row r="20" spans="1:12" ht="36">
      <c r="A20" s="271" t="s">
        <v>2852</v>
      </c>
      <c r="B20" s="24" t="s">
        <v>1044</v>
      </c>
      <c r="C20" s="24" t="s">
        <v>1045</v>
      </c>
      <c r="D20" s="34" t="s">
        <v>1</v>
      </c>
      <c r="E20" s="8">
        <v>44082</v>
      </c>
      <c r="F20" s="366">
        <v>44654</v>
      </c>
      <c r="G20" s="52"/>
      <c r="H20" s="366">
        <v>44654</v>
      </c>
      <c r="I20" s="11">
        <f t="shared" ca="1" si="5"/>
        <v>-1</v>
      </c>
      <c r="J20" s="12" t="str">
        <f t="shared" ca="1" si="1"/>
        <v>OVERDUE</v>
      </c>
      <c r="K20" s="24" t="s">
        <v>1073</v>
      </c>
      <c r="L20" s="15"/>
    </row>
    <row r="21" spans="1:12" ht="36">
      <c r="A21" s="271" t="s">
        <v>2853</v>
      </c>
      <c r="B21" s="24" t="s">
        <v>1046</v>
      </c>
      <c r="C21" s="24" t="s">
        <v>1047</v>
      </c>
      <c r="D21" s="34" t="s">
        <v>1</v>
      </c>
      <c r="E21" s="8">
        <v>44082</v>
      </c>
      <c r="F21" s="366">
        <v>44654</v>
      </c>
      <c r="G21" s="52"/>
      <c r="H21" s="366">
        <v>44654</v>
      </c>
      <c r="I21" s="11">
        <f t="shared" ca="1" si="5"/>
        <v>-1</v>
      </c>
      <c r="J21" s="12" t="str">
        <f t="shared" ca="1" si="1"/>
        <v>OVERDUE</v>
      </c>
      <c r="K21" s="24" t="s">
        <v>1074</v>
      </c>
      <c r="L21" s="15"/>
    </row>
    <row r="22" spans="1:12" ht="38.450000000000003" customHeight="1">
      <c r="A22" s="274" t="s">
        <v>2854</v>
      </c>
      <c r="B22" s="24" t="s">
        <v>1048</v>
      </c>
      <c r="C22" s="24" t="s">
        <v>1049</v>
      </c>
      <c r="D22" s="34" t="s">
        <v>4</v>
      </c>
      <c r="E22" s="8">
        <v>44082</v>
      </c>
      <c r="F22" s="366">
        <v>44640</v>
      </c>
      <c r="G22" s="52"/>
      <c r="H22" s="10">
        <f>F22+30</f>
        <v>44670</v>
      </c>
      <c r="I22" s="11">
        <f t="shared" ca="1" si="5"/>
        <v>15</v>
      </c>
      <c r="J22" s="12" t="str">
        <f t="shared" ca="1" si="1"/>
        <v>NOT DUE</v>
      </c>
      <c r="K22" s="24" t="s">
        <v>1075</v>
      </c>
      <c r="L22" s="15"/>
    </row>
    <row r="23" spans="1:12" ht="24">
      <c r="A23" s="271" t="s">
        <v>2855</v>
      </c>
      <c r="B23" s="24" t="s">
        <v>1050</v>
      </c>
      <c r="C23" s="24" t="s">
        <v>1051</v>
      </c>
      <c r="D23" s="34" t="s">
        <v>1</v>
      </c>
      <c r="E23" s="8">
        <v>44082</v>
      </c>
      <c r="F23" s="366">
        <v>44654</v>
      </c>
      <c r="G23" s="52"/>
      <c r="H23" s="366">
        <v>44654</v>
      </c>
      <c r="I23" s="11">
        <f t="shared" ca="1" si="5"/>
        <v>-1</v>
      </c>
      <c r="J23" s="12" t="str">
        <f t="shared" ca="1" si="1"/>
        <v>OVERDUE</v>
      </c>
      <c r="K23" s="24" t="s">
        <v>1076</v>
      </c>
      <c r="L23" s="15"/>
    </row>
    <row r="24" spans="1:12" ht="26.45" customHeight="1">
      <c r="A24" s="271" t="s">
        <v>2856</v>
      </c>
      <c r="B24" s="24" t="s">
        <v>1052</v>
      </c>
      <c r="C24" s="24" t="s">
        <v>1053</v>
      </c>
      <c r="D24" s="34" t="s">
        <v>1</v>
      </c>
      <c r="E24" s="8">
        <v>44082</v>
      </c>
      <c r="F24" s="366">
        <v>44654</v>
      </c>
      <c r="G24" s="52"/>
      <c r="H24" s="366">
        <v>44654</v>
      </c>
      <c r="I24" s="11">
        <f t="shared" ca="1" si="5"/>
        <v>-1</v>
      </c>
      <c r="J24" s="12" t="str">
        <f t="shared" ca="1" si="1"/>
        <v>OVERDUE</v>
      </c>
      <c r="K24" s="24" t="s">
        <v>1077</v>
      </c>
      <c r="L24" s="15"/>
    </row>
    <row r="25" spans="1:12" ht="26.45" customHeight="1">
      <c r="A25" s="271" t="s">
        <v>2857</v>
      </c>
      <c r="B25" s="24" t="s">
        <v>1054</v>
      </c>
      <c r="C25" s="24" t="s">
        <v>1055</v>
      </c>
      <c r="D25" s="34" t="s">
        <v>1</v>
      </c>
      <c r="E25" s="8">
        <v>44082</v>
      </c>
      <c r="F25" s="366">
        <v>44654</v>
      </c>
      <c r="G25" s="52"/>
      <c r="H25" s="366">
        <v>44654</v>
      </c>
      <c r="I25" s="11">
        <f t="shared" ca="1" si="5"/>
        <v>-1</v>
      </c>
      <c r="J25" s="12" t="str">
        <f t="shared" ca="1" si="1"/>
        <v>OVERDUE</v>
      </c>
      <c r="K25" s="24" t="s">
        <v>1077</v>
      </c>
      <c r="L25" s="15"/>
    </row>
    <row r="26" spans="1:12" ht="26.45" customHeight="1">
      <c r="A26" s="271" t="s">
        <v>2858</v>
      </c>
      <c r="B26" s="24" t="s">
        <v>1056</v>
      </c>
      <c r="C26" s="24" t="s">
        <v>1043</v>
      </c>
      <c r="D26" s="34" t="s">
        <v>1</v>
      </c>
      <c r="E26" s="8">
        <v>44082</v>
      </c>
      <c r="F26" s="366">
        <v>44654</v>
      </c>
      <c r="G26" s="52"/>
      <c r="H26" s="366">
        <v>44654</v>
      </c>
      <c r="I26" s="11">
        <f t="shared" ca="1" si="5"/>
        <v>-1</v>
      </c>
      <c r="J26" s="12" t="str">
        <f t="shared" ca="1" si="1"/>
        <v>OVERDUE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68</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68</v>
      </c>
      <c r="J28" s="12" t="str">
        <f t="shared" ca="1" si="1"/>
        <v>NOT DUE</v>
      </c>
      <c r="K28" s="24" t="s">
        <v>1077</v>
      </c>
      <c r="L28" s="15"/>
    </row>
    <row r="29" spans="1:12" ht="24">
      <c r="A29" s="271" t="s">
        <v>2861</v>
      </c>
      <c r="B29" s="24" t="s">
        <v>1059</v>
      </c>
      <c r="C29" s="24"/>
      <c r="D29" s="34" t="s">
        <v>4</v>
      </c>
      <c r="E29" s="8">
        <v>44082</v>
      </c>
      <c r="F29" s="366">
        <v>44633</v>
      </c>
      <c r="G29" s="52"/>
      <c r="H29" s="10">
        <f>F29+30</f>
        <v>44663</v>
      </c>
      <c r="I29" s="11">
        <f t="shared" ca="1" si="5"/>
        <v>8</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45462.166666666664</v>
      </c>
      <c r="I30" s="18">
        <f t="shared" ref="I30:I31" si="6">D30-($F$4-G30)</f>
        <v>19396</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45462.166666666664</v>
      </c>
      <c r="I31" s="18">
        <f t="shared" si="6"/>
        <v>19396</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68</v>
      </c>
      <c r="J32" s="12" t="str">
        <f t="shared" ca="1" si="1"/>
        <v>NOT DUE</v>
      </c>
      <c r="K32" s="24" t="s">
        <v>1078</v>
      </c>
      <c r="L32" s="186"/>
    </row>
    <row r="33" spans="1:12" ht="15" customHeight="1">
      <c r="A33" s="271" t="s">
        <v>2865</v>
      </c>
      <c r="B33" s="24" t="s">
        <v>1546</v>
      </c>
      <c r="C33" s="24"/>
      <c r="D33" s="34" t="s">
        <v>1</v>
      </c>
      <c r="E33" s="8">
        <v>44082</v>
      </c>
      <c r="F33" s="366">
        <v>44654</v>
      </c>
      <c r="G33" s="52"/>
      <c r="H33" s="366">
        <v>44654</v>
      </c>
      <c r="I33" s="11">
        <f t="shared" ca="1" si="5"/>
        <v>-1</v>
      </c>
      <c r="J33" s="12" t="str">
        <f t="shared" ca="1" si="1"/>
        <v>OVERDUE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159</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159</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159</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159</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159</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159</v>
      </c>
      <c r="J39" s="12" t="str">
        <f t="shared" ca="1" si="1"/>
        <v>NOT DUE</v>
      </c>
      <c r="K39" s="24" t="s">
        <v>1080</v>
      </c>
      <c r="L39" s="15"/>
    </row>
    <row r="40" spans="1:12" ht="27" customHeight="1">
      <c r="A40" s="274" t="s">
        <v>4091</v>
      </c>
      <c r="B40" s="24" t="s">
        <v>3551</v>
      </c>
      <c r="C40" s="24" t="s">
        <v>3552</v>
      </c>
      <c r="D40" s="34" t="s">
        <v>4</v>
      </c>
      <c r="E40" s="8">
        <v>44082</v>
      </c>
      <c r="F40" s="366">
        <v>44633</v>
      </c>
      <c r="G40" s="52"/>
      <c r="H40" s="10">
        <f>F40+30</f>
        <v>44663</v>
      </c>
      <c r="I40" s="11">
        <f t="shared" ca="1" si="5"/>
        <v>8</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7" t="s">
        <v>5001</v>
      </c>
      <c r="F46" s="467"/>
      <c r="G46" s="467"/>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B18" sqref="B18"/>
    </sheetView>
  </sheetViews>
  <sheetFormatPr defaultRowHeight="13.5"/>
  <cols>
    <col min="1" max="1" width="39.5" style="53" customWidth="1"/>
    <col min="2" max="2" width="18.125" style="51" customWidth="1"/>
    <col min="3" max="3" width="17.125" customWidth="1"/>
    <col min="4" max="4" width="18.875" customWidth="1"/>
  </cols>
  <sheetData>
    <row r="1" spans="1:4">
      <c r="A1" s="444" t="s">
        <v>2095</v>
      </c>
      <c r="B1" s="444"/>
    </row>
    <row r="2" spans="1:4">
      <c r="A2" s="444"/>
      <c r="B2" s="444"/>
    </row>
    <row r="3" spans="1:4" ht="21.75" customHeight="1">
      <c r="A3" s="445" t="s">
        <v>4096</v>
      </c>
      <c r="B3" s="445"/>
      <c r="C3" s="193" t="s">
        <v>4097</v>
      </c>
      <c r="D3" s="192">
        <v>44654</v>
      </c>
    </row>
    <row r="4" spans="1:4" ht="19.5" customHeight="1"/>
    <row r="5" spans="1:4" s="31" customFormat="1" ht="21.75" customHeight="1">
      <c r="A5" s="313" t="s">
        <v>2158</v>
      </c>
      <c r="B5" s="316">
        <v>9388</v>
      </c>
      <c r="C5" s="193"/>
    </row>
    <row r="6" spans="1:4" s="31" customFormat="1" ht="21.75" customHeight="1">
      <c r="A6" s="313" t="s">
        <v>2157</v>
      </c>
      <c r="B6" s="316">
        <v>7.6</v>
      </c>
    </row>
    <row r="7" spans="1:4" s="31" customFormat="1" ht="21.75" customHeight="1">
      <c r="A7" s="313" t="s">
        <v>2150</v>
      </c>
      <c r="B7" s="316">
        <v>5271.1</v>
      </c>
    </row>
    <row r="8" spans="1:4" s="31" customFormat="1" ht="21.75" customHeight="1">
      <c r="A8" s="313" t="s">
        <v>2151</v>
      </c>
      <c r="B8" s="316">
        <v>5038</v>
      </c>
    </row>
    <row r="9" spans="1:4" s="31" customFormat="1" ht="21.75" customHeight="1">
      <c r="A9" s="313" t="s">
        <v>2152</v>
      </c>
      <c r="B9" s="316">
        <v>5295.6</v>
      </c>
      <c r="D9" s="31" t="s">
        <v>4974</v>
      </c>
    </row>
    <row r="10" spans="1:4" s="31" customFormat="1" ht="21.75" customHeight="1">
      <c r="A10" s="313" t="s">
        <v>2154</v>
      </c>
      <c r="B10" s="316">
        <v>475.3</v>
      </c>
    </row>
    <row r="11" spans="1:4" s="31" customFormat="1" ht="21.75" customHeight="1">
      <c r="A11" s="313" t="s">
        <v>2153</v>
      </c>
      <c r="B11" s="316">
        <v>545.20000000000005</v>
      </c>
    </row>
    <row r="12" spans="1:4" s="31" customFormat="1" ht="21.75" customHeight="1">
      <c r="A12" s="314" t="s">
        <v>2155</v>
      </c>
      <c r="B12" s="316">
        <v>8818</v>
      </c>
    </row>
    <row r="13" spans="1:4" s="31" customFormat="1" ht="21.75" customHeight="1">
      <c r="A13" s="313" t="s">
        <v>2156</v>
      </c>
      <c r="B13" s="316">
        <v>587</v>
      </c>
    </row>
    <row r="14" spans="1:4" s="31" customFormat="1" ht="21.75" customHeight="1">
      <c r="A14" s="313" t="s">
        <v>2159</v>
      </c>
      <c r="B14" s="316">
        <v>604</v>
      </c>
    </row>
    <row r="15" spans="1:4" s="31" customFormat="1" ht="21.75" customHeight="1">
      <c r="A15" s="313" t="s">
        <v>2160</v>
      </c>
      <c r="B15" s="316">
        <v>2054.1</v>
      </c>
    </row>
    <row r="16" spans="1:4" s="31" customFormat="1" ht="21.75" customHeight="1">
      <c r="A16" s="313" t="s">
        <v>2161</v>
      </c>
      <c r="B16" s="316">
        <v>1802.6</v>
      </c>
    </row>
    <row r="17" spans="1:3" s="31" customFormat="1" ht="21.75" customHeight="1">
      <c r="A17" s="313" t="s">
        <v>2162</v>
      </c>
      <c r="B17" s="316">
        <v>5903</v>
      </c>
    </row>
    <row r="18" spans="1:3" s="31" customFormat="1" ht="21.75" customHeight="1">
      <c r="A18" s="313" t="s">
        <v>2163</v>
      </c>
      <c r="B18" s="316">
        <v>4845</v>
      </c>
    </row>
    <row r="19" spans="1:3" s="31" customFormat="1" ht="21.75" customHeight="1">
      <c r="A19" s="313" t="s">
        <v>2164</v>
      </c>
      <c r="B19" s="316">
        <v>13727.3</v>
      </c>
    </row>
    <row r="20" spans="1:3" s="31" customFormat="1" ht="21.75" customHeight="1">
      <c r="A20" s="313" t="s">
        <v>2165</v>
      </c>
      <c r="B20" s="316">
        <v>1188.9000000000001</v>
      </c>
    </row>
    <row r="21" spans="1:3" s="31" customFormat="1" ht="21.75" customHeight="1">
      <c r="A21" s="313" t="s">
        <v>2166</v>
      </c>
      <c r="B21" s="316">
        <v>6903</v>
      </c>
    </row>
    <row r="22" spans="1:3" s="31" customFormat="1" ht="21.75" customHeight="1">
      <c r="A22" s="313" t="s">
        <v>2167</v>
      </c>
      <c r="B22" s="316">
        <v>6223.9</v>
      </c>
    </row>
    <row r="23" spans="1:3" s="31" customFormat="1" ht="21.75" customHeight="1">
      <c r="A23" s="313" t="s">
        <v>2183</v>
      </c>
      <c r="B23" s="316">
        <v>7606.6</v>
      </c>
    </row>
    <row r="24" spans="1:3" s="31" customFormat="1" ht="21.75" customHeight="1">
      <c r="A24" s="313" t="s">
        <v>2184</v>
      </c>
      <c r="B24" s="316">
        <v>6626.4</v>
      </c>
    </row>
    <row r="25" spans="1:3" s="31" customFormat="1" ht="21.75" customHeight="1">
      <c r="A25" s="313" t="s">
        <v>2168</v>
      </c>
      <c r="B25" s="316">
        <v>8505.7000000000007</v>
      </c>
    </row>
    <row r="26" spans="1:3" s="31" customFormat="1" ht="21.75" customHeight="1">
      <c r="A26" s="313" t="s">
        <v>2169</v>
      </c>
      <c r="B26" s="316">
        <v>11696</v>
      </c>
    </row>
    <row r="27" spans="1:3" s="31" customFormat="1" ht="21.75" customHeight="1">
      <c r="A27" s="313" t="s">
        <v>4737</v>
      </c>
      <c r="B27" s="316">
        <v>7159.8</v>
      </c>
    </row>
    <row r="28" spans="1:3" s="31" customFormat="1" ht="21.75" customHeight="1">
      <c r="A28" s="313" t="s">
        <v>2170</v>
      </c>
      <c r="B28" s="316">
        <v>7498.7</v>
      </c>
      <c r="C28" s="193"/>
    </row>
    <row r="29" spans="1:3" s="31" customFormat="1" ht="21.75" customHeight="1">
      <c r="A29" s="313" t="s">
        <v>2171</v>
      </c>
      <c r="B29" s="316">
        <v>6326</v>
      </c>
      <c r="C29" s="193"/>
    </row>
    <row r="30" spans="1:3" s="31" customFormat="1" ht="21.75" customHeight="1">
      <c r="A30" s="313" t="s">
        <v>2172</v>
      </c>
      <c r="B30" s="316">
        <v>6058</v>
      </c>
    </row>
    <row r="31" spans="1:3" s="31" customFormat="1" ht="21.75" customHeight="1">
      <c r="A31" s="313" t="s">
        <v>2173</v>
      </c>
      <c r="B31" s="316">
        <v>7886.7</v>
      </c>
      <c r="C31" s="193"/>
    </row>
    <row r="32" spans="1:3" s="31" customFormat="1" ht="21.75" customHeight="1">
      <c r="A32" s="313" t="s">
        <v>2174</v>
      </c>
      <c r="B32" s="316">
        <v>4551.5</v>
      </c>
      <c r="C32" s="193"/>
    </row>
    <row r="33" spans="1:2" s="31" customFormat="1" ht="21.75" customHeight="1">
      <c r="A33" s="313" t="s">
        <v>2175</v>
      </c>
      <c r="B33" s="316">
        <v>9317</v>
      </c>
    </row>
    <row r="34" spans="1:2" s="31" customFormat="1" ht="21.75" customHeight="1">
      <c r="A34" s="313" t="s">
        <v>2176</v>
      </c>
      <c r="B34" s="316">
        <v>665.3</v>
      </c>
    </row>
    <row r="35" spans="1:2" ht="21.75" customHeight="1">
      <c r="A35" s="313" t="s">
        <v>2177</v>
      </c>
      <c r="B35" s="317">
        <v>1217.0999999999999</v>
      </c>
    </row>
    <row r="36" spans="1:2" ht="21.75" customHeight="1">
      <c r="A36" s="315" t="s">
        <v>2178</v>
      </c>
      <c r="B36" s="317">
        <v>544</v>
      </c>
    </row>
    <row r="37" spans="1:2" ht="21.75" customHeight="1">
      <c r="A37" s="315" t="s">
        <v>2179</v>
      </c>
      <c r="B37" s="317">
        <v>354.4</v>
      </c>
    </row>
    <row r="38" spans="1:2" ht="21.75" customHeight="1">
      <c r="A38" s="315" t="s">
        <v>2180</v>
      </c>
      <c r="B38" s="317">
        <v>13992.4</v>
      </c>
    </row>
    <row r="39" spans="1:2" ht="21.75" customHeight="1">
      <c r="A39" s="315" t="s">
        <v>2181</v>
      </c>
      <c r="B39" s="317">
        <v>257</v>
      </c>
    </row>
    <row r="40" spans="1:2" ht="21.75" customHeight="1">
      <c r="A40" s="315" t="s">
        <v>2182</v>
      </c>
      <c r="B40" s="317">
        <v>256</v>
      </c>
    </row>
    <row r="41" spans="1:2" ht="21.75" customHeight="1">
      <c r="A41" s="315" t="s">
        <v>3555</v>
      </c>
      <c r="B41" s="318">
        <v>115</v>
      </c>
    </row>
    <row r="42" spans="1:2" ht="21.75" customHeight="1">
      <c r="A42" s="315" t="s">
        <v>3556</v>
      </c>
      <c r="B42" s="318">
        <v>103.6</v>
      </c>
    </row>
    <row r="43" spans="1:2" ht="21.75" customHeight="1">
      <c r="A43" s="315" t="s">
        <v>4932</v>
      </c>
      <c r="B43" s="317">
        <v>4960</v>
      </c>
    </row>
    <row r="44" spans="1:2" ht="21.75" customHeight="1">
      <c r="A44" s="315" t="s">
        <v>3518</v>
      </c>
      <c r="B44" s="317">
        <v>5781.9</v>
      </c>
    </row>
    <row r="45" spans="1:2" ht="21.75" customHeight="1">
      <c r="A45" s="315" t="s">
        <v>4393</v>
      </c>
      <c r="B45" s="317">
        <v>0</v>
      </c>
    </row>
    <row r="46" spans="1:2" ht="21.75" customHeight="1">
      <c r="A46" s="315" t="s">
        <v>4656</v>
      </c>
      <c r="B46" s="317">
        <v>610</v>
      </c>
    </row>
    <row r="47" spans="1:2" ht="21.75" customHeight="1">
      <c r="A47" s="315" t="s">
        <v>4657</v>
      </c>
      <c r="B47" s="317">
        <v>637</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9"/>
      <c r="C53" s="449"/>
      <c r="D53" s="310"/>
      <c r="E53" s="310"/>
      <c r="F53" s="310"/>
      <c r="G53" s="310"/>
      <c r="H53" s="310"/>
      <c r="I53" s="310"/>
      <c r="J53" s="310"/>
      <c r="K53" s="310"/>
      <c r="L53" s="310"/>
    </row>
    <row r="54" spans="1:12" ht="16.5">
      <c r="A54" s="308"/>
      <c r="B54" s="447" t="s">
        <v>4945</v>
      </c>
      <c r="C54" s="448"/>
      <c r="D54" s="312"/>
      <c r="E54" s="440" t="s">
        <v>5000</v>
      </c>
      <c r="F54" s="441"/>
      <c r="G54" s="441"/>
      <c r="H54" s="310"/>
      <c r="I54" s="440" t="s">
        <v>4946</v>
      </c>
      <c r="J54" s="441"/>
      <c r="K54" s="441"/>
      <c r="L54" s="310"/>
    </row>
    <row r="55" spans="1:12" ht="16.5">
      <c r="A55" s="308"/>
      <c r="B55" s="442" t="s">
        <v>4919</v>
      </c>
      <c r="C55" s="442"/>
      <c r="D55" s="310"/>
      <c r="E55" s="446" t="s">
        <v>4920</v>
      </c>
      <c r="F55" s="446"/>
      <c r="G55" s="446"/>
      <c r="H55" s="310"/>
      <c r="I55" s="443" t="s">
        <v>4921</v>
      </c>
      <c r="J55" s="443"/>
      <c r="K55" s="443"/>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1560</v>
      </c>
      <c r="D3" s="519" t="s">
        <v>12</v>
      </c>
      <c r="E3" s="519"/>
      <c r="F3" s="249" t="s">
        <v>2186</v>
      </c>
    </row>
    <row r="4" spans="1:12" ht="18" customHeight="1">
      <c r="A4" s="518" t="s">
        <v>74</v>
      </c>
      <c r="B4" s="518"/>
      <c r="C4" s="29" t="s">
        <v>4655</v>
      </c>
      <c r="D4" s="519" t="s">
        <v>2072</v>
      </c>
      <c r="E4" s="519"/>
      <c r="F4" s="246">
        <f>'Running Hours'!B36</f>
        <v>544</v>
      </c>
    </row>
    <row r="5" spans="1:12" ht="18" customHeight="1">
      <c r="A5" s="518" t="s">
        <v>75</v>
      </c>
      <c r="B5" s="518"/>
      <c r="C5" s="30" t="s">
        <v>4653</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44964.666666666664</v>
      </c>
      <c r="I8" s="18">
        <f>D8-($F$4-G8)</f>
        <v>7456</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68</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44964.666666666664</v>
      </c>
      <c r="I10" s="18">
        <f t="shared" ref="I10:I17" si="2">D10-($F$4-G10)</f>
        <v>7456</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45464.666666666664</v>
      </c>
      <c r="I11" s="18">
        <f t="shared" si="2"/>
        <v>19456</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44964.666666666664</v>
      </c>
      <c r="I12" s="18">
        <f t="shared" si="2"/>
        <v>7456</v>
      </c>
      <c r="J12" s="12" t="str">
        <f t="shared" si="0"/>
        <v>NOT DUE</v>
      </c>
      <c r="K12" s="24"/>
      <c r="L12" s="15"/>
    </row>
    <row r="13" spans="1:12">
      <c r="A13" s="12" t="s">
        <v>2750</v>
      </c>
      <c r="B13" s="24" t="s">
        <v>1539</v>
      </c>
      <c r="C13" s="24" t="s">
        <v>1535</v>
      </c>
      <c r="D13" s="34">
        <v>20000</v>
      </c>
      <c r="E13" s="8">
        <v>44082</v>
      </c>
      <c r="F13" s="8">
        <v>44082</v>
      </c>
      <c r="G13" s="20">
        <v>0</v>
      </c>
      <c r="H13" s="17">
        <f>IF(I13&lt;=20000,$F$5+(I13/24),"error")</f>
        <v>45464.666666666664</v>
      </c>
      <c r="I13" s="18">
        <f t="shared" si="2"/>
        <v>19456</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44964.666666666664</v>
      </c>
      <c r="I14" s="18">
        <f t="shared" si="2"/>
        <v>7456</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44964.666666666664</v>
      </c>
      <c r="I15" s="18">
        <f t="shared" si="2"/>
        <v>7456</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44964.666666666664</v>
      </c>
      <c r="I16" s="18">
        <f t="shared" si="2"/>
        <v>7456</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44964.666666666664</v>
      </c>
      <c r="I17" s="18">
        <f t="shared" si="2"/>
        <v>7456</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44964.666666666664</v>
      </c>
      <c r="I18" s="18">
        <f>D18-($F$4-G18)</f>
        <v>7456</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44964.666666666664</v>
      </c>
      <c r="I19" s="18">
        <f>D19-($F$4-G19)</f>
        <v>7456</v>
      </c>
      <c r="J19" s="12" t="str">
        <f t="shared" si="0"/>
        <v>NOT DUE</v>
      </c>
      <c r="K19" s="24"/>
      <c r="L19" s="15"/>
    </row>
    <row r="20" spans="1:12" ht="36">
      <c r="A20" s="271" t="s">
        <v>2757</v>
      </c>
      <c r="B20" s="24" t="s">
        <v>1042</v>
      </c>
      <c r="C20" s="24" t="s">
        <v>1043</v>
      </c>
      <c r="D20" s="34" t="s">
        <v>1</v>
      </c>
      <c r="E20" s="8">
        <v>44082</v>
      </c>
      <c r="F20" s="366">
        <v>44654</v>
      </c>
      <c r="G20" s="52"/>
      <c r="H20" s="10">
        <f>F20+1</f>
        <v>44655</v>
      </c>
      <c r="I20" s="11">
        <f t="shared" ref="I20:I38" ca="1" si="4">IF(ISBLANK(H20),"",H20-DATE(YEAR(NOW()),MONTH(NOW()),DAY(NOW())))</f>
        <v>0</v>
      </c>
      <c r="J20" s="12" t="str">
        <f t="shared" ca="1" si="0"/>
        <v>NOT DUE</v>
      </c>
      <c r="K20" s="24" t="s">
        <v>1072</v>
      </c>
      <c r="L20" s="15"/>
    </row>
    <row r="21" spans="1:12" ht="36">
      <c r="A21" s="271" t="s">
        <v>2758</v>
      </c>
      <c r="B21" s="24" t="s">
        <v>1044</v>
      </c>
      <c r="C21" s="24" t="s">
        <v>1045</v>
      </c>
      <c r="D21" s="34" t="s">
        <v>1</v>
      </c>
      <c r="E21" s="8">
        <v>44082</v>
      </c>
      <c r="F21" s="366">
        <v>44654</v>
      </c>
      <c r="G21" s="52"/>
      <c r="H21" s="10">
        <f t="shared" ref="H21:H22" si="5">F21+1</f>
        <v>44655</v>
      </c>
      <c r="I21" s="11">
        <f t="shared" ca="1" si="4"/>
        <v>0</v>
      </c>
      <c r="J21" s="12" t="str">
        <f t="shared" ca="1" si="0"/>
        <v>NOT DUE</v>
      </c>
      <c r="K21" s="24" t="s">
        <v>1073</v>
      </c>
      <c r="L21" s="15"/>
    </row>
    <row r="22" spans="1:12" ht="36">
      <c r="A22" s="271" t="s">
        <v>2759</v>
      </c>
      <c r="B22" s="24" t="s">
        <v>1046</v>
      </c>
      <c r="C22" s="24" t="s">
        <v>1047</v>
      </c>
      <c r="D22" s="34" t="s">
        <v>1</v>
      </c>
      <c r="E22" s="8">
        <v>44082</v>
      </c>
      <c r="F22" s="366">
        <v>44654</v>
      </c>
      <c r="G22" s="52"/>
      <c r="H22" s="10">
        <f t="shared" si="5"/>
        <v>44655</v>
      </c>
      <c r="I22" s="11">
        <f t="shared" ca="1" si="4"/>
        <v>0</v>
      </c>
      <c r="J22" s="12" t="str">
        <f t="shared" ca="1" si="0"/>
        <v>NOT DUE</v>
      </c>
      <c r="K22" s="24" t="s">
        <v>1074</v>
      </c>
      <c r="L22" s="15"/>
    </row>
    <row r="23" spans="1:12" ht="38.450000000000003" customHeight="1">
      <c r="A23" s="274" t="s">
        <v>2760</v>
      </c>
      <c r="B23" s="24" t="s">
        <v>1048</v>
      </c>
      <c r="C23" s="24" t="s">
        <v>1049</v>
      </c>
      <c r="D23" s="34" t="s">
        <v>4</v>
      </c>
      <c r="E23" s="8">
        <v>44082</v>
      </c>
      <c r="F23" s="366">
        <v>44647</v>
      </c>
      <c r="G23" s="52"/>
      <c r="H23" s="10">
        <f>F23+30</f>
        <v>44677</v>
      </c>
      <c r="I23" s="11">
        <f t="shared" ca="1" si="4"/>
        <v>22</v>
      </c>
      <c r="J23" s="12" t="str">
        <f t="shared" ca="1" si="0"/>
        <v>NOT DUE</v>
      </c>
      <c r="K23" s="24" t="s">
        <v>1075</v>
      </c>
      <c r="L23" s="15"/>
    </row>
    <row r="24" spans="1:12" ht="24">
      <c r="A24" s="271" t="s">
        <v>2761</v>
      </c>
      <c r="B24" s="24" t="s">
        <v>1050</v>
      </c>
      <c r="C24" s="24" t="s">
        <v>1051</v>
      </c>
      <c r="D24" s="34" t="s">
        <v>1</v>
      </c>
      <c r="E24" s="8">
        <v>44082</v>
      </c>
      <c r="F24" s="366">
        <v>44654</v>
      </c>
      <c r="G24" s="52"/>
      <c r="H24" s="10">
        <f t="shared" ref="H24:H27" si="6">F24+1</f>
        <v>44655</v>
      </c>
      <c r="I24" s="11">
        <f t="shared" ca="1" si="4"/>
        <v>0</v>
      </c>
      <c r="J24" s="12" t="str">
        <f t="shared" ca="1" si="0"/>
        <v>NOT DUE</v>
      </c>
      <c r="K24" s="24" t="s">
        <v>1076</v>
      </c>
      <c r="L24" s="15"/>
    </row>
    <row r="25" spans="1:12" ht="26.45" customHeight="1">
      <c r="A25" s="271" t="s">
        <v>2762</v>
      </c>
      <c r="B25" s="24" t="s">
        <v>1052</v>
      </c>
      <c r="C25" s="24" t="s">
        <v>1053</v>
      </c>
      <c r="D25" s="34" t="s">
        <v>1</v>
      </c>
      <c r="E25" s="8">
        <v>44082</v>
      </c>
      <c r="F25" s="366">
        <v>44654</v>
      </c>
      <c r="G25" s="52"/>
      <c r="H25" s="10">
        <f t="shared" si="6"/>
        <v>44655</v>
      </c>
      <c r="I25" s="11">
        <f t="shared" ca="1" si="4"/>
        <v>0</v>
      </c>
      <c r="J25" s="12" t="str">
        <f t="shared" ca="1" si="0"/>
        <v>NOT DUE</v>
      </c>
      <c r="K25" s="24" t="s">
        <v>1077</v>
      </c>
      <c r="L25" s="15"/>
    </row>
    <row r="26" spans="1:12" ht="26.45" customHeight="1">
      <c r="A26" s="271" t="s">
        <v>2763</v>
      </c>
      <c r="B26" s="24" t="s">
        <v>1054</v>
      </c>
      <c r="C26" s="24" t="s">
        <v>1055</v>
      </c>
      <c r="D26" s="34" t="s">
        <v>1</v>
      </c>
      <c r="E26" s="8">
        <v>44082</v>
      </c>
      <c r="F26" s="366">
        <v>44654</v>
      </c>
      <c r="G26" s="52"/>
      <c r="H26" s="10">
        <f t="shared" si="6"/>
        <v>44655</v>
      </c>
      <c r="I26" s="11">
        <f t="shared" ca="1" si="4"/>
        <v>0</v>
      </c>
      <c r="J26" s="12" t="str">
        <f t="shared" ca="1" si="0"/>
        <v>NOT DUE</v>
      </c>
      <c r="K26" s="24" t="s">
        <v>1077</v>
      </c>
      <c r="L26" s="15"/>
    </row>
    <row r="27" spans="1:12" ht="26.45" customHeight="1">
      <c r="A27" s="271" t="s">
        <v>2764</v>
      </c>
      <c r="B27" s="24" t="s">
        <v>1056</v>
      </c>
      <c r="C27" s="24" t="s">
        <v>1043</v>
      </c>
      <c r="D27" s="34" t="s">
        <v>1</v>
      </c>
      <c r="E27" s="8">
        <v>44082</v>
      </c>
      <c r="F27" s="366">
        <v>44654</v>
      </c>
      <c r="G27" s="52"/>
      <c r="H27" s="10">
        <f t="shared" si="6"/>
        <v>44655</v>
      </c>
      <c r="I27" s="11">
        <f t="shared" ca="1" si="4"/>
        <v>0</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45464.666666666664</v>
      </c>
      <c r="I28" s="18">
        <f t="shared" ref="I28:I29" si="7">D28-($F$4-G28)</f>
        <v>19456</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45464.666666666664</v>
      </c>
      <c r="I29" s="18">
        <f t="shared" si="7"/>
        <v>19456</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68</v>
      </c>
      <c r="J30" s="12" t="str">
        <f t="shared" ca="1" si="0"/>
        <v>NOT DUE</v>
      </c>
      <c r="K30" s="24" t="s">
        <v>1078</v>
      </c>
      <c r="L30" s="113"/>
    </row>
    <row r="31" spans="1:12" ht="15" customHeight="1">
      <c r="A31" s="271" t="s">
        <v>2768</v>
      </c>
      <c r="B31" s="24" t="s">
        <v>1546</v>
      </c>
      <c r="C31" s="24"/>
      <c r="D31" s="34" t="s">
        <v>1</v>
      </c>
      <c r="E31" s="8">
        <v>44082</v>
      </c>
      <c r="F31" s="366">
        <v>44654</v>
      </c>
      <c r="G31" s="52"/>
      <c r="H31" s="10">
        <f t="shared" ref="H31" si="8">F31+1</f>
        <v>44655</v>
      </c>
      <c r="I31" s="11">
        <f t="shared" ca="1" si="4"/>
        <v>0</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159</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159</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159</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159</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159</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159</v>
      </c>
      <c r="J37" s="12" t="str">
        <f t="shared" ca="1" si="0"/>
        <v>NOT DUE</v>
      </c>
      <c r="K37" s="24" t="s">
        <v>1080</v>
      </c>
      <c r="L37" s="15"/>
    </row>
    <row r="38" spans="1:12" ht="24.75" customHeight="1">
      <c r="A38" s="274" t="s">
        <v>2775</v>
      </c>
      <c r="B38" s="24" t="s">
        <v>3551</v>
      </c>
      <c r="C38" s="24" t="s">
        <v>3552</v>
      </c>
      <c r="D38" s="34" t="s">
        <v>4</v>
      </c>
      <c r="E38" s="8">
        <v>44082</v>
      </c>
      <c r="F38" s="366">
        <v>44633</v>
      </c>
      <c r="G38" s="52"/>
      <c r="H38" s="10">
        <f>F38+30</f>
        <v>44663</v>
      </c>
      <c r="I38" s="11">
        <f t="shared" ca="1" si="4"/>
        <v>8</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7" t="s">
        <v>5001</v>
      </c>
      <c r="F44" s="467"/>
      <c r="G44" s="467"/>
      <c r="I44" s="463" t="s">
        <v>4949</v>
      </c>
      <c r="J44" s="463"/>
      <c r="K44" s="463"/>
    </row>
    <row r="45" spans="1:12">
      <c r="A45" s="220"/>
      <c r="E45" s="464"/>
      <c r="F45" s="464"/>
      <c r="G45" s="464"/>
      <c r="I45" s="464"/>
      <c r="J45" s="464"/>
      <c r="K45" s="464"/>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2"/>
  <cols>
    <col min="1" max="1" width="10.875" style="430" customWidth="1"/>
    <col min="2" max="2" width="20.875" style="401" customWidth="1"/>
    <col min="3" max="3" width="41.125" style="410" customWidth="1"/>
    <col min="4" max="4" width="11.875" style="411" customWidth="1"/>
    <col min="5" max="5" width="12.875" style="401" customWidth="1"/>
    <col min="6" max="6" width="11.875" style="401" customWidth="1"/>
    <col min="7" max="7" width="10.875" style="401" customWidth="1"/>
    <col min="8" max="9" width="11.125" style="401" customWidth="1"/>
    <col min="10" max="10" width="10.875" style="401" customWidth="1"/>
    <col min="11" max="12" width="21.875" style="401" customWidth="1"/>
    <col min="13" max="13" width="11.5" style="401" customWidth="1"/>
    <col min="14" max="16384" width="9" style="401"/>
  </cols>
  <sheetData>
    <row r="1" spans="1:12" ht="20.25" customHeight="1">
      <c r="A1" s="526" t="s">
        <v>5</v>
      </c>
      <c r="B1" s="526"/>
      <c r="C1" s="399" t="s">
        <v>4918</v>
      </c>
      <c r="D1" s="526" t="s">
        <v>7</v>
      </c>
      <c r="E1" s="526"/>
      <c r="F1" s="400" t="str">
        <f>VLOOKUP($C$1,Details!$A$2:$D$7,4,FALSE)</f>
        <v>NK 2022591</v>
      </c>
    </row>
    <row r="2" spans="1:12" ht="19.5" customHeight="1">
      <c r="A2" s="526" t="s">
        <v>8</v>
      </c>
      <c r="B2" s="526"/>
      <c r="C2" s="402" t="str">
        <f>VLOOKUP($C$1,Details!$A$2:$D$7,2,FALSE)</f>
        <v>SINGAPORE</v>
      </c>
      <c r="D2" s="526" t="s">
        <v>9</v>
      </c>
      <c r="E2" s="526"/>
      <c r="F2" s="403">
        <f>VLOOKUP($C$1,Details!$A$2:$D$7,3,FALSE)</f>
        <v>9771004</v>
      </c>
    </row>
    <row r="3" spans="1:12" ht="19.5" customHeight="1">
      <c r="A3" s="526" t="s">
        <v>10</v>
      </c>
      <c r="B3" s="526"/>
      <c r="C3" s="402" t="s">
        <v>1557</v>
      </c>
      <c r="D3" s="526" t="s">
        <v>12</v>
      </c>
      <c r="E3" s="526"/>
      <c r="F3" s="404" t="s">
        <v>2185</v>
      </c>
    </row>
    <row r="4" spans="1:12" ht="18" customHeight="1">
      <c r="A4" s="526" t="s">
        <v>74</v>
      </c>
      <c r="B4" s="526"/>
      <c r="C4" s="402" t="s">
        <v>4655</v>
      </c>
      <c r="D4" s="526" t="s">
        <v>2072</v>
      </c>
      <c r="E4" s="526"/>
      <c r="F4" s="405">
        <f>'Running Hours'!B37</f>
        <v>354.4</v>
      </c>
    </row>
    <row r="5" spans="1:12" ht="18" customHeight="1">
      <c r="A5" s="526" t="s">
        <v>75</v>
      </c>
      <c r="B5" s="526"/>
      <c r="C5" s="406" t="s">
        <v>4653</v>
      </c>
      <c r="D5" s="526" t="s">
        <v>4549</v>
      </c>
      <c r="E5" s="526"/>
      <c r="F5" s="407">
        <f>'Running Hours'!$D3</f>
        <v>44654</v>
      </c>
    </row>
    <row r="6" spans="1:12" ht="7.5" customHeight="1">
      <c r="A6" s="408"/>
      <c r="B6" s="409"/>
    </row>
    <row r="7" spans="1:12" ht="36">
      <c r="A7" s="412" t="s">
        <v>14</v>
      </c>
      <c r="B7" s="412" t="s">
        <v>60</v>
      </c>
      <c r="C7" s="412" t="s">
        <v>16</v>
      </c>
      <c r="D7" s="413" t="s">
        <v>17</v>
      </c>
      <c r="E7" s="412" t="s">
        <v>18</v>
      </c>
      <c r="F7" s="412" t="s">
        <v>61</v>
      </c>
      <c r="G7" s="412" t="s">
        <v>19</v>
      </c>
      <c r="H7" s="412" t="s">
        <v>2</v>
      </c>
      <c r="I7" s="412" t="s">
        <v>20</v>
      </c>
      <c r="J7" s="412" t="s">
        <v>21</v>
      </c>
      <c r="K7" s="412" t="s">
        <v>22</v>
      </c>
      <c r="L7" s="412" t="s">
        <v>56</v>
      </c>
    </row>
    <row r="8" spans="1:12" ht="26.45" customHeight="1">
      <c r="A8" s="414" t="s">
        <v>2776</v>
      </c>
      <c r="B8" s="415" t="s">
        <v>1529</v>
      </c>
      <c r="C8" s="415" t="s">
        <v>1530</v>
      </c>
      <c r="D8" s="416">
        <v>8000</v>
      </c>
      <c r="E8" s="417">
        <v>44082</v>
      </c>
      <c r="F8" s="417">
        <v>44082</v>
      </c>
      <c r="G8" s="418">
        <v>0</v>
      </c>
      <c r="H8" s="419">
        <f>IF(I8&lt;=8000,$F$5+(I8/24),"error")</f>
        <v>44972.566666666666</v>
      </c>
      <c r="I8" s="420">
        <f>D8-($F$4-G8)</f>
        <v>7645.6</v>
      </c>
      <c r="J8" s="414" t="str">
        <f t="shared" ref="J8:J38" si="0">IF(I8="","",IF(I8&lt;0,"OVERDUE","NOT DUE"))</f>
        <v>NOT DUE</v>
      </c>
      <c r="K8" s="415" t="s">
        <v>1548</v>
      </c>
      <c r="L8" s="421"/>
    </row>
    <row r="9" spans="1:12" ht="24">
      <c r="A9" s="422" t="s">
        <v>2777</v>
      </c>
      <c r="B9" s="415" t="s">
        <v>1531</v>
      </c>
      <c r="C9" s="415" t="s">
        <v>1532</v>
      </c>
      <c r="D9" s="416" t="s">
        <v>0</v>
      </c>
      <c r="E9" s="417">
        <v>44082</v>
      </c>
      <c r="F9" s="366">
        <v>44633</v>
      </c>
      <c r="G9" s="423"/>
      <c r="H9" s="424">
        <f>F9+90</f>
        <v>44723</v>
      </c>
      <c r="I9" s="425">
        <f t="shared" ref="I9" ca="1" si="1">IF(ISBLANK(H9),"",H9-DATE(YEAR(NOW()),MONTH(NOW()),DAY(NOW())))</f>
        <v>68</v>
      </c>
      <c r="J9" s="414" t="str">
        <f t="shared" ca="1" si="0"/>
        <v>NOT DUE</v>
      </c>
      <c r="K9" s="415"/>
      <c r="L9" s="426"/>
    </row>
    <row r="10" spans="1:12" ht="26.45" customHeight="1">
      <c r="A10" s="414" t="s">
        <v>2778</v>
      </c>
      <c r="B10" s="415" t="s">
        <v>1536</v>
      </c>
      <c r="C10" s="415" t="s">
        <v>1537</v>
      </c>
      <c r="D10" s="416">
        <v>8000</v>
      </c>
      <c r="E10" s="417">
        <v>44082</v>
      </c>
      <c r="F10" s="417">
        <v>44082</v>
      </c>
      <c r="G10" s="418">
        <v>0</v>
      </c>
      <c r="H10" s="419">
        <f>IF(I10&lt;=8000,$F$5+(I10/24),"error")</f>
        <v>44972.566666666666</v>
      </c>
      <c r="I10" s="420">
        <f t="shared" ref="I10:I19" si="2">D10-($F$4-G10)</f>
        <v>7645.6</v>
      </c>
      <c r="J10" s="414" t="str">
        <f t="shared" si="0"/>
        <v>NOT DUE</v>
      </c>
      <c r="K10" s="415" t="s">
        <v>1549</v>
      </c>
      <c r="L10" s="421"/>
    </row>
    <row r="11" spans="1:12" ht="24">
      <c r="A11" s="414" t="s">
        <v>2779</v>
      </c>
      <c r="B11" s="415" t="s">
        <v>1536</v>
      </c>
      <c r="C11" s="415" t="s">
        <v>1538</v>
      </c>
      <c r="D11" s="416">
        <v>20000</v>
      </c>
      <c r="E11" s="417">
        <v>44082</v>
      </c>
      <c r="F11" s="417">
        <v>44082</v>
      </c>
      <c r="G11" s="418">
        <v>0</v>
      </c>
      <c r="H11" s="419">
        <f>IF(I11&lt;=20000,$F$5+(I11/24),"error")</f>
        <v>45472.566666666666</v>
      </c>
      <c r="I11" s="420">
        <f t="shared" si="2"/>
        <v>19645.599999999999</v>
      </c>
      <c r="J11" s="414" t="str">
        <f t="shared" si="0"/>
        <v>NOT DUE</v>
      </c>
      <c r="K11" s="415"/>
      <c r="L11" s="421"/>
    </row>
    <row r="12" spans="1:12" ht="24">
      <c r="A12" s="414" t="s">
        <v>2780</v>
      </c>
      <c r="B12" s="415" t="s">
        <v>1539</v>
      </c>
      <c r="C12" s="415" t="s">
        <v>1540</v>
      </c>
      <c r="D12" s="416">
        <v>8000</v>
      </c>
      <c r="E12" s="417">
        <v>44082</v>
      </c>
      <c r="F12" s="417">
        <v>44082</v>
      </c>
      <c r="G12" s="418">
        <v>0</v>
      </c>
      <c r="H12" s="419">
        <f>IF(I12&lt;=8000,$F$5+(I12/24),"error")</f>
        <v>44972.566666666666</v>
      </c>
      <c r="I12" s="420">
        <f t="shared" si="2"/>
        <v>7645.6</v>
      </c>
      <c r="J12" s="414" t="str">
        <f t="shared" si="0"/>
        <v>NOT DUE</v>
      </c>
      <c r="K12" s="415"/>
      <c r="L12" s="421"/>
    </row>
    <row r="13" spans="1:12" ht="21" customHeight="1">
      <c r="A13" s="414" t="s">
        <v>2781</v>
      </c>
      <c r="B13" s="415" t="s">
        <v>1539</v>
      </c>
      <c r="C13" s="415" t="s">
        <v>1535</v>
      </c>
      <c r="D13" s="416">
        <v>20000</v>
      </c>
      <c r="E13" s="417">
        <v>44082</v>
      </c>
      <c r="F13" s="417">
        <v>44082</v>
      </c>
      <c r="G13" s="418">
        <v>0</v>
      </c>
      <c r="H13" s="419">
        <f>IF(I13&lt;=20000,$F$5+(I13/24),"error")</f>
        <v>45472.566666666666</v>
      </c>
      <c r="I13" s="420">
        <f t="shared" si="2"/>
        <v>19645.599999999999</v>
      </c>
      <c r="J13" s="414" t="str">
        <f t="shared" si="0"/>
        <v>NOT DUE</v>
      </c>
      <c r="K13" s="415"/>
      <c r="L13" s="421"/>
    </row>
    <row r="14" spans="1:12" ht="38.450000000000003" customHeight="1">
      <c r="A14" s="414" t="s">
        <v>2782</v>
      </c>
      <c r="B14" s="415" t="s">
        <v>1187</v>
      </c>
      <c r="C14" s="415" t="s">
        <v>1541</v>
      </c>
      <c r="D14" s="416">
        <v>8000</v>
      </c>
      <c r="E14" s="417">
        <v>44082</v>
      </c>
      <c r="F14" s="417">
        <v>44082</v>
      </c>
      <c r="G14" s="418">
        <v>0</v>
      </c>
      <c r="H14" s="419">
        <f>IF(I14&lt;=8000,$F$5+(I14/24),"error")</f>
        <v>44972.566666666666</v>
      </c>
      <c r="I14" s="420">
        <f t="shared" si="2"/>
        <v>7645.6</v>
      </c>
      <c r="J14" s="414" t="str">
        <f t="shared" si="0"/>
        <v>NOT DUE</v>
      </c>
      <c r="K14" s="415" t="s">
        <v>1550</v>
      </c>
      <c r="L14" s="421"/>
    </row>
    <row r="15" spans="1:12" ht="26.45" customHeight="1">
      <c r="A15" s="414" t="s">
        <v>2783</v>
      </c>
      <c r="B15" s="415" t="s">
        <v>3407</v>
      </c>
      <c r="C15" s="415" t="s">
        <v>1543</v>
      </c>
      <c r="D15" s="416">
        <v>8000</v>
      </c>
      <c r="E15" s="417">
        <v>44082</v>
      </c>
      <c r="F15" s="417">
        <v>44082</v>
      </c>
      <c r="G15" s="418">
        <v>0</v>
      </c>
      <c r="H15" s="419">
        <f t="shared" ref="H15:H19" si="3">IF(I15&lt;=8000,$F$5+(I15/24),"error")</f>
        <v>44972.566666666666</v>
      </c>
      <c r="I15" s="420">
        <f t="shared" si="2"/>
        <v>7645.6</v>
      </c>
      <c r="J15" s="414" t="str">
        <f t="shared" si="0"/>
        <v>NOT DUE</v>
      </c>
      <c r="K15" s="415" t="s">
        <v>1551</v>
      </c>
      <c r="L15" s="421"/>
    </row>
    <row r="16" spans="1:12" ht="26.45" customHeight="1">
      <c r="A16" s="414" t="s">
        <v>2784</v>
      </c>
      <c r="B16" s="415" t="s">
        <v>1542</v>
      </c>
      <c r="C16" s="415" t="s">
        <v>1543</v>
      </c>
      <c r="D16" s="416">
        <v>8000</v>
      </c>
      <c r="E16" s="417">
        <v>44082</v>
      </c>
      <c r="F16" s="417">
        <v>44082</v>
      </c>
      <c r="G16" s="418">
        <v>0</v>
      </c>
      <c r="H16" s="419">
        <f t="shared" si="3"/>
        <v>44972.566666666666</v>
      </c>
      <c r="I16" s="420">
        <f t="shared" si="2"/>
        <v>7645.6</v>
      </c>
      <c r="J16" s="414" t="str">
        <f t="shared" si="0"/>
        <v>NOT DUE</v>
      </c>
      <c r="K16" s="415" t="s">
        <v>1551</v>
      </c>
      <c r="L16" s="421"/>
    </row>
    <row r="17" spans="1:12" ht="26.45" customHeight="1">
      <c r="A17" s="414" t="s">
        <v>2785</v>
      </c>
      <c r="B17" s="415" t="s">
        <v>3419</v>
      </c>
      <c r="C17" s="415" t="s">
        <v>1543</v>
      </c>
      <c r="D17" s="416">
        <v>8000</v>
      </c>
      <c r="E17" s="417">
        <v>44082</v>
      </c>
      <c r="F17" s="417">
        <v>44082</v>
      </c>
      <c r="G17" s="418">
        <v>0</v>
      </c>
      <c r="H17" s="419">
        <f t="shared" si="3"/>
        <v>44972.566666666666</v>
      </c>
      <c r="I17" s="420">
        <f t="shared" si="2"/>
        <v>7645.6</v>
      </c>
      <c r="J17" s="414" t="str">
        <f t="shared" si="0"/>
        <v>NOT DUE</v>
      </c>
      <c r="K17" s="415" t="s">
        <v>1551</v>
      </c>
      <c r="L17" s="421"/>
    </row>
    <row r="18" spans="1:12" ht="24">
      <c r="A18" s="414" t="s">
        <v>2786</v>
      </c>
      <c r="B18" s="415" t="s">
        <v>3401</v>
      </c>
      <c r="C18" s="415" t="s">
        <v>1545</v>
      </c>
      <c r="D18" s="416">
        <v>8000</v>
      </c>
      <c r="E18" s="417">
        <v>44082</v>
      </c>
      <c r="F18" s="417">
        <v>44082</v>
      </c>
      <c r="G18" s="418">
        <v>0</v>
      </c>
      <c r="H18" s="419">
        <f t="shared" si="3"/>
        <v>44972.566666666666</v>
      </c>
      <c r="I18" s="420">
        <f t="shared" si="2"/>
        <v>7645.6</v>
      </c>
      <c r="J18" s="414" t="str">
        <f t="shared" si="0"/>
        <v>NOT DUE</v>
      </c>
      <c r="K18" s="415"/>
      <c r="L18" s="421"/>
    </row>
    <row r="19" spans="1:12" ht="15" customHeight="1">
      <c r="A19" s="414" t="s">
        <v>2787</v>
      </c>
      <c r="B19" s="415" t="s">
        <v>3403</v>
      </c>
      <c r="C19" s="415" t="s">
        <v>3404</v>
      </c>
      <c r="D19" s="416">
        <v>8000</v>
      </c>
      <c r="E19" s="417">
        <v>44082</v>
      </c>
      <c r="F19" s="417">
        <v>44082</v>
      </c>
      <c r="G19" s="418">
        <v>0</v>
      </c>
      <c r="H19" s="419">
        <f t="shared" si="3"/>
        <v>44972.566666666666</v>
      </c>
      <c r="I19" s="420">
        <f t="shared" si="2"/>
        <v>7645.6</v>
      </c>
      <c r="J19" s="414" t="str">
        <f t="shared" si="0"/>
        <v>NOT DUE</v>
      </c>
      <c r="K19" s="415"/>
      <c r="L19" s="421"/>
    </row>
    <row r="20" spans="1:12" ht="36">
      <c r="A20" s="427" t="s">
        <v>2788</v>
      </c>
      <c r="B20" s="415" t="s">
        <v>1042</v>
      </c>
      <c r="C20" s="415" t="s">
        <v>1043</v>
      </c>
      <c r="D20" s="416" t="s">
        <v>1</v>
      </c>
      <c r="E20" s="417">
        <v>44082</v>
      </c>
      <c r="F20" s="366">
        <v>44654</v>
      </c>
      <c r="G20" s="423"/>
      <c r="H20" s="424">
        <f>F20+1</f>
        <v>44655</v>
      </c>
      <c r="I20" s="425">
        <f t="shared" ref="I20:I38" ca="1" si="4">IF(ISBLANK(H20),"",H20-DATE(YEAR(NOW()),MONTH(NOW()),DAY(NOW())))</f>
        <v>0</v>
      </c>
      <c r="J20" s="414" t="str">
        <f t="shared" ca="1" si="0"/>
        <v>NOT DUE</v>
      </c>
      <c r="K20" s="415" t="s">
        <v>1072</v>
      </c>
      <c r="L20" s="421"/>
    </row>
    <row r="21" spans="1:12" ht="36">
      <c r="A21" s="427" t="s">
        <v>2789</v>
      </c>
      <c r="B21" s="415" t="s">
        <v>1044</v>
      </c>
      <c r="C21" s="415" t="s">
        <v>1045</v>
      </c>
      <c r="D21" s="416" t="s">
        <v>1</v>
      </c>
      <c r="E21" s="417">
        <v>44082</v>
      </c>
      <c r="F21" s="366">
        <v>44654</v>
      </c>
      <c r="G21" s="423"/>
      <c r="H21" s="424">
        <f t="shared" ref="H21:H22" si="5">F21+1</f>
        <v>44655</v>
      </c>
      <c r="I21" s="425">
        <f t="shared" ca="1" si="4"/>
        <v>0</v>
      </c>
      <c r="J21" s="414" t="str">
        <f t="shared" ca="1" si="0"/>
        <v>NOT DUE</v>
      </c>
      <c r="K21" s="415" t="s">
        <v>1073</v>
      </c>
      <c r="L21" s="421"/>
    </row>
    <row r="22" spans="1:12" ht="36">
      <c r="A22" s="427" t="s">
        <v>2790</v>
      </c>
      <c r="B22" s="415" t="s">
        <v>1046</v>
      </c>
      <c r="C22" s="415" t="s">
        <v>1047</v>
      </c>
      <c r="D22" s="416" t="s">
        <v>1</v>
      </c>
      <c r="E22" s="417">
        <v>44082</v>
      </c>
      <c r="F22" s="366">
        <v>44654</v>
      </c>
      <c r="G22" s="423"/>
      <c r="H22" s="424">
        <f t="shared" si="5"/>
        <v>44655</v>
      </c>
      <c r="I22" s="425">
        <f t="shared" ca="1" si="4"/>
        <v>0</v>
      </c>
      <c r="J22" s="414" t="str">
        <f t="shared" ca="1" si="0"/>
        <v>NOT DUE</v>
      </c>
      <c r="K22" s="415" t="s">
        <v>1074</v>
      </c>
      <c r="L22" s="421"/>
    </row>
    <row r="23" spans="1:12" ht="38.450000000000003" customHeight="1">
      <c r="A23" s="428" t="s">
        <v>2791</v>
      </c>
      <c r="B23" s="415" t="s">
        <v>1048</v>
      </c>
      <c r="C23" s="415" t="s">
        <v>1049</v>
      </c>
      <c r="D23" s="416" t="s">
        <v>4</v>
      </c>
      <c r="E23" s="417">
        <v>44082</v>
      </c>
      <c r="F23" s="366">
        <v>44626</v>
      </c>
      <c r="G23" s="423"/>
      <c r="H23" s="424">
        <f>F23+30</f>
        <v>44656</v>
      </c>
      <c r="I23" s="425">
        <f t="shared" ca="1" si="4"/>
        <v>1</v>
      </c>
      <c r="J23" s="414" t="str">
        <f t="shared" ca="1" si="0"/>
        <v>NOT DUE</v>
      </c>
      <c r="K23" s="415" t="s">
        <v>1075</v>
      </c>
      <c r="L23" s="421"/>
    </row>
    <row r="24" spans="1:12" ht="24">
      <c r="A24" s="427" t="s">
        <v>2792</v>
      </c>
      <c r="B24" s="415" t="s">
        <v>1050</v>
      </c>
      <c r="C24" s="415" t="s">
        <v>1051</v>
      </c>
      <c r="D24" s="416" t="s">
        <v>1</v>
      </c>
      <c r="E24" s="417">
        <v>44082</v>
      </c>
      <c r="F24" s="366">
        <v>44654</v>
      </c>
      <c r="G24" s="423"/>
      <c r="H24" s="424">
        <f t="shared" ref="H24:H27" si="6">F24+1</f>
        <v>44655</v>
      </c>
      <c r="I24" s="425">
        <f t="shared" ca="1" si="4"/>
        <v>0</v>
      </c>
      <c r="J24" s="414" t="str">
        <f t="shared" ca="1" si="0"/>
        <v>NOT DUE</v>
      </c>
      <c r="K24" s="415" t="s">
        <v>1076</v>
      </c>
      <c r="L24" s="421"/>
    </row>
    <row r="25" spans="1:12" ht="26.45" customHeight="1">
      <c r="A25" s="427" t="s">
        <v>2793</v>
      </c>
      <c r="B25" s="415" t="s">
        <v>1052</v>
      </c>
      <c r="C25" s="415" t="s">
        <v>1053</v>
      </c>
      <c r="D25" s="416" t="s">
        <v>1</v>
      </c>
      <c r="E25" s="417">
        <v>44082</v>
      </c>
      <c r="F25" s="366">
        <v>44654</v>
      </c>
      <c r="G25" s="423"/>
      <c r="H25" s="424">
        <f t="shared" si="6"/>
        <v>44655</v>
      </c>
      <c r="I25" s="425">
        <f t="shared" ca="1" si="4"/>
        <v>0</v>
      </c>
      <c r="J25" s="414" t="str">
        <f t="shared" ca="1" si="0"/>
        <v>NOT DUE</v>
      </c>
      <c r="K25" s="415" t="s">
        <v>1077</v>
      </c>
      <c r="L25" s="421"/>
    </row>
    <row r="26" spans="1:12" ht="26.45" customHeight="1">
      <c r="A26" s="427" t="s">
        <v>2794</v>
      </c>
      <c r="B26" s="415" t="s">
        <v>1054</v>
      </c>
      <c r="C26" s="415" t="s">
        <v>1055</v>
      </c>
      <c r="D26" s="416" t="s">
        <v>1</v>
      </c>
      <c r="E26" s="417">
        <v>44082</v>
      </c>
      <c r="F26" s="366">
        <v>44654</v>
      </c>
      <c r="G26" s="423"/>
      <c r="H26" s="424">
        <f t="shared" si="6"/>
        <v>44655</v>
      </c>
      <c r="I26" s="425">
        <f t="shared" ca="1" si="4"/>
        <v>0</v>
      </c>
      <c r="J26" s="414" t="str">
        <f t="shared" ca="1" si="0"/>
        <v>NOT DUE</v>
      </c>
      <c r="K26" s="415" t="s">
        <v>1077</v>
      </c>
      <c r="L26" s="421"/>
    </row>
    <row r="27" spans="1:12" ht="26.45" customHeight="1">
      <c r="A27" s="427" t="s">
        <v>2795</v>
      </c>
      <c r="B27" s="415" t="s">
        <v>1056</v>
      </c>
      <c r="C27" s="415" t="s">
        <v>1043</v>
      </c>
      <c r="D27" s="416" t="s">
        <v>1</v>
      </c>
      <c r="E27" s="417">
        <v>44082</v>
      </c>
      <c r="F27" s="366">
        <v>44654</v>
      </c>
      <c r="G27" s="423"/>
      <c r="H27" s="424">
        <f t="shared" si="6"/>
        <v>44655</v>
      </c>
      <c r="I27" s="425">
        <f t="shared" ca="1" si="4"/>
        <v>0</v>
      </c>
      <c r="J27" s="414" t="str">
        <f t="shared" ca="1" si="0"/>
        <v>NOT DUE</v>
      </c>
      <c r="K27" s="415" t="s">
        <v>1077</v>
      </c>
      <c r="L27" s="421"/>
    </row>
    <row r="28" spans="1:12" ht="26.45" customHeight="1">
      <c r="A28" s="414" t="s">
        <v>2796</v>
      </c>
      <c r="B28" s="415" t="s">
        <v>3517</v>
      </c>
      <c r="C28" s="415" t="s">
        <v>1041</v>
      </c>
      <c r="D28" s="416">
        <v>20000</v>
      </c>
      <c r="E28" s="417">
        <v>44082</v>
      </c>
      <c r="F28" s="417">
        <v>44082</v>
      </c>
      <c r="G28" s="418">
        <v>0</v>
      </c>
      <c r="H28" s="419">
        <f>IF(I28&lt;=20000,$F$5+(I28/24),"error")</f>
        <v>45472.566666666666</v>
      </c>
      <c r="I28" s="420">
        <f t="shared" ref="I28:I29" si="7">D28-($F$4-G28)</f>
        <v>19645.599999999999</v>
      </c>
      <c r="J28" s="414" t="str">
        <f t="shared" si="0"/>
        <v>NOT DUE</v>
      </c>
      <c r="K28" s="415" t="s">
        <v>3412</v>
      </c>
      <c r="L28" s="421"/>
    </row>
    <row r="29" spans="1:12" ht="24">
      <c r="A29" s="414" t="s">
        <v>2797</v>
      </c>
      <c r="B29" s="415" t="s">
        <v>3512</v>
      </c>
      <c r="C29" s="415" t="s">
        <v>3445</v>
      </c>
      <c r="D29" s="416">
        <v>20000</v>
      </c>
      <c r="E29" s="417">
        <v>44082</v>
      </c>
      <c r="F29" s="417">
        <v>44082</v>
      </c>
      <c r="G29" s="418">
        <v>0</v>
      </c>
      <c r="H29" s="419">
        <f>IF(I29&lt;=20000,$F$5+(I29/24),"error")</f>
        <v>45472.566666666666</v>
      </c>
      <c r="I29" s="420">
        <f t="shared" si="7"/>
        <v>19645.599999999999</v>
      </c>
      <c r="J29" s="414" t="str">
        <f t="shared" si="0"/>
        <v>NOT DUE</v>
      </c>
      <c r="K29" s="415" t="s">
        <v>3412</v>
      </c>
      <c r="L29" s="421"/>
    </row>
    <row r="30" spans="1:12" ht="26.45" customHeight="1">
      <c r="A30" s="429" t="s">
        <v>2798</v>
      </c>
      <c r="B30" s="415" t="s">
        <v>1060</v>
      </c>
      <c r="C30" s="415" t="s">
        <v>1061</v>
      </c>
      <c r="D30" s="416" t="s">
        <v>0</v>
      </c>
      <c r="E30" s="417">
        <v>44082</v>
      </c>
      <c r="F30" s="366">
        <v>44633</v>
      </c>
      <c r="G30" s="423"/>
      <c r="H30" s="424">
        <f>F30+90</f>
        <v>44723</v>
      </c>
      <c r="I30" s="425">
        <f t="shared" ca="1" si="4"/>
        <v>68</v>
      </c>
      <c r="J30" s="414" t="str">
        <f t="shared" ca="1" si="0"/>
        <v>NOT DUE</v>
      </c>
      <c r="K30" s="415" t="s">
        <v>1078</v>
      </c>
      <c r="L30" s="426"/>
    </row>
    <row r="31" spans="1:12" ht="15" customHeight="1">
      <c r="A31" s="414" t="s">
        <v>2799</v>
      </c>
      <c r="B31" s="415" t="s">
        <v>1546</v>
      </c>
      <c r="C31" s="415"/>
      <c r="D31" s="416" t="s">
        <v>1</v>
      </c>
      <c r="E31" s="417">
        <v>44082</v>
      </c>
      <c r="F31" s="366">
        <v>44654</v>
      </c>
      <c r="G31" s="423"/>
      <c r="H31" s="424">
        <f t="shared" ref="H31" si="8">F31+1</f>
        <v>44655</v>
      </c>
      <c r="I31" s="425">
        <f t="shared" ca="1" si="4"/>
        <v>0</v>
      </c>
      <c r="J31" s="414" t="str">
        <f t="shared" ca="1" si="0"/>
        <v>NOT DUE</v>
      </c>
      <c r="K31" s="415" t="s">
        <v>1078</v>
      </c>
      <c r="L31" s="421"/>
    </row>
    <row r="32" spans="1:12" ht="15" customHeight="1">
      <c r="A32" s="414" t="s">
        <v>2800</v>
      </c>
      <c r="B32" s="415" t="s">
        <v>1062</v>
      </c>
      <c r="C32" s="415" t="s">
        <v>1063</v>
      </c>
      <c r="D32" s="416" t="s">
        <v>376</v>
      </c>
      <c r="E32" s="417">
        <v>44082</v>
      </c>
      <c r="F32" s="417">
        <v>44449</v>
      </c>
      <c r="G32" s="423"/>
      <c r="H32" s="424">
        <f>F32+365</f>
        <v>44814</v>
      </c>
      <c r="I32" s="425">
        <f t="shared" ca="1" si="4"/>
        <v>159</v>
      </c>
      <c r="J32" s="414" t="str">
        <f t="shared" ca="1" si="0"/>
        <v>NOT DUE</v>
      </c>
      <c r="K32" s="415" t="s">
        <v>1078</v>
      </c>
      <c r="L32" s="426"/>
    </row>
    <row r="33" spans="1:12" ht="24">
      <c r="A33" s="414" t="s">
        <v>2801</v>
      </c>
      <c r="B33" s="415" t="s">
        <v>1064</v>
      </c>
      <c r="C33" s="415" t="s">
        <v>1065</v>
      </c>
      <c r="D33" s="416" t="s">
        <v>376</v>
      </c>
      <c r="E33" s="417">
        <v>44082</v>
      </c>
      <c r="F33" s="417">
        <v>44449</v>
      </c>
      <c r="G33" s="423"/>
      <c r="H33" s="424">
        <f t="shared" ref="H33:H37" si="9">F33+365</f>
        <v>44814</v>
      </c>
      <c r="I33" s="425">
        <f t="shared" ca="1" si="4"/>
        <v>159</v>
      </c>
      <c r="J33" s="414" t="str">
        <f t="shared" ca="1" si="0"/>
        <v>NOT DUE</v>
      </c>
      <c r="K33" s="415" t="s">
        <v>1079</v>
      </c>
      <c r="L33" s="421"/>
    </row>
    <row r="34" spans="1:12" ht="24">
      <c r="A34" s="414" t="s">
        <v>2802</v>
      </c>
      <c r="B34" s="415" t="s">
        <v>1066</v>
      </c>
      <c r="C34" s="415" t="s">
        <v>1067</v>
      </c>
      <c r="D34" s="416" t="s">
        <v>376</v>
      </c>
      <c r="E34" s="417">
        <v>44082</v>
      </c>
      <c r="F34" s="417">
        <v>44449</v>
      </c>
      <c r="G34" s="423"/>
      <c r="H34" s="424">
        <f t="shared" si="9"/>
        <v>44814</v>
      </c>
      <c r="I34" s="425">
        <f t="shared" ca="1" si="4"/>
        <v>159</v>
      </c>
      <c r="J34" s="414" t="str">
        <f t="shared" ca="1" si="0"/>
        <v>NOT DUE</v>
      </c>
      <c r="K34" s="415" t="s">
        <v>1079</v>
      </c>
      <c r="L34" s="421"/>
    </row>
    <row r="35" spans="1:12" ht="24">
      <c r="A35" s="414" t="s">
        <v>2803</v>
      </c>
      <c r="B35" s="415" t="s">
        <v>1068</v>
      </c>
      <c r="C35" s="415" t="s">
        <v>1069</v>
      </c>
      <c r="D35" s="416" t="s">
        <v>376</v>
      </c>
      <c r="E35" s="417">
        <v>44082</v>
      </c>
      <c r="F35" s="417">
        <v>44449</v>
      </c>
      <c r="G35" s="423"/>
      <c r="H35" s="424">
        <f t="shared" si="9"/>
        <v>44814</v>
      </c>
      <c r="I35" s="425">
        <f t="shared" ca="1" si="4"/>
        <v>159</v>
      </c>
      <c r="J35" s="414" t="str">
        <f t="shared" ca="1" si="0"/>
        <v>NOT DUE</v>
      </c>
      <c r="K35" s="415" t="s">
        <v>1079</v>
      </c>
      <c r="L35" s="421"/>
    </row>
    <row r="36" spans="1:12" ht="24">
      <c r="A36" s="414" t="s">
        <v>2804</v>
      </c>
      <c r="B36" s="415" t="s">
        <v>1070</v>
      </c>
      <c r="C36" s="415" t="s">
        <v>1071</v>
      </c>
      <c r="D36" s="416" t="s">
        <v>376</v>
      </c>
      <c r="E36" s="417">
        <v>44082</v>
      </c>
      <c r="F36" s="417">
        <v>44449</v>
      </c>
      <c r="G36" s="423"/>
      <c r="H36" s="424">
        <f t="shared" si="9"/>
        <v>44814</v>
      </c>
      <c r="I36" s="425">
        <f t="shared" ca="1" si="4"/>
        <v>159</v>
      </c>
      <c r="J36" s="414" t="str">
        <f t="shared" ca="1" si="0"/>
        <v>NOT DUE</v>
      </c>
      <c r="K36" s="415" t="s">
        <v>1080</v>
      </c>
      <c r="L36" s="421"/>
    </row>
    <row r="37" spans="1:12" ht="15" customHeight="1">
      <c r="A37" s="414" t="s">
        <v>2805</v>
      </c>
      <c r="B37" s="415" t="s">
        <v>1081</v>
      </c>
      <c r="C37" s="415" t="s">
        <v>1082</v>
      </c>
      <c r="D37" s="416" t="s">
        <v>376</v>
      </c>
      <c r="E37" s="417">
        <v>44082</v>
      </c>
      <c r="F37" s="417">
        <v>44449</v>
      </c>
      <c r="G37" s="423"/>
      <c r="H37" s="424">
        <f t="shared" si="9"/>
        <v>44814</v>
      </c>
      <c r="I37" s="425">
        <f t="shared" ca="1" si="4"/>
        <v>159</v>
      </c>
      <c r="J37" s="414" t="str">
        <f t="shared" ca="1" si="0"/>
        <v>NOT DUE</v>
      </c>
      <c r="K37" s="415" t="s">
        <v>1080</v>
      </c>
      <c r="L37" s="421"/>
    </row>
    <row r="38" spans="1:12" ht="21.75" customHeight="1">
      <c r="A38" s="428" t="s">
        <v>2806</v>
      </c>
      <c r="B38" s="415" t="s">
        <v>3551</v>
      </c>
      <c r="C38" s="415" t="s">
        <v>3552</v>
      </c>
      <c r="D38" s="416" t="s">
        <v>4</v>
      </c>
      <c r="E38" s="417">
        <v>44082</v>
      </c>
      <c r="F38" s="366">
        <v>44633</v>
      </c>
      <c r="G38" s="423"/>
      <c r="H38" s="424">
        <f>F38+30</f>
        <v>44663</v>
      </c>
      <c r="I38" s="425">
        <f t="shared" ca="1" si="4"/>
        <v>8</v>
      </c>
      <c r="J38" s="414" t="str">
        <f t="shared" ca="1" si="0"/>
        <v>NOT DUE</v>
      </c>
      <c r="K38" s="415"/>
      <c r="L38" s="426" t="s">
        <v>4392</v>
      </c>
    </row>
    <row r="39" spans="1:12" ht="15" customHeight="1"/>
    <row r="42" spans="1:12">
      <c r="B42" s="431" t="s">
        <v>4545</v>
      </c>
      <c r="D42" s="411" t="s">
        <v>3926</v>
      </c>
      <c r="H42" s="431" t="s">
        <v>3927</v>
      </c>
    </row>
    <row r="44" spans="1:12">
      <c r="C44" s="432" t="s">
        <v>4956</v>
      </c>
      <c r="E44" s="524" t="s">
        <v>5001</v>
      </c>
      <c r="F44" s="524"/>
      <c r="G44" s="524"/>
      <c r="I44" s="524" t="s">
        <v>4949</v>
      </c>
      <c r="J44" s="524"/>
      <c r="K44" s="524"/>
    </row>
    <row r="45" spans="1:12">
      <c r="E45" s="525"/>
      <c r="F45" s="525"/>
      <c r="G45" s="525"/>
      <c r="I45" s="525"/>
      <c r="J45" s="525"/>
      <c r="K45" s="525"/>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topLeftCell="A16" zoomScale="85" zoomScaleNormal="85"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1561</v>
      </c>
      <c r="D3" s="519" t="s">
        <v>12</v>
      </c>
      <c r="E3" s="519"/>
      <c r="F3" s="249" t="s">
        <v>2687</v>
      </c>
    </row>
    <row r="4" spans="1:12" ht="18" customHeight="1">
      <c r="A4" s="518" t="s">
        <v>74</v>
      </c>
      <c r="B4" s="518"/>
      <c r="C4" s="29" t="s">
        <v>4691</v>
      </c>
      <c r="D4" s="519" t="s">
        <v>2072</v>
      </c>
      <c r="E4" s="519"/>
      <c r="F4" s="246">
        <f>'Running Hours'!B46</f>
        <v>610</v>
      </c>
    </row>
    <row r="5" spans="1:12" ht="18" customHeight="1">
      <c r="A5" s="518" t="s">
        <v>75</v>
      </c>
      <c r="B5" s="518"/>
      <c r="C5" s="30" t="s">
        <v>4653</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68</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159</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1252</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159</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1252</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1252</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1252</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159</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1252</v>
      </c>
      <c r="J16" s="12" t="str">
        <f t="shared" ca="1" si="1"/>
        <v>NOT DUE</v>
      </c>
      <c r="K16" s="24"/>
      <c r="L16" s="15"/>
    </row>
    <row r="17" spans="1:12" ht="36">
      <c r="A17" s="271" t="s">
        <v>2697</v>
      </c>
      <c r="B17" s="24" t="s">
        <v>1042</v>
      </c>
      <c r="C17" s="24" t="s">
        <v>1043</v>
      </c>
      <c r="D17" s="34" t="s">
        <v>1</v>
      </c>
      <c r="E17" s="8">
        <v>44082</v>
      </c>
      <c r="F17" s="366">
        <v>44654</v>
      </c>
      <c r="G17" s="52"/>
      <c r="H17" s="10">
        <f>F17+1</f>
        <v>44655</v>
      </c>
      <c r="I17" s="11">
        <f t="shared" ref="I17:I36" ca="1" si="2">IF(ISBLANK(H17),"",H17-DATE(YEAR(NOW()),MONTH(NOW()),DAY(NOW())))</f>
        <v>0</v>
      </c>
      <c r="J17" s="12" t="str">
        <f t="shared" ca="1" si="1"/>
        <v>NOT DUE</v>
      </c>
      <c r="K17" s="24" t="s">
        <v>1072</v>
      </c>
      <c r="L17" s="15"/>
    </row>
    <row r="18" spans="1:12" ht="36">
      <c r="A18" s="271" t="s">
        <v>2698</v>
      </c>
      <c r="B18" s="24" t="s">
        <v>1044</v>
      </c>
      <c r="C18" s="24" t="s">
        <v>1045</v>
      </c>
      <c r="D18" s="34" t="s">
        <v>1</v>
      </c>
      <c r="E18" s="8">
        <v>44082</v>
      </c>
      <c r="F18" s="366">
        <v>44654</v>
      </c>
      <c r="G18" s="52"/>
      <c r="H18" s="10">
        <f t="shared" ref="H18:H19" si="3">F18+1</f>
        <v>44655</v>
      </c>
      <c r="I18" s="11">
        <f t="shared" ca="1" si="2"/>
        <v>0</v>
      </c>
      <c r="J18" s="12" t="str">
        <f t="shared" ca="1" si="1"/>
        <v>NOT DUE</v>
      </c>
      <c r="K18" s="24" t="s">
        <v>1073</v>
      </c>
      <c r="L18" s="15"/>
    </row>
    <row r="19" spans="1:12" ht="36">
      <c r="A19" s="271" t="s">
        <v>2699</v>
      </c>
      <c r="B19" s="24" t="s">
        <v>1046</v>
      </c>
      <c r="C19" s="24" t="s">
        <v>1047</v>
      </c>
      <c r="D19" s="34" t="s">
        <v>1</v>
      </c>
      <c r="E19" s="8">
        <v>44082</v>
      </c>
      <c r="F19" s="366">
        <v>44654</v>
      </c>
      <c r="G19" s="52"/>
      <c r="H19" s="10">
        <f t="shared" si="3"/>
        <v>44655</v>
      </c>
      <c r="I19" s="11">
        <f t="shared" ca="1" si="2"/>
        <v>0</v>
      </c>
      <c r="J19" s="12" t="str">
        <f t="shared" ca="1" si="1"/>
        <v>NOT DUE</v>
      </c>
      <c r="K19" s="24" t="s">
        <v>1074</v>
      </c>
      <c r="L19" s="15"/>
    </row>
    <row r="20" spans="1:12" ht="38.450000000000003" customHeight="1">
      <c r="A20" s="274" t="s">
        <v>2700</v>
      </c>
      <c r="B20" s="24" t="s">
        <v>1048</v>
      </c>
      <c r="C20" s="24" t="s">
        <v>1049</v>
      </c>
      <c r="D20" s="34" t="s">
        <v>4</v>
      </c>
      <c r="E20" s="8">
        <v>44082</v>
      </c>
      <c r="F20" s="366">
        <v>44647</v>
      </c>
      <c r="G20" s="52"/>
      <c r="H20" s="10">
        <f>F20+30</f>
        <v>44677</v>
      </c>
      <c r="I20" s="11">
        <f t="shared" ca="1" si="2"/>
        <v>22</v>
      </c>
      <c r="J20" s="12" t="str">
        <f t="shared" ca="1" si="1"/>
        <v>NOT DUE</v>
      </c>
      <c r="K20" s="24" t="s">
        <v>1075</v>
      </c>
      <c r="L20" s="15"/>
    </row>
    <row r="21" spans="1:12" ht="24">
      <c r="A21" s="271" t="s">
        <v>2701</v>
      </c>
      <c r="B21" s="24" t="s">
        <v>1050</v>
      </c>
      <c r="C21" s="24" t="s">
        <v>1051</v>
      </c>
      <c r="D21" s="34" t="s">
        <v>1</v>
      </c>
      <c r="E21" s="8">
        <v>44082</v>
      </c>
      <c r="F21" s="366">
        <v>44654</v>
      </c>
      <c r="G21" s="52"/>
      <c r="H21" s="10">
        <f t="shared" ref="H21:H24" si="4">F21+1</f>
        <v>44655</v>
      </c>
      <c r="I21" s="11">
        <f t="shared" ca="1" si="2"/>
        <v>0</v>
      </c>
      <c r="J21" s="12" t="str">
        <f t="shared" ca="1" si="1"/>
        <v>NOT DUE</v>
      </c>
      <c r="K21" s="24" t="s">
        <v>1076</v>
      </c>
      <c r="L21" s="15"/>
    </row>
    <row r="22" spans="1:12" ht="26.45" customHeight="1">
      <c r="A22" s="271" t="s">
        <v>2702</v>
      </c>
      <c r="B22" s="24" t="s">
        <v>1052</v>
      </c>
      <c r="C22" s="24" t="s">
        <v>1053</v>
      </c>
      <c r="D22" s="34" t="s">
        <v>1</v>
      </c>
      <c r="E22" s="8">
        <v>44082</v>
      </c>
      <c r="F22" s="366">
        <v>44654</v>
      </c>
      <c r="G22" s="52"/>
      <c r="H22" s="10">
        <f t="shared" si="4"/>
        <v>44655</v>
      </c>
      <c r="I22" s="11">
        <f t="shared" ca="1" si="2"/>
        <v>0</v>
      </c>
      <c r="J22" s="12" t="str">
        <f t="shared" ca="1" si="1"/>
        <v>NOT DUE</v>
      </c>
      <c r="K22" s="24" t="s">
        <v>1077</v>
      </c>
      <c r="L22" s="15"/>
    </row>
    <row r="23" spans="1:12" ht="26.45" customHeight="1">
      <c r="A23" s="271" t="s">
        <v>2703</v>
      </c>
      <c r="B23" s="24" t="s">
        <v>1054</v>
      </c>
      <c r="C23" s="24" t="s">
        <v>1055</v>
      </c>
      <c r="D23" s="34" t="s">
        <v>1</v>
      </c>
      <c r="E23" s="8">
        <v>44082</v>
      </c>
      <c r="F23" s="366">
        <v>44654</v>
      </c>
      <c r="G23" s="52"/>
      <c r="H23" s="10">
        <f t="shared" si="4"/>
        <v>44655</v>
      </c>
      <c r="I23" s="11">
        <f t="shared" ca="1" si="2"/>
        <v>0</v>
      </c>
      <c r="J23" s="12" t="str">
        <f t="shared" ca="1" si="1"/>
        <v>NOT DUE</v>
      </c>
      <c r="K23" s="24" t="s">
        <v>1077</v>
      </c>
      <c r="L23" s="15"/>
    </row>
    <row r="24" spans="1:12" ht="26.45" customHeight="1">
      <c r="A24" s="271" t="s">
        <v>2704</v>
      </c>
      <c r="B24" s="24" t="s">
        <v>1056</v>
      </c>
      <c r="C24" s="24" t="s">
        <v>1043</v>
      </c>
      <c r="D24" s="34" t="s">
        <v>1</v>
      </c>
      <c r="E24" s="8">
        <v>44082</v>
      </c>
      <c r="F24" s="366">
        <v>44654</v>
      </c>
      <c r="G24" s="52"/>
      <c r="H24" s="10">
        <f t="shared" si="4"/>
        <v>44655</v>
      </c>
      <c r="I24" s="11">
        <f t="shared" ca="1" si="2"/>
        <v>0</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1252</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1252</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68</v>
      </c>
      <c r="J29" s="12" t="str">
        <f t="shared" ca="1" si="1"/>
        <v>NOT DUE</v>
      </c>
      <c r="K29" s="24" t="s">
        <v>1078</v>
      </c>
      <c r="L29" s="113"/>
    </row>
    <row r="30" spans="1:12" ht="15" customHeight="1">
      <c r="A30" s="271" t="s">
        <v>2710</v>
      </c>
      <c r="B30" s="24" t="s">
        <v>1546</v>
      </c>
      <c r="C30" s="24"/>
      <c r="D30" s="34" t="s">
        <v>1</v>
      </c>
      <c r="E30" s="8">
        <v>44082</v>
      </c>
      <c r="F30" s="366">
        <v>44654</v>
      </c>
      <c r="G30" s="52"/>
      <c r="H30" s="10">
        <f t="shared" ref="H30" si="6">F30+1</f>
        <v>44655</v>
      </c>
      <c r="I30" s="11">
        <f t="shared" ca="1" si="2"/>
        <v>0</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159</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159</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159</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159</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159</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159</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3" t="s">
        <v>5001</v>
      </c>
      <c r="F42" s="463"/>
      <c r="G42" s="463"/>
      <c r="I42" s="463" t="s">
        <v>4949</v>
      </c>
      <c r="J42" s="463"/>
      <c r="K42" s="463"/>
    </row>
    <row r="43" spans="1:12">
      <c r="A43" s="220"/>
      <c r="E43" s="464"/>
      <c r="F43" s="464"/>
      <c r="G43" s="464"/>
      <c r="I43" s="464"/>
      <c r="J43" s="464"/>
      <c r="K43" s="464"/>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1562</v>
      </c>
      <c r="D3" s="519" t="s">
        <v>12</v>
      </c>
      <c r="E3" s="519"/>
      <c r="F3" s="249" t="s">
        <v>2717</v>
      </c>
    </row>
    <row r="4" spans="1:12" ht="18" customHeight="1">
      <c r="A4" s="518" t="s">
        <v>74</v>
      </c>
      <c r="B4" s="518"/>
      <c r="C4" s="29" t="s">
        <v>4691</v>
      </c>
      <c r="D4" s="519" t="s">
        <v>2072</v>
      </c>
      <c r="E4" s="519"/>
      <c r="F4" s="246">
        <f>'Running Hours'!B47</f>
        <v>637</v>
      </c>
    </row>
    <row r="5" spans="1:12" ht="18" customHeight="1">
      <c r="A5" s="518" t="s">
        <v>75</v>
      </c>
      <c r="B5" s="518"/>
      <c r="C5" s="30" t="s">
        <v>4653</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68</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159</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1252</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159</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1252</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1252</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1252</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159</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1252</v>
      </c>
      <c r="J16" s="12" t="str">
        <f t="shared" ca="1" si="1"/>
        <v>NOT DUE</v>
      </c>
      <c r="K16" s="24"/>
      <c r="L16" s="15"/>
    </row>
    <row r="17" spans="1:12" ht="36">
      <c r="A17" s="271" t="s">
        <v>2727</v>
      </c>
      <c r="B17" s="24" t="s">
        <v>1042</v>
      </c>
      <c r="C17" s="24" t="s">
        <v>1043</v>
      </c>
      <c r="D17" s="34" t="s">
        <v>1</v>
      </c>
      <c r="E17" s="8">
        <v>44082</v>
      </c>
      <c r="F17" s="366">
        <v>44654</v>
      </c>
      <c r="G17" s="52"/>
      <c r="H17" s="10">
        <f>F17+1</f>
        <v>44655</v>
      </c>
      <c r="I17" s="11">
        <f t="shared" ref="I17:I34" ca="1" si="2">IF(ISBLANK(H17),"",H17-DATE(YEAR(NOW()),MONTH(NOW()),DAY(NOW())))</f>
        <v>0</v>
      </c>
      <c r="J17" s="12" t="str">
        <f t="shared" ca="1" si="1"/>
        <v>NOT DUE</v>
      </c>
      <c r="K17" s="24" t="s">
        <v>1072</v>
      </c>
      <c r="L17" s="15"/>
    </row>
    <row r="18" spans="1:12" ht="36">
      <c r="A18" s="271" t="s">
        <v>2728</v>
      </c>
      <c r="B18" s="24" t="s">
        <v>1044</v>
      </c>
      <c r="C18" s="24" t="s">
        <v>1045</v>
      </c>
      <c r="D18" s="34" t="s">
        <v>1</v>
      </c>
      <c r="E18" s="8">
        <v>44082</v>
      </c>
      <c r="F18" s="366">
        <v>44654</v>
      </c>
      <c r="G18" s="52"/>
      <c r="H18" s="10">
        <f t="shared" ref="H18:H19" si="3">F18+1</f>
        <v>44655</v>
      </c>
      <c r="I18" s="11">
        <f t="shared" ca="1" si="2"/>
        <v>0</v>
      </c>
      <c r="J18" s="12" t="str">
        <f t="shared" ca="1" si="1"/>
        <v>NOT DUE</v>
      </c>
      <c r="K18" s="24" t="s">
        <v>1073</v>
      </c>
      <c r="L18" s="15"/>
    </row>
    <row r="19" spans="1:12" ht="36">
      <c r="A19" s="271" t="s">
        <v>2729</v>
      </c>
      <c r="B19" s="24" t="s">
        <v>1046</v>
      </c>
      <c r="C19" s="24" t="s">
        <v>1047</v>
      </c>
      <c r="D19" s="34" t="s">
        <v>1</v>
      </c>
      <c r="E19" s="8">
        <v>44082</v>
      </c>
      <c r="F19" s="366">
        <v>44654</v>
      </c>
      <c r="G19" s="52"/>
      <c r="H19" s="10">
        <f t="shared" si="3"/>
        <v>44655</v>
      </c>
      <c r="I19" s="11">
        <f t="shared" ca="1" si="2"/>
        <v>0</v>
      </c>
      <c r="J19" s="12" t="str">
        <f t="shared" ca="1" si="1"/>
        <v>NOT DUE</v>
      </c>
      <c r="K19" s="24" t="s">
        <v>1074</v>
      </c>
      <c r="L19" s="15"/>
    </row>
    <row r="20" spans="1:12" ht="38.450000000000003" customHeight="1">
      <c r="A20" s="274" t="s">
        <v>2730</v>
      </c>
      <c r="B20" s="24" t="s">
        <v>1048</v>
      </c>
      <c r="C20" s="24" t="s">
        <v>1049</v>
      </c>
      <c r="D20" s="34" t="s">
        <v>4</v>
      </c>
      <c r="E20" s="8">
        <v>44082</v>
      </c>
      <c r="F20" s="366">
        <v>44647</v>
      </c>
      <c r="G20" s="52"/>
      <c r="H20" s="10">
        <f>F20+30</f>
        <v>44677</v>
      </c>
      <c r="I20" s="11">
        <f t="shared" ca="1" si="2"/>
        <v>22</v>
      </c>
      <c r="J20" s="12" t="str">
        <f t="shared" ca="1" si="1"/>
        <v>NOT DUE</v>
      </c>
      <c r="K20" s="24" t="s">
        <v>1075</v>
      </c>
      <c r="L20" s="15"/>
    </row>
    <row r="21" spans="1:12" ht="24">
      <c r="A21" s="271" t="s">
        <v>2731</v>
      </c>
      <c r="B21" s="24" t="s">
        <v>1050</v>
      </c>
      <c r="C21" s="24" t="s">
        <v>1051</v>
      </c>
      <c r="D21" s="34" t="s">
        <v>1</v>
      </c>
      <c r="E21" s="8">
        <v>44082</v>
      </c>
      <c r="F21" s="366">
        <v>44654</v>
      </c>
      <c r="G21" s="52"/>
      <c r="H21" s="10">
        <f t="shared" ref="H21:H24" si="4">F21+1</f>
        <v>44655</v>
      </c>
      <c r="I21" s="11">
        <f t="shared" ca="1" si="2"/>
        <v>0</v>
      </c>
      <c r="J21" s="12" t="str">
        <f t="shared" ca="1" si="1"/>
        <v>NOT DUE</v>
      </c>
      <c r="K21" s="24" t="s">
        <v>1076</v>
      </c>
      <c r="L21" s="15"/>
    </row>
    <row r="22" spans="1:12" ht="26.45" customHeight="1">
      <c r="A22" s="271" t="s">
        <v>2732</v>
      </c>
      <c r="B22" s="24" t="s">
        <v>1052</v>
      </c>
      <c r="C22" s="24" t="s">
        <v>1053</v>
      </c>
      <c r="D22" s="34" t="s">
        <v>1</v>
      </c>
      <c r="E22" s="8">
        <v>44082</v>
      </c>
      <c r="F22" s="366">
        <v>44654</v>
      </c>
      <c r="G22" s="52"/>
      <c r="H22" s="10">
        <f t="shared" si="4"/>
        <v>44655</v>
      </c>
      <c r="I22" s="11">
        <f t="shared" ca="1" si="2"/>
        <v>0</v>
      </c>
      <c r="J22" s="12" t="str">
        <f t="shared" ca="1" si="1"/>
        <v>NOT DUE</v>
      </c>
      <c r="K22" s="24" t="s">
        <v>1077</v>
      </c>
      <c r="L22" s="15"/>
    </row>
    <row r="23" spans="1:12" ht="26.45" customHeight="1">
      <c r="A23" s="271" t="s">
        <v>2733</v>
      </c>
      <c r="B23" s="24" t="s">
        <v>1054</v>
      </c>
      <c r="C23" s="24" t="s">
        <v>1055</v>
      </c>
      <c r="D23" s="34" t="s">
        <v>1</v>
      </c>
      <c r="E23" s="8">
        <v>44082</v>
      </c>
      <c r="F23" s="366">
        <v>44654</v>
      </c>
      <c r="G23" s="52"/>
      <c r="H23" s="10">
        <f t="shared" si="4"/>
        <v>44655</v>
      </c>
      <c r="I23" s="11">
        <f t="shared" ca="1" si="2"/>
        <v>0</v>
      </c>
      <c r="J23" s="12" t="str">
        <f t="shared" ca="1" si="1"/>
        <v>NOT DUE</v>
      </c>
      <c r="K23" s="24" t="s">
        <v>1077</v>
      </c>
      <c r="L23" s="15"/>
    </row>
    <row r="24" spans="1:12" ht="26.45" customHeight="1">
      <c r="A24" s="271" t="s">
        <v>2734</v>
      </c>
      <c r="B24" s="24" t="s">
        <v>1056</v>
      </c>
      <c r="C24" s="24" t="s">
        <v>1043</v>
      </c>
      <c r="D24" s="34" t="s">
        <v>1</v>
      </c>
      <c r="E24" s="8">
        <v>44082</v>
      </c>
      <c r="F24" s="366">
        <v>44654</v>
      </c>
      <c r="G24" s="52"/>
      <c r="H24" s="10">
        <f t="shared" si="4"/>
        <v>44655</v>
      </c>
      <c r="I24" s="11">
        <f t="shared" ca="1" si="2"/>
        <v>0</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1252</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1252</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68</v>
      </c>
      <c r="J27" s="12" t="str">
        <f t="shared" ca="1" si="1"/>
        <v>NOT DUE</v>
      </c>
      <c r="K27" s="24" t="s">
        <v>1078</v>
      </c>
      <c r="L27" s="113"/>
    </row>
    <row r="28" spans="1:12" ht="15" customHeight="1">
      <c r="A28" s="271" t="s">
        <v>2738</v>
      </c>
      <c r="B28" s="24" t="s">
        <v>1546</v>
      </c>
      <c r="C28" s="24"/>
      <c r="D28" s="32" t="s">
        <v>1</v>
      </c>
      <c r="E28" s="8">
        <v>44082</v>
      </c>
      <c r="F28" s="366">
        <v>44654</v>
      </c>
      <c r="G28" s="52"/>
      <c r="H28" s="10">
        <f t="shared" ref="H28" si="5">F28+1</f>
        <v>44655</v>
      </c>
      <c r="I28" s="11">
        <f t="shared" ca="1" si="2"/>
        <v>0</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159</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159</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159</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159</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159</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159</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3" t="s">
        <v>5001</v>
      </c>
      <c r="F40" s="463"/>
      <c r="G40" s="463"/>
      <c r="I40" s="463" t="s">
        <v>4949</v>
      </c>
      <c r="J40" s="463"/>
      <c r="K40" s="463"/>
    </row>
    <row r="41" spans="1:12">
      <c r="A41" s="220"/>
      <c r="E41" s="464"/>
      <c r="F41" s="464"/>
      <c r="G41" s="464"/>
      <c r="I41" s="464"/>
      <c r="J41" s="464"/>
      <c r="K41" s="464"/>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31" zoomScale="85" zoomScaleNormal="85"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1584</v>
      </c>
      <c r="D3" s="519" t="s">
        <v>12</v>
      </c>
      <c r="E3" s="519"/>
      <c r="F3" s="249" t="s">
        <v>2187</v>
      </c>
    </row>
    <row r="4" spans="1:12" ht="18" customHeight="1">
      <c r="A4" s="518" t="s">
        <v>74</v>
      </c>
      <c r="B4" s="518"/>
      <c r="C4" s="29" t="s">
        <v>4659</v>
      </c>
      <c r="D4" s="519" t="s">
        <v>2072</v>
      </c>
      <c r="E4" s="519"/>
      <c r="F4" s="246">
        <f>'Running Hours'!B38</f>
        <v>13992.4</v>
      </c>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887</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887</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887</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887</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887</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68</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159</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887</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159</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887</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159</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887</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887</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159</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159</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68</v>
      </c>
      <c r="J23" s="12" t="str">
        <f t="shared" ca="1" si="2"/>
        <v>NOT DUE</v>
      </c>
      <c r="K23" s="24" t="s">
        <v>1077</v>
      </c>
      <c r="L23" s="15"/>
    </row>
    <row r="24" spans="1:12" ht="38.450000000000003" customHeight="1">
      <c r="A24" s="271" t="s">
        <v>2670</v>
      </c>
      <c r="B24" s="24" t="s">
        <v>1042</v>
      </c>
      <c r="C24" s="24" t="s">
        <v>1043</v>
      </c>
      <c r="D24" s="34" t="s">
        <v>1</v>
      </c>
      <c r="E24" s="8">
        <v>43970</v>
      </c>
      <c r="F24" s="366">
        <v>44654</v>
      </c>
      <c r="G24" s="52"/>
      <c r="H24" s="10">
        <f>F24+1</f>
        <v>44655</v>
      </c>
      <c r="I24" s="11">
        <f t="shared" ca="1" si="1"/>
        <v>0</v>
      </c>
      <c r="J24" s="12" t="str">
        <f t="shared" ca="1" si="2"/>
        <v>NOT DUE</v>
      </c>
      <c r="K24" s="24" t="s">
        <v>1077</v>
      </c>
      <c r="L24" s="15"/>
    </row>
    <row r="25" spans="1:12" ht="38.450000000000003" customHeight="1">
      <c r="A25" s="271" t="s">
        <v>2671</v>
      </c>
      <c r="B25" s="24" t="s">
        <v>1044</v>
      </c>
      <c r="C25" s="24" t="s">
        <v>1045</v>
      </c>
      <c r="D25" s="34" t="s">
        <v>1</v>
      </c>
      <c r="E25" s="8">
        <v>44082</v>
      </c>
      <c r="F25" s="366">
        <v>44654</v>
      </c>
      <c r="G25" s="52"/>
      <c r="H25" s="10">
        <f t="shared" ref="H25:H26" si="4">F25+1</f>
        <v>44655</v>
      </c>
      <c r="I25" s="11">
        <f t="shared" ca="1" si="1"/>
        <v>0</v>
      </c>
      <c r="J25" s="12" t="str">
        <f t="shared" ca="1" si="2"/>
        <v>NOT DUE</v>
      </c>
      <c r="K25" s="24" t="s">
        <v>1077</v>
      </c>
      <c r="L25" s="15"/>
    </row>
    <row r="26" spans="1:12" ht="38.450000000000003" customHeight="1">
      <c r="A26" s="271" t="s">
        <v>2672</v>
      </c>
      <c r="B26" s="24" t="s">
        <v>1046</v>
      </c>
      <c r="C26" s="24" t="s">
        <v>1047</v>
      </c>
      <c r="D26" s="34" t="s">
        <v>1</v>
      </c>
      <c r="E26" s="8">
        <v>44082</v>
      </c>
      <c r="F26" s="366">
        <v>44654</v>
      </c>
      <c r="G26" s="52"/>
      <c r="H26" s="10">
        <f t="shared" si="4"/>
        <v>44655</v>
      </c>
      <c r="I26" s="11">
        <f t="shared" ca="1" si="1"/>
        <v>0</v>
      </c>
      <c r="J26" s="12" t="str">
        <f t="shared" ca="1" si="2"/>
        <v>NOT DUE</v>
      </c>
      <c r="K26" s="24"/>
      <c r="L26" s="15"/>
    </row>
    <row r="27" spans="1:12" ht="38.450000000000003" customHeight="1">
      <c r="A27" s="274" t="s">
        <v>2673</v>
      </c>
      <c r="B27" s="24" t="s">
        <v>1048</v>
      </c>
      <c r="C27" s="24" t="s">
        <v>1049</v>
      </c>
      <c r="D27" s="34" t="s">
        <v>4</v>
      </c>
      <c r="E27" s="8">
        <v>44082</v>
      </c>
      <c r="F27" s="366">
        <v>44647</v>
      </c>
      <c r="G27" s="52"/>
      <c r="H27" s="10">
        <f>F27+30</f>
        <v>44677</v>
      </c>
      <c r="I27" s="11">
        <f t="shared" ca="1" si="1"/>
        <v>22</v>
      </c>
      <c r="J27" s="12" t="str">
        <f t="shared" ca="1" si="2"/>
        <v>NOT DUE</v>
      </c>
      <c r="K27" s="24" t="s">
        <v>1078</v>
      </c>
      <c r="L27" s="15"/>
    </row>
    <row r="28" spans="1:12" ht="26.45" customHeight="1">
      <c r="A28" s="271" t="s">
        <v>2674</v>
      </c>
      <c r="B28" s="24" t="s">
        <v>1050</v>
      </c>
      <c r="C28" s="24" t="s">
        <v>1051</v>
      </c>
      <c r="D28" s="34" t="s">
        <v>1</v>
      </c>
      <c r="E28" s="8">
        <v>44082</v>
      </c>
      <c r="F28" s="366">
        <v>44654</v>
      </c>
      <c r="G28" s="52"/>
      <c r="H28" s="10">
        <f>F28+1</f>
        <v>44655</v>
      </c>
      <c r="I28" s="11">
        <f t="shared" ca="1" si="1"/>
        <v>0</v>
      </c>
      <c r="J28" s="12" t="str">
        <f t="shared" ca="1" si="2"/>
        <v>NOT DUE</v>
      </c>
      <c r="K28" s="24" t="s">
        <v>1078</v>
      </c>
      <c r="L28" s="15"/>
    </row>
    <row r="29" spans="1:12" ht="26.45" customHeight="1">
      <c r="A29" s="271" t="s">
        <v>2675</v>
      </c>
      <c r="B29" s="24" t="s">
        <v>1052</v>
      </c>
      <c r="C29" s="24" t="s">
        <v>1053</v>
      </c>
      <c r="D29" s="34" t="s">
        <v>1</v>
      </c>
      <c r="E29" s="8">
        <v>44082</v>
      </c>
      <c r="F29" s="366">
        <v>44654</v>
      </c>
      <c r="G29" s="52"/>
      <c r="H29" s="10">
        <f t="shared" ref="H29:H31" si="5">F29+1</f>
        <v>44655</v>
      </c>
      <c r="I29" s="11">
        <f t="shared" ca="1" si="1"/>
        <v>0</v>
      </c>
      <c r="J29" s="12" t="str">
        <f t="shared" ca="1" si="2"/>
        <v>NOT DUE</v>
      </c>
      <c r="K29" s="24" t="s">
        <v>1078</v>
      </c>
      <c r="L29" s="15"/>
    </row>
    <row r="30" spans="1:12" ht="26.45" customHeight="1">
      <c r="A30" s="271" t="s">
        <v>2676</v>
      </c>
      <c r="B30" s="24" t="s">
        <v>1054</v>
      </c>
      <c r="C30" s="24" t="s">
        <v>1055</v>
      </c>
      <c r="D30" s="34" t="s">
        <v>1</v>
      </c>
      <c r="E30" s="8">
        <v>44082</v>
      </c>
      <c r="F30" s="366">
        <v>44654</v>
      </c>
      <c r="G30" s="52"/>
      <c r="H30" s="10">
        <f t="shared" si="5"/>
        <v>44655</v>
      </c>
      <c r="I30" s="11">
        <f t="shared" ca="1" si="1"/>
        <v>0</v>
      </c>
      <c r="J30" s="12" t="str">
        <f t="shared" ca="1" si="2"/>
        <v>NOT DUE</v>
      </c>
      <c r="K30" s="24" t="s">
        <v>1079</v>
      </c>
      <c r="L30" s="15"/>
    </row>
    <row r="31" spans="1:12" ht="26.45" customHeight="1">
      <c r="A31" s="271" t="s">
        <v>2677</v>
      </c>
      <c r="B31" s="24" t="s">
        <v>1056</v>
      </c>
      <c r="C31" s="24" t="s">
        <v>1043</v>
      </c>
      <c r="D31" s="34" t="s">
        <v>1</v>
      </c>
      <c r="E31" s="8">
        <v>44082</v>
      </c>
      <c r="F31" s="366">
        <v>44654</v>
      </c>
      <c r="G31" s="52"/>
      <c r="H31" s="10">
        <f t="shared" si="5"/>
        <v>44655</v>
      </c>
      <c r="I31" s="11">
        <f t="shared" ca="1" si="1"/>
        <v>0</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68</v>
      </c>
      <c r="J32" s="12" t="str">
        <f t="shared" ca="1" si="2"/>
        <v>NOT DUE</v>
      </c>
      <c r="K32" s="24" t="s">
        <v>1079</v>
      </c>
      <c r="L32" s="15"/>
    </row>
    <row r="33" spans="1:12" ht="26.45" customHeight="1">
      <c r="A33" s="12" t="s">
        <v>2679</v>
      </c>
      <c r="B33" s="24" t="s">
        <v>1059</v>
      </c>
      <c r="C33" s="24" t="s">
        <v>1058</v>
      </c>
      <c r="D33" s="34" t="s">
        <v>4</v>
      </c>
      <c r="E33" s="8">
        <v>44082</v>
      </c>
      <c r="F33" s="366">
        <v>44626</v>
      </c>
      <c r="G33" s="52"/>
      <c r="H33" s="10">
        <f>F33+30</f>
        <v>44656</v>
      </c>
      <c r="I33" s="11">
        <f t="shared" ca="1" si="1"/>
        <v>1</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887</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887</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68</v>
      </c>
      <c r="J36" s="12" t="str">
        <f t="shared" ca="1" si="2"/>
        <v>NOT DUE</v>
      </c>
      <c r="K36" s="24" t="s">
        <v>1080</v>
      </c>
      <c r="L36" s="32"/>
    </row>
    <row r="37" spans="1:12" ht="15.75" customHeight="1">
      <c r="A37" s="271" t="s">
        <v>2683</v>
      </c>
      <c r="B37" s="24" t="s">
        <v>1546</v>
      </c>
      <c r="C37" s="24"/>
      <c r="D37" s="34" t="s">
        <v>1</v>
      </c>
      <c r="E37" s="8">
        <v>44082</v>
      </c>
      <c r="F37" s="366">
        <v>44654</v>
      </c>
      <c r="G37" s="52"/>
      <c r="H37" s="10">
        <f>F37+1</f>
        <v>44655</v>
      </c>
      <c r="I37" s="11">
        <f t="shared" ca="1" si="1"/>
        <v>0</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159</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159</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159</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159</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159</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159</v>
      </c>
      <c r="J43" s="12" t="str">
        <f t="shared" ca="1" si="2"/>
        <v>NOT DUE</v>
      </c>
      <c r="K43" s="24"/>
      <c r="L43" s="15"/>
    </row>
    <row r="44" spans="1:12" ht="26.25" customHeight="1">
      <c r="A44" s="274" t="s">
        <v>3429</v>
      </c>
      <c r="B44" s="24" t="s">
        <v>3551</v>
      </c>
      <c r="C44" s="24" t="s">
        <v>3552</v>
      </c>
      <c r="D44" s="34" t="s">
        <v>4</v>
      </c>
      <c r="E44" s="8">
        <v>44082</v>
      </c>
      <c r="F44" s="366">
        <v>44626</v>
      </c>
      <c r="G44" s="52"/>
      <c r="H44" s="10">
        <f>F44+30</f>
        <v>44656</v>
      </c>
      <c r="I44" s="11">
        <f t="shared" ca="1" si="1"/>
        <v>1</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37"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1585</v>
      </c>
      <c r="D3" s="519" t="s">
        <v>12</v>
      </c>
      <c r="E3" s="519"/>
      <c r="F3" s="249" t="s">
        <v>2188</v>
      </c>
    </row>
    <row r="4" spans="1:12" ht="18" customHeight="1">
      <c r="A4" s="518" t="s">
        <v>74</v>
      </c>
      <c r="B4" s="518"/>
      <c r="C4" s="29" t="s">
        <v>4660</v>
      </c>
      <c r="D4" s="519" t="s">
        <v>2072</v>
      </c>
      <c r="E4" s="519"/>
      <c r="F4" s="52"/>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887</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887</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887</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887</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59</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159</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887</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159</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887</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159</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887</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887</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887</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159</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159</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59</v>
      </c>
      <c r="J23" s="12" t="str">
        <f t="shared" ca="1" si="1"/>
        <v>NOT DUE</v>
      </c>
      <c r="K23" s="24" t="s">
        <v>1077</v>
      </c>
      <c r="L23" s="15"/>
    </row>
    <row r="24" spans="1:12" ht="38.450000000000003" customHeight="1">
      <c r="A24" s="271" t="s">
        <v>2637</v>
      </c>
      <c r="B24" s="24" t="s">
        <v>1042</v>
      </c>
      <c r="C24" s="24" t="s">
        <v>1043</v>
      </c>
      <c r="D24" s="34" t="s">
        <v>1</v>
      </c>
      <c r="E24" s="8">
        <v>44082</v>
      </c>
      <c r="F24" s="366">
        <v>44654</v>
      </c>
      <c r="G24" s="52"/>
      <c r="H24" s="10">
        <f>F24+1</f>
        <v>44655</v>
      </c>
      <c r="I24" s="11">
        <f t="shared" ca="1" si="0"/>
        <v>0</v>
      </c>
      <c r="J24" s="12" t="str">
        <f t="shared" ca="1" si="1"/>
        <v>NOT DUE</v>
      </c>
      <c r="K24" s="24" t="s">
        <v>1077</v>
      </c>
      <c r="L24" s="15"/>
    </row>
    <row r="25" spans="1:12" ht="38.450000000000003" customHeight="1">
      <c r="A25" s="271" t="s">
        <v>2638</v>
      </c>
      <c r="B25" s="24" t="s">
        <v>1044</v>
      </c>
      <c r="C25" s="24" t="s">
        <v>1045</v>
      </c>
      <c r="D25" s="34" t="s">
        <v>1</v>
      </c>
      <c r="E25" s="8">
        <v>44082</v>
      </c>
      <c r="F25" s="366">
        <v>44654</v>
      </c>
      <c r="G25" s="52"/>
      <c r="H25" s="10">
        <f t="shared" ref="H25:H26" si="3">F25+1</f>
        <v>44655</v>
      </c>
      <c r="I25" s="11">
        <f t="shared" ca="1" si="0"/>
        <v>0</v>
      </c>
      <c r="J25" s="12" t="str">
        <f t="shared" ca="1" si="1"/>
        <v>NOT DUE</v>
      </c>
      <c r="K25" s="24" t="s">
        <v>1077</v>
      </c>
      <c r="L25" s="15"/>
    </row>
    <row r="26" spans="1:12" ht="38.450000000000003" customHeight="1">
      <c r="A26" s="271" t="s">
        <v>2639</v>
      </c>
      <c r="B26" s="24" t="s">
        <v>1046</v>
      </c>
      <c r="C26" s="24" t="s">
        <v>1047</v>
      </c>
      <c r="D26" s="34" t="s">
        <v>1</v>
      </c>
      <c r="E26" s="8">
        <v>44082</v>
      </c>
      <c r="F26" s="366">
        <v>44654</v>
      </c>
      <c r="G26" s="52"/>
      <c r="H26" s="10">
        <f t="shared" si="3"/>
        <v>44655</v>
      </c>
      <c r="I26" s="11">
        <f t="shared" ca="1" si="0"/>
        <v>0</v>
      </c>
      <c r="J26" s="12" t="str">
        <f t="shared" ca="1" si="1"/>
        <v>NOT DUE</v>
      </c>
      <c r="K26" s="24"/>
      <c r="L26" s="15"/>
    </row>
    <row r="27" spans="1:12" ht="38.450000000000003" customHeight="1">
      <c r="A27" s="274" t="s">
        <v>2640</v>
      </c>
      <c r="B27" s="24" t="s">
        <v>1048</v>
      </c>
      <c r="C27" s="24" t="s">
        <v>1049</v>
      </c>
      <c r="D27" s="34" t="s">
        <v>4</v>
      </c>
      <c r="E27" s="8">
        <v>44082</v>
      </c>
      <c r="F27" s="366">
        <v>44654</v>
      </c>
      <c r="G27" s="52"/>
      <c r="H27" s="10">
        <f>F27+30</f>
        <v>44684</v>
      </c>
      <c r="I27" s="11">
        <f t="shared" ca="1" si="0"/>
        <v>29</v>
      </c>
      <c r="J27" s="12" t="str">
        <f t="shared" ca="1" si="1"/>
        <v>NOT DUE</v>
      </c>
      <c r="K27" s="24" t="s">
        <v>1078</v>
      </c>
      <c r="L27" s="15"/>
    </row>
    <row r="28" spans="1:12" ht="26.45" customHeight="1">
      <c r="A28" s="271" t="s">
        <v>2641</v>
      </c>
      <c r="B28" s="24" t="s">
        <v>1050</v>
      </c>
      <c r="C28" s="24" t="s">
        <v>1051</v>
      </c>
      <c r="D28" s="34" t="s">
        <v>1</v>
      </c>
      <c r="E28" s="8">
        <v>44082</v>
      </c>
      <c r="F28" s="366">
        <v>44654</v>
      </c>
      <c r="G28" s="52"/>
      <c r="H28" s="10">
        <f>F28+1</f>
        <v>44655</v>
      </c>
      <c r="I28" s="11">
        <f t="shared" ca="1" si="0"/>
        <v>0</v>
      </c>
      <c r="J28" s="12" t="str">
        <f t="shared" ca="1" si="1"/>
        <v>NOT DUE</v>
      </c>
      <c r="K28" s="24" t="s">
        <v>1078</v>
      </c>
      <c r="L28" s="15"/>
    </row>
    <row r="29" spans="1:12" ht="26.45" customHeight="1">
      <c r="A29" s="271" t="s">
        <v>2642</v>
      </c>
      <c r="B29" s="24" t="s">
        <v>1052</v>
      </c>
      <c r="C29" s="24" t="s">
        <v>1053</v>
      </c>
      <c r="D29" s="34" t="s">
        <v>1</v>
      </c>
      <c r="E29" s="8">
        <v>44082</v>
      </c>
      <c r="F29" s="366">
        <v>44654</v>
      </c>
      <c r="G29" s="52"/>
      <c r="H29" s="10">
        <f t="shared" ref="H29:H31" si="4">F29+1</f>
        <v>44655</v>
      </c>
      <c r="I29" s="11">
        <f t="shared" ca="1" si="0"/>
        <v>0</v>
      </c>
      <c r="J29" s="12" t="str">
        <f t="shared" ca="1" si="1"/>
        <v>NOT DUE</v>
      </c>
      <c r="K29" s="24" t="s">
        <v>1078</v>
      </c>
      <c r="L29" s="15"/>
    </row>
    <row r="30" spans="1:12" ht="26.45" customHeight="1">
      <c r="A30" s="271" t="s">
        <v>2643</v>
      </c>
      <c r="B30" s="24" t="s">
        <v>1054</v>
      </c>
      <c r="C30" s="24" t="s">
        <v>1055</v>
      </c>
      <c r="D30" s="34" t="s">
        <v>1</v>
      </c>
      <c r="E30" s="8">
        <v>44082</v>
      </c>
      <c r="F30" s="366">
        <v>44654</v>
      </c>
      <c r="G30" s="52"/>
      <c r="H30" s="10">
        <f t="shared" si="4"/>
        <v>44655</v>
      </c>
      <c r="I30" s="11">
        <f t="shared" ca="1" si="0"/>
        <v>0</v>
      </c>
      <c r="J30" s="12" t="str">
        <f t="shared" ca="1" si="1"/>
        <v>NOT DUE</v>
      </c>
      <c r="K30" s="24" t="s">
        <v>1079</v>
      </c>
      <c r="L30" s="15"/>
    </row>
    <row r="31" spans="1:12" ht="26.45" customHeight="1">
      <c r="A31" s="271" t="s">
        <v>2644</v>
      </c>
      <c r="B31" s="24" t="s">
        <v>1056</v>
      </c>
      <c r="C31" s="24" t="s">
        <v>1043</v>
      </c>
      <c r="D31" s="34" t="s">
        <v>1</v>
      </c>
      <c r="E31" s="8">
        <v>44082</v>
      </c>
      <c r="F31" s="366">
        <v>44654</v>
      </c>
      <c r="G31" s="52"/>
      <c r="H31" s="10">
        <f t="shared" si="4"/>
        <v>44655</v>
      </c>
      <c r="I31" s="11">
        <f t="shared" ca="1" si="0"/>
        <v>0</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887</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887</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67</v>
      </c>
      <c r="J34" s="12" t="str">
        <f t="shared" ca="1" si="1"/>
        <v>NOT DUE</v>
      </c>
      <c r="K34" s="24" t="s">
        <v>1080</v>
      </c>
      <c r="L34" s="113"/>
    </row>
    <row r="35" spans="1:12" ht="15.75" customHeight="1">
      <c r="A35" s="271" t="s">
        <v>2648</v>
      </c>
      <c r="B35" s="24" t="s">
        <v>1546</v>
      </c>
      <c r="C35" s="24"/>
      <c r="D35" s="34" t="s">
        <v>1</v>
      </c>
      <c r="E35" s="8">
        <v>44082</v>
      </c>
      <c r="F35" s="366">
        <v>44654</v>
      </c>
      <c r="G35" s="52"/>
      <c r="H35" s="10">
        <f>F35+1</f>
        <v>44655</v>
      </c>
      <c r="I35" s="11">
        <f t="shared" ca="1" si="0"/>
        <v>0</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159</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159</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159</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159</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159</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159</v>
      </c>
      <c r="J41" s="12" t="str">
        <f t="shared" ca="1" si="1"/>
        <v>NOT DUE</v>
      </c>
      <c r="K41" s="24"/>
      <c r="L41" s="15"/>
    </row>
    <row r="42" spans="1:12" ht="27.75" customHeight="1">
      <c r="A42" s="274" t="s">
        <v>3427</v>
      </c>
      <c r="B42" s="24" t="s">
        <v>3551</v>
      </c>
      <c r="C42" s="24" t="s">
        <v>3552</v>
      </c>
      <c r="D42" s="34" t="s">
        <v>4</v>
      </c>
      <c r="E42" s="8">
        <v>44082</v>
      </c>
      <c r="F42" s="366">
        <v>44624</v>
      </c>
      <c r="G42" s="52"/>
      <c r="H42" s="10">
        <f>F42+30</f>
        <v>44654</v>
      </c>
      <c r="I42" s="11">
        <f t="shared" ca="1" si="0"/>
        <v>-1</v>
      </c>
      <c r="J42" s="12" t="str">
        <f t="shared" ca="1" si="1"/>
        <v>OVERDUE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3" t="s">
        <v>5001</v>
      </c>
      <c r="F48" s="463"/>
      <c r="G48" s="463"/>
      <c r="I48" s="463" t="s">
        <v>4949</v>
      </c>
      <c r="J48" s="463"/>
      <c r="K48" s="463"/>
    </row>
    <row r="49" spans="1:11">
      <c r="A49" s="220"/>
      <c r="E49" s="464"/>
      <c r="F49" s="464"/>
      <c r="G49" s="464"/>
      <c r="I49" s="464"/>
      <c r="J49" s="464"/>
      <c r="K49" s="464"/>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A31"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1586</v>
      </c>
      <c r="D3" s="519" t="s">
        <v>12</v>
      </c>
      <c r="E3" s="519"/>
      <c r="F3" s="249" t="s">
        <v>2189</v>
      </c>
    </row>
    <row r="4" spans="1:12" ht="18" customHeight="1">
      <c r="A4" s="518" t="s">
        <v>74</v>
      </c>
      <c r="B4" s="518"/>
      <c r="C4" s="29" t="s">
        <v>4661</v>
      </c>
      <c r="D4" s="519" t="s">
        <v>2072</v>
      </c>
      <c r="E4" s="519"/>
      <c r="F4" s="52"/>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887</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887</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887</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887</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59</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159</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887</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159</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887</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159</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887</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887</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159</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159</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59</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59</v>
      </c>
      <c r="J23" s="12" t="str">
        <f t="shared" ca="1" si="1"/>
        <v>NOT DUE</v>
      </c>
      <c r="K23" s="24" t="s">
        <v>1077</v>
      </c>
      <c r="L23" s="15"/>
    </row>
    <row r="24" spans="1:12" ht="38.450000000000003" customHeight="1">
      <c r="A24" s="271" t="s">
        <v>2604</v>
      </c>
      <c r="B24" s="24" t="s">
        <v>1042</v>
      </c>
      <c r="C24" s="24" t="s">
        <v>1043</v>
      </c>
      <c r="D24" s="34" t="s">
        <v>1</v>
      </c>
      <c r="E24" s="8">
        <v>44082</v>
      </c>
      <c r="F24" s="366">
        <v>44654</v>
      </c>
      <c r="G24" s="52"/>
      <c r="H24" s="10">
        <f>F24+1</f>
        <v>44655</v>
      </c>
      <c r="I24" s="11">
        <f t="shared" ca="1" si="0"/>
        <v>0</v>
      </c>
      <c r="J24" s="12" t="str">
        <f t="shared" ca="1" si="1"/>
        <v>NOT DUE</v>
      </c>
      <c r="K24" s="24" t="s">
        <v>1077</v>
      </c>
      <c r="L24" s="15"/>
    </row>
    <row r="25" spans="1:12" ht="38.450000000000003" customHeight="1">
      <c r="A25" s="271" t="s">
        <v>2605</v>
      </c>
      <c r="B25" s="24" t="s">
        <v>1044</v>
      </c>
      <c r="C25" s="24" t="s">
        <v>1045</v>
      </c>
      <c r="D25" s="34" t="s">
        <v>1</v>
      </c>
      <c r="E25" s="8">
        <v>44082</v>
      </c>
      <c r="F25" s="366">
        <v>44654</v>
      </c>
      <c r="G25" s="52"/>
      <c r="H25" s="10">
        <f t="shared" ref="H25:H26" si="4">F25+1</f>
        <v>44655</v>
      </c>
      <c r="I25" s="11">
        <f t="shared" ca="1" si="0"/>
        <v>0</v>
      </c>
      <c r="J25" s="12" t="str">
        <f t="shared" ca="1" si="1"/>
        <v>NOT DUE</v>
      </c>
      <c r="K25" s="24" t="s">
        <v>1077</v>
      </c>
      <c r="L25" s="15"/>
    </row>
    <row r="26" spans="1:12" ht="38.450000000000003" customHeight="1">
      <c r="A26" s="271" t="s">
        <v>2606</v>
      </c>
      <c r="B26" s="24" t="s">
        <v>1046</v>
      </c>
      <c r="C26" s="24" t="s">
        <v>1047</v>
      </c>
      <c r="D26" s="34" t="s">
        <v>1</v>
      </c>
      <c r="E26" s="8">
        <v>44082</v>
      </c>
      <c r="F26" s="366">
        <v>44654</v>
      </c>
      <c r="G26" s="52"/>
      <c r="H26" s="10">
        <f t="shared" si="4"/>
        <v>44655</v>
      </c>
      <c r="I26" s="11">
        <f t="shared" ca="1" si="0"/>
        <v>0</v>
      </c>
      <c r="J26" s="12" t="str">
        <f t="shared" ca="1" si="1"/>
        <v>NOT DUE</v>
      </c>
      <c r="K26" s="24"/>
      <c r="L26" s="15"/>
    </row>
    <row r="27" spans="1:12" ht="38.450000000000003" customHeight="1">
      <c r="A27" s="274" t="s">
        <v>2607</v>
      </c>
      <c r="B27" s="24" t="s">
        <v>1048</v>
      </c>
      <c r="C27" s="24" t="s">
        <v>1049</v>
      </c>
      <c r="D27" s="34" t="s">
        <v>4</v>
      </c>
      <c r="E27" s="8">
        <v>44082</v>
      </c>
      <c r="F27" s="366">
        <v>44647</v>
      </c>
      <c r="G27" s="52"/>
      <c r="H27" s="10">
        <f>F27+30</f>
        <v>44677</v>
      </c>
      <c r="I27" s="11">
        <f t="shared" ca="1" si="0"/>
        <v>22</v>
      </c>
      <c r="J27" s="12" t="str">
        <f t="shared" ca="1" si="1"/>
        <v>NOT DUE</v>
      </c>
      <c r="K27" s="24" t="s">
        <v>1078</v>
      </c>
      <c r="L27" s="15"/>
    </row>
    <row r="28" spans="1:12" ht="26.45" customHeight="1">
      <c r="A28" s="271" t="s">
        <v>2608</v>
      </c>
      <c r="B28" s="24" t="s">
        <v>1050</v>
      </c>
      <c r="C28" s="24" t="s">
        <v>1051</v>
      </c>
      <c r="D28" s="34" t="s">
        <v>1</v>
      </c>
      <c r="E28" s="8">
        <v>44082</v>
      </c>
      <c r="F28" s="366">
        <v>44654</v>
      </c>
      <c r="G28" s="52"/>
      <c r="H28" s="10">
        <f>F28+1</f>
        <v>44655</v>
      </c>
      <c r="I28" s="11">
        <f t="shared" ca="1" si="0"/>
        <v>0</v>
      </c>
      <c r="J28" s="12" t="str">
        <f t="shared" ca="1" si="1"/>
        <v>NOT DUE</v>
      </c>
      <c r="K28" s="24" t="s">
        <v>1078</v>
      </c>
      <c r="L28" s="15"/>
    </row>
    <row r="29" spans="1:12" ht="26.45" customHeight="1">
      <c r="A29" s="271" t="s">
        <v>2609</v>
      </c>
      <c r="B29" s="24" t="s">
        <v>1052</v>
      </c>
      <c r="C29" s="24" t="s">
        <v>1053</v>
      </c>
      <c r="D29" s="34" t="s">
        <v>1</v>
      </c>
      <c r="E29" s="8">
        <v>44082</v>
      </c>
      <c r="F29" s="366">
        <v>44654</v>
      </c>
      <c r="G29" s="52"/>
      <c r="H29" s="10">
        <f t="shared" ref="H29:H31" si="5">F29+1</f>
        <v>44655</v>
      </c>
      <c r="I29" s="11">
        <f t="shared" ca="1" si="0"/>
        <v>0</v>
      </c>
      <c r="J29" s="12" t="str">
        <f t="shared" ca="1" si="1"/>
        <v>NOT DUE</v>
      </c>
      <c r="K29" s="24" t="s">
        <v>1078</v>
      </c>
      <c r="L29" s="15"/>
    </row>
    <row r="30" spans="1:12" ht="26.45" customHeight="1">
      <c r="A30" s="271" t="s">
        <v>2610</v>
      </c>
      <c r="B30" s="24" t="s">
        <v>1054</v>
      </c>
      <c r="C30" s="24" t="s">
        <v>1055</v>
      </c>
      <c r="D30" s="34" t="s">
        <v>1</v>
      </c>
      <c r="E30" s="8">
        <v>44082</v>
      </c>
      <c r="F30" s="366">
        <v>44654</v>
      </c>
      <c r="G30" s="52"/>
      <c r="H30" s="10">
        <f t="shared" si="5"/>
        <v>44655</v>
      </c>
      <c r="I30" s="11">
        <f t="shared" ca="1" si="0"/>
        <v>0</v>
      </c>
      <c r="J30" s="12" t="str">
        <f t="shared" ca="1" si="1"/>
        <v>NOT DUE</v>
      </c>
      <c r="K30" s="24" t="s">
        <v>1079</v>
      </c>
      <c r="L30" s="15"/>
    </row>
    <row r="31" spans="1:12" ht="26.45" customHeight="1">
      <c r="A31" s="271" t="s">
        <v>2611</v>
      </c>
      <c r="B31" s="24" t="s">
        <v>1056</v>
      </c>
      <c r="C31" s="24" t="s">
        <v>1043</v>
      </c>
      <c r="D31" s="34" t="s">
        <v>1</v>
      </c>
      <c r="E31" s="8">
        <v>44082</v>
      </c>
      <c r="F31" s="366">
        <v>44654</v>
      </c>
      <c r="G31" s="52"/>
      <c r="H31" s="10">
        <f t="shared" si="5"/>
        <v>44655</v>
      </c>
      <c r="I31" s="11">
        <f t="shared" ca="1" si="0"/>
        <v>0</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80</v>
      </c>
      <c r="J32" s="12" t="str">
        <f t="shared" ca="1" si="1"/>
        <v>NOT DUE</v>
      </c>
      <c r="K32" s="24" t="s">
        <v>1079</v>
      </c>
      <c r="L32" s="15"/>
    </row>
    <row r="33" spans="1:12" ht="26.45" customHeight="1">
      <c r="A33" s="274" t="s">
        <v>2613</v>
      </c>
      <c r="B33" s="24" t="s">
        <v>1059</v>
      </c>
      <c r="C33" s="24"/>
      <c r="D33" s="34" t="s">
        <v>4</v>
      </c>
      <c r="E33" s="8">
        <v>44082</v>
      </c>
      <c r="F33" s="366">
        <v>44626</v>
      </c>
      <c r="G33" s="52"/>
      <c r="H33" s="10">
        <f>F33+30</f>
        <v>44656</v>
      </c>
      <c r="I33" s="11">
        <f t="shared" ca="1" si="0"/>
        <v>1</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887</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887</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68</v>
      </c>
      <c r="J36" s="12" t="str">
        <f t="shared" ca="1" si="1"/>
        <v>NOT DUE</v>
      </c>
      <c r="K36" s="24" t="s">
        <v>1080</v>
      </c>
      <c r="L36" s="113"/>
    </row>
    <row r="37" spans="1:12" ht="15.75" customHeight="1">
      <c r="A37" s="271" t="s">
        <v>2617</v>
      </c>
      <c r="B37" s="24" t="s">
        <v>1546</v>
      </c>
      <c r="C37" s="24"/>
      <c r="D37" s="34" t="s">
        <v>1</v>
      </c>
      <c r="E37" s="8">
        <v>44082</v>
      </c>
      <c r="F37" s="366">
        <v>44654</v>
      </c>
      <c r="G37" s="52"/>
      <c r="H37" s="10">
        <f>F37+1</f>
        <v>44655</v>
      </c>
      <c r="I37" s="11">
        <f t="shared" ca="1" si="0"/>
        <v>0</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159</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159</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159</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159</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159</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159</v>
      </c>
      <c r="J43" s="12" t="str">
        <f t="shared" ca="1" si="1"/>
        <v>NOT DUE</v>
      </c>
      <c r="K43" s="24"/>
      <c r="L43" s="15"/>
    </row>
    <row r="44" spans="1:12" ht="27" customHeight="1">
      <c r="A44" s="274" t="s">
        <v>3554</v>
      </c>
      <c r="B44" s="24" t="s">
        <v>3551</v>
      </c>
      <c r="C44" s="24" t="s">
        <v>3552</v>
      </c>
      <c r="D44" s="34" t="s">
        <v>4</v>
      </c>
      <c r="E44" s="8">
        <v>44082</v>
      </c>
      <c r="F44" s="366">
        <v>44626</v>
      </c>
      <c r="G44" s="52"/>
      <c r="H44" s="10">
        <f>F44+30</f>
        <v>44656</v>
      </c>
      <c r="I44" s="11">
        <f t="shared" ca="1" si="0"/>
        <v>1</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3" t="s">
        <v>5001</v>
      </c>
      <c r="F50" s="463"/>
      <c r="G50" s="463"/>
      <c r="I50" s="463" t="s">
        <v>4949</v>
      </c>
      <c r="J50" s="463"/>
      <c r="K50" s="463"/>
    </row>
    <row r="51" spans="1:11">
      <c r="A51" s="220"/>
      <c r="E51" s="464"/>
      <c r="F51" s="464"/>
      <c r="G51" s="464"/>
      <c r="I51" s="464"/>
      <c r="J51" s="464"/>
      <c r="K51" s="464"/>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1601</v>
      </c>
      <c r="D3" s="519" t="s">
        <v>12</v>
      </c>
      <c r="E3" s="519"/>
      <c r="F3" s="249" t="s">
        <v>2587</v>
      </c>
    </row>
    <row r="4" spans="1:12" ht="18" customHeight="1">
      <c r="A4" s="518" t="s">
        <v>74</v>
      </c>
      <c r="B4" s="518"/>
      <c r="C4" s="29" t="s">
        <v>4661</v>
      </c>
      <c r="D4" s="519" t="s">
        <v>2072</v>
      </c>
      <c r="E4" s="519"/>
      <c r="F4" s="246">
        <f>'Running Hours'!B30</f>
        <v>6058</v>
      </c>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45234.916666666664</v>
      </c>
      <c r="I8" s="18">
        <f t="shared" ref="I8:I19" si="0">D8-($F$4-G8)</f>
        <v>13942</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f>IF(I9&lt;=600,$F$5+(I9/24),"error")</f>
        <v>44676.833333333336</v>
      </c>
      <c r="I9" s="18">
        <f t="shared" si="0"/>
        <v>548</v>
      </c>
      <c r="J9" s="12" t="str">
        <f t="shared" si="1"/>
        <v>NOT DUE</v>
      </c>
      <c r="K9" s="24"/>
      <c r="L9" s="15"/>
    </row>
    <row r="10" spans="1:12">
      <c r="A10" s="12" t="s">
        <v>2558</v>
      </c>
      <c r="B10" s="24" t="s">
        <v>1533</v>
      </c>
      <c r="C10" s="24" t="s">
        <v>1588</v>
      </c>
      <c r="D10" s="34">
        <v>8000</v>
      </c>
      <c r="E10" s="8">
        <v>44082</v>
      </c>
      <c r="F10" s="8">
        <v>44082</v>
      </c>
      <c r="G10" s="20"/>
      <c r="H10" s="17">
        <f>IF(I10&lt;=8000,$F$5+(I10/24),"error")</f>
        <v>44734.916666666664</v>
      </c>
      <c r="I10" s="18">
        <f t="shared" si="0"/>
        <v>1942</v>
      </c>
      <c r="J10" s="12" t="str">
        <f t="shared" si="1"/>
        <v>NOT DUE</v>
      </c>
      <c r="K10" s="24"/>
      <c r="L10" s="113"/>
    </row>
    <row r="11" spans="1:12">
      <c r="A11" s="12" t="s">
        <v>2559</v>
      </c>
      <c r="B11" s="24" t="s">
        <v>1533</v>
      </c>
      <c r="C11" s="24" t="s">
        <v>1589</v>
      </c>
      <c r="D11" s="34">
        <v>20000</v>
      </c>
      <c r="E11" s="8">
        <v>44082</v>
      </c>
      <c r="F11" s="8">
        <v>44082</v>
      </c>
      <c r="G11" s="20"/>
      <c r="H11" s="17">
        <f>IF(I11&lt;=20000,$F$5+(I11/24),"error")</f>
        <v>45234.916666666664</v>
      </c>
      <c r="I11" s="18">
        <f t="shared" si="0"/>
        <v>13942</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44734.916666666664</v>
      </c>
      <c r="I12" s="18">
        <f t="shared" si="0"/>
        <v>1942</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45234.916666666664</v>
      </c>
      <c r="I13" s="18">
        <f t="shared" si="0"/>
        <v>13942</v>
      </c>
      <c r="J13" s="12" t="str">
        <f t="shared" si="1"/>
        <v>NOT DUE</v>
      </c>
      <c r="K13" s="24"/>
      <c r="L13" s="15"/>
    </row>
    <row r="14" spans="1:12" ht="36">
      <c r="A14" s="12" t="s">
        <v>2562</v>
      </c>
      <c r="B14" s="24" t="s">
        <v>1591</v>
      </c>
      <c r="C14" s="24" t="s">
        <v>1592</v>
      </c>
      <c r="D14" s="34">
        <v>8000</v>
      </c>
      <c r="E14" s="8">
        <v>44082</v>
      </c>
      <c r="F14" s="8">
        <v>44082</v>
      </c>
      <c r="G14" s="20"/>
      <c r="H14" s="17">
        <f>IF(I14&lt;=8000,$F$5+(I14/24),"error")</f>
        <v>44734.916666666664</v>
      </c>
      <c r="I14" s="18">
        <f t="shared" si="0"/>
        <v>1942</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44734.916666666664</v>
      </c>
      <c r="I15" s="18">
        <f t="shared" si="0"/>
        <v>1942</v>
      </c>
      <c r="J15" s="12" t="str">
        <f t="shared" si="1"/>
        <v>NOT DUE</v>
      </c>
      <c r="K15" s="24" t="s">
        <v>1603</v>
      </c>
      <c r="L15" s="113"/>
    </row>
    <row r="16" spans="1:12" ht="36">
      <c r="A16" s="12" t="s">
        <v>2564</v>
      </c>
      <c r="B16" s="24" t="s">
        <v>1595</v>
      </c>
      <c r="C16" s="24" t="s">
        <v>1596</v>
      </c>
      <c r="D16" s="34">
        <v>8000</v>
      </c>
      <c r="E16" s="8">
        <v>44082</v>
      </c>
      <c r="F16" s="8">
        <v>44082</v>
      </c>
      <c r="G16" s="20"/>
      <c r="H16" s="17">
        <f t="shared" si="2"/>
        <v>44734.916666666664</v>
      </c>
      <c r="I16" s="18">
        <f t="shared" si="0"/>
        <v>1942</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f>IF(I17&lt;=600,$F$5+(I17/24),"error")</f>
        <v>44676.833333333336</v>
      </c>
      <c r="I17" s="18">
        <f t="shared" si="0"/>
        <v>548</v>
      </c>
      <c r="J17" s="12" t="str">
        <f t="shared" si="1"/>
        <v>NOT DUE</v>
      </c>
      <c r="K17" s="24" t="s">
        <v>1604</v>
      </c>
      <c r="L17" s="113"/>
    </row>
    <row r="18" spans="1:12">
      <c r="A18" s="12" t="s">
        <v>2566</v>
      </c>
      <c r="B18" s="24" t="s">
        <v>3430</v>
      </c>
      <c r="C18" s="24" t="s">
        <v>1599</v>
      </c>
      <c r="D18" s="34">
        <v>8000</v>
      </c>
      <c r="E18" s="8">
        <v>44082</v>
      </c>
      <c r="F18" s="8">
        <v>44082</v>
      </c>
      <c r="G18" s="20"/>
      <c r="H18" s="17">
        <f t="shared" si="2"/>
        <v>44734.916666666664</v>
      </c>
      <c r="I18" s="18">
        <f t="shared" si="0"/>
        <v>1942</v>
      </c>
      <c r="J18" s="12" t="str">
        <f t="shared" si="1"/>
        <v>NOT DUE</v>
      </c>
      <c r="K18" s="24" t="s">
        <v>1603</v>
      </c>
      <c r="L18" s="15"/>
    </row>
    <row r="19" spans="1:12">
      <c r="A19" s="12" t="s">
        <v>2567</v>
      </c>
      <c r="B19" s="24" t="s">
        <v>1577</v>
      </c>
      <c r="C19" s="24" t="s">
        <v>1600</v>
      </c>
      <c r="D19" s="34">
        <v>8000</v>
      </c>
      <c r="E19" s="8">
        <v>44082</v>
      </c>
      <c r="F19" s="8">
        <v>44082</v>
      </c>
      <c r="G19" s="20"/>
      <c r="H19" s="17">
        <f t="shared" si="2"/>
        <v>44734.916666666664</v>
      </c>
      <c r="I19" s="18">
        <f t="shared" si="0"/>
        <v>1942</v>
      </c>
      <c r="J19" s="12" t="str">
        <f t="shared" si="1"/>
        <v>NOT DUE</v>
      </c>
      <c r="K19" s="24"/>
      <c r="L19" s="15"/>
    </row>
    <row r="20" spans="1:12" ht="36">
      <c r="A20" s="271" t="s">
        <v>2568</v>
      </c>
      <c r="B20" s="24" t="s">
        <v>4938</v>
      </c>
      <c r="C20" s="24" t="s">
        <v>1043</v>
      </c>
      <c r="D20" s="34" t="s">
        <v>1</v>
      </c>
      <c r="E20" s="8">
        <v>44082</v>
      </c>
      <c r="F20" s="366">
        <v>44654</v>
      </c>
      <c r="G20" s="52"/>
      <c r="H20" s="10">
        <f>F20+1</f>
        <v>44655</v>
      </c>
      <c r="I20" s="11">
        <f t="shared" ref="I20:I40" ca="1" si="3">IF(ISBLANK(H20),"",H20-DATE(YEAR(NOW()),MONTH(NOW()),DAY(NOW())))</f>
        <v>0</v>
      </c>
      <c r="J20" s="12" t="str">
        <f t="shared" ca="1" si="1"/>
        <v>NOT DUE</v>
      </c>
      <c r="K20" s="24" t="s">
        <v>1072</v>
      </c>
      <c r="L20" s="15"/>
    </row>
    <row r="21" spans="1:12" ht="36">
      <c r="A21" s="271" t="s">
        <v>2569</v>
      </c>
      <c r="B21" s="24" t="s">
        <v>1044</v>
      </c>
      <c r="C21" s="24" t="s">
        <v>1045</v>
      </c>
      <c r="D21" s="34" t="s">
        <v>1</v>
      </c>
      <c r="E21" s="8">
        <v>44082</v>
      </c>
      <c r="F21" s="366">
        <v>44654</v>
      </c>
      <c r="G21" s="52" t="s">
        <v>4949</v>
      </c>
      <c r="H21" s="10">
        <f t="shared" ref="H21:H22" si="4">F21+1</f>
        <v>44655</v>
      </c>
      <c r="I21" s="11">
        <f t="shared" ca="1" si="3"/>
        <v>0</v>
      </c>
      <c r="J21" s="12" t="str">
        <f t="shared" ca="1" si="1"/>
        <v>NOT DUE</v>
      </c>
      <c r="K21" s="24" t="s">
        <v>1073</v>
      </c>
      <c r="L21" s="15"/>
    </row>
    <row r="22" spans="1:12" ht="36">
      <c r="A22" s="271" t="s">
        <v>2570</v>
      </c>
      <c r="B22" s="24" t="s">
        <v>1046</v>
      </c>
      <c r="C22" s="24" t="s">
        <v>1047</v>
      </c>
      <c r="D22" s="34" t="s">
        <v>1</v>
      </c>
      <c r="E22" s="8">
        <v>44082</v>
      </c>
      <c r="F22" s="366">
        <v>44654</v>
      </c>
      <c r="G22" s="52"/>
      <c r="H22" s="10">
        <f t="shared" si="4"/>
        <v>44655</v>
      </c>
      <c r="I22" s="11">
        <f t="shared" ca="1" si="3"/>
        <v>0</v>
      </c>
      <c r="J22" s="12" t="str">
        <f t="shared" ca="1" si="1"/>
        <v>NOT DUE</v>
      </c>
      <c r="K22" s="24" t="s">
        <v>1074</v>
      </c>
      <c r="L22" s="15"/>
    </row>
    <row r="23" spans="1:12" ht="38.25" customHeight="1">
      <c r="A23" s="274" t="s">
        <v>2571</v>
      </c>
      <c r="B23" s="24" t="s">
        <v>1048</v>
      </c>
      <c r="C23" s="24" t="s">
        <v>1049</v>
      </c>
      <c r="D23" s="34" t="s">
        <v>4</v>
      </c>
      <c r="E23" s="8">
        <v>44082</v>
      </c>
      <c r="F23" s="366">
        <v>44654</v>
      </c>
      <c r="G23" s="52"/>
      <c r="H23" s="10">
        <f>F23+30</f>
        <v>44684</v>
      </c>
      <c r="I23" s="11">
        <f t="shared" ca="1" si="3"/>
        <v>29</v>
      </c>
      <c r="J23" s="12" t="str">
        <f t="shared" ca="1" si="1"/>
        <v>NOT DUE</v>
      </c>
      <c r="K23" s="24" t="s">
        <v>1075</v>
      </c>
      <c r="L23" s="15"/>
    </row>
    <row r="24" spans="1:12" ht="24">
      <c r="A24" s="271" t="s">
        <v>2572</v>
      </c>
      <c r="B24" s="24" t="s">
        <v>1050</v>
      </c>
      <c r="C24" s="24" t="s">
        <v>1051</v>
      </c>
      <c r="D24" s="34" t="s">
        <v>1</v>
      </c>
      <c r="E24" s="8">
        <v>44082</v>
      </c>
      <c r="F24" s="366">
        <v>44654</v>
      </c>
      <c r="G24" s="52"/>
      <c r="H24" s="10">
        <f>F24+1</f>
        <v>44655</v>
      </c>
      <c r="I24" s="11">
        <f t="shared" ca="1" si="3"/>
        <v>0</v>
      </c>
      <c r="J24" s="12" t="str">
        <f t="shared" ca="1" si="1"/>
        <v>NOT DUE</v>
      </c>
      <c r="K24" s="24" t="s">
        <v>1076</v>
      </c>
      <c r="L24" s="15"/>
    </row>
    <row r="25" spans="1:12" ht="26.45" customHeight="1">
      <c r="A25" s="271" t="s">
        <v>2573</v>
      </c>
      <c r="B25" s="24" t="s">
        <v>1052</v>
      </c>
      <c r="C25" s="24" t="s">
        <v>1053</v>
      </c>
      <c r="D25" s="34" t="s">
        <v>1</v>
      </c>
      <c r="E25" s="8">
        <v>44082</v>
      </c>
      <c r="F25" s="366">
        <v>44654</v>
      </c>
      <c r="G25" s="52"/>
      <c r="H25" s="10">
        <f t="shared" ref="H25:H27" si="5">F25+1</f>
        <v>44655</v>
      </c>
      <c r="I25" s="11">
        <f t="shared" ca="1" si="3"/>
        <v>0</v>
      </c>
      <c r="J25" s="12" t="str">
        <f t="shared" ca="1" si="1"/>
        <v>NOT DUE</v>
      </c>
      <c r="K25" s="24" t="s">
        <v>1077</v>
      </c>
      <c r="L25" s="15"/>
    </row>
    <row r="26" spans="1:12" ht="26.45" customHeight="1">
      <c r="A26" s="271" t="s">
        <v>2574</v>
      </c>
      <c r="B26" s="24" t="s">
        <v>1054</v>
      </c>
      <c r="C26" s="24" t="s">
        <v>1055</v>
      </c>
      <c r="D26" s="34" t="s">
        <v>1</v>
      </c>
      <c r="E26" s="8">
        <v>44082</v>
      </c>
      <c r="F26" s="366">
        <v>44654</v>
      </c>
      <c r="G26" s="52"/>
      <c r="H26" s="10">
        <f t="shared" si="5"/>
        <v>44655</v>
      </c>
      <c r="I26" s="11">
        <f t="shared" ca="1" si="3"/>
        <v>0</v>
      </c>
      <c r="J26" s="12" t="str">
        <f t="shared" ca="1" si="1"/>
        <v>NOT DUE</v>
      </c>
      <c r="K26" s="24" t="s">
        <v>1077</v>
      </c>
      <c r="L26" s="15"/>
    </row>
    <row r="27" spans="1:12" ht="26.45" customHeight="1">
      <c r="A27" s="271" t="s">
        <v>2575</v>
      </c>
      <c r="B27" s="24" t="s">
        <v>1056</v>
      </c>
      <c r="C27" s="24" t="s">
        <v>1043</v>
      </c>
      <c r="D27" s="34" t="s">
        <v>1</v>
      </c>
      <c r="E27" s="8">
        <v>44082</v>
      </c>
      <c r="F27" s="366">
        <v>44654</v>
      </c>
      <c r="G27" s="52"/>
      <c r="H27" s="10">
        <f t="shared" si="5"/>
        <v>44655</v>
      </c>
      <c r="I27" s="11">
        <f t="shared" ca="1" si="3"/>
        <v>0</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61</v>
      </c>
      <c r="J28" s="12" t="str">
        <f t="shared" ca="1" si="1"/>
        <v>NOT DUE</v>
      </c>
      <c r="K28" s="24" t="s">
        <v>1077</v>
      </c>
      <c r="L28" s="15"/>
    </row>
    <row r="29" spans="1:12" ht="24">
      <c r="A29" s="274" t="s">
        <v>2577</v>
      </c>
      <c r="B29" s="24" t="s">
        <v>1059</v>
      </c>
      <c r="C29" s="24"/>
      <c r="D29" s="34" t="s">
        <v>4</v>
      </c>
      <c r="E29" s="8">
        <v>44082</v>
      </c>
      <c r="F29" s="366">
        <v>44654</v>
      </c>
      <c r="G29" s="52"/>
      <c r="H29" s="10">
        <f>F29+30</f>
        <v>44684</v>
      </c>
      <c r="I29" s="11">
        <f t="shared" ca="1" si="3"/>
        <v>29</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887</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887</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61</v>
      </c>
      <c r="J32" s="12" t="str">
        <f t="shared" ca="1" si="1"/>
        <v>NOT DUE</v>
      </c>
      <c r="K32" s="24" t="s">
        <v>1078</v>
      </c>
      <c r="L32" s="15"/>
    </row>
    <row r="33" spans="1:12" ht="15" customHeight="1">
      <c r="A33" s="271" t="s">
        <v>2581</v>
      </c>
      <c r="B33" s="24" t="s">
        <v>1546</v>
      </c>
      <c r="C33" s="24"/>
      <c r="D33" s="34" t="s">
        <v>1</v>
      </c>
      <c r="E33" s="8">
        <v>44082</v>
      </c>
      <c r="F33" s="366">
        <v>44654</v>
      </c>
      <c r="G33" s="52"/>
      <c r="H33" s="10">
        <f>F33+1</f>
        <v>44655</v>
      </c>
      <c r="I33" s="11">
        <f t="shared" ca="1" si="3"/>
        <v>0</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159</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159</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159</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159</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159</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159</v>
      </c>
      <c r="J39" s="12" t="str">
        <f t="shared" ca="1" si="1"/>
        <v>NOT DUE</v>
      </c>
      <c r="K39" s="24" t="s">
        <v>1080</v>
      </c>
      <c r="L39" s="15"/>
    </row>
    <row r="40" spans="1:12" ht="26.25" customHeight="1">
      <c r="A40" s="274" t="s">
        <v>3553</v>
      </c>
      <c r="B40" s="24" t="s">
        <v>3551</v>
      </c>
      <c r="C40" s="24" t="s">
        <v>3552</v>
      </c>
      <c r="D40" s="34" t="s">
        <v>4</v>
      </c>
      <c r="E40" s="8">
        <v>44082</v>
      </c>
      <c r="F40" s="366">
        <v>44626</v>
      </c>
      <c r="G40" s="52"/>
      <c r="H40" s="10">
        <f>F40+30</f>
        <v>44656</v>
      </c>
      <c r="I40" s="11">
        <f t="shared" ca="1" si="3"/>
        <v>1</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4949</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52" zoomScaleNormal="100" workbookViewId="0">
      <selection activeCell="F29" sqref="F29"/>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1605</v>
      </c>
      <c r="D3" s="519" t="s">
        <v>12</v>
      </c>
      <c r="E3" s="519"/>
      <c r="F3" s="249" t="s">
        <v>2586</v>
      </c>
    </row>
    <row r="4" spans="1:12" ht="18" customHeight="1">
      <c r="A4" s="518" t="s">
        <v>74</v>
      </c>
      <c r="B4" s="518"/>
      <c r="C4" s="29" t="s">
        <v>4661</v>
      </c>
      <c r="D4" s="519" t="s">
        <v>2072</v>
      </c>
      <c r="E4" s="519"/>
      <c r="F4" s="246">
        <f>'Running Hours'!B31</f>
        <v>7886.7</v>
      </c>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45158.720833333333</v>
      </c>
      <c r="I8" s="18">
        <f t="shared" ref="I8:I19" si="0">D8-($F$4-G8)</f>
        <v>12113.3</v>
      </c>
      <c r="J8" s="12" t="str">
        <f t="shared" ref="J8:J40" si="1">IF(I8="","",IF(I8&lt;0,"OVERDUE","NOT DUE"))</f>
        <v>NOT DUE</v>
      </c>
      <c r="K8" s="24" t="s">
        <v>1602</v>
      </c>
      <c r="L8" s="15"/>
    </row>
    <row r="9" spans="1:12">
      <c r="A9" s="12" t="s">
        <v>4016</v>
      </c>
      <c r="B9" s="24" t="s">
        <v>1533</v>
      </c>
      <c r="C9" s="24" t="s">
        <v>1334</v>
      </c>
      <c r="D9" s="34">
        <v>600</v>
      </c>
      <c r="E9" s="8">
        <v>44082</v>
      </c>
      <c r="F9" s="306">
        <v>44471</v>
      </c>
      <c r="G9" s="20">
        <v>7435</v>
      </c>
      <c r="H9" s="17">
        <f>IF(I9&lt;=600,$F$5+(I9/24),"error")</f>
        <v>44660.179166666669</v>
      </c>
      <c r="I9" s="18">
        <f t="shared" si="0"/>
        <v>148.30000000000018</v>
      </c>
      <c r="J9" s="12" t="str">
        <f t="shared" si="1"/>
        <v>NOT DUE</v>
      </c>
      <c r="K9" s="24"/>
      <c r="L9" s="15"/>
    </row>
    <row r="10" spans="1:12">
      <c r="A10" s="12" t="s">
        <v>4017</v>
      </c>
      <c r="B10" s="24" t="s">
        <v>1533</v>
      </c>
      <c r="C10" s="24" t="s">
        <v>1588</v>
      </c>
      <c r="D10" s="34">
        <v>8000</v>
      </c>
      <c r="E10" s="8">
        <v>44082</v>
      </c>
      <c r="F10" s="8">
        <v>44082</v>
      </c>
      <c r="G10" s="20"/>
      <c r="H10" s="17">
        <f>IF(I10&lt;=8000,$F$5+(I10/24),"error")</f>
        <v>44658.720833333333</v>
      </c>
      <c r="I10" s="18">
        <f t="shared" si="0"/>
        <v>113.30000000000018</v>
      </c>
      <c r="J10" s="12" t="str">
        <f t="shared" si="1"/>
        <v>NOT DUE</v>
      </c>
      <c r="K10" s="24"/>
      <c r="L10" s="113"/>
    </row>
    <row r="11" spans="1:12">
      <c r="A11" s="12" t="s">
        <v>4018</v>
      </c>
      <c r="B11" s="24" t="s">
        <v>1533</v>
      </c>
      <c r="C11" s="24" t="s">
        <v>1589</v>
      </c>
      <c r="D11" s="34">
        <v>20000</v>
      </c>
      <c r="E11" s="8">
        <v>44082</v>
      </c>
      <c r="F11" s="8">
        <v>44082</v>
      </c>
      <c r="G11" s="20"/>
      <c r="H11" s="17">
        <f>IF(I11&lt;=20000,$F$5+(I11/24),"error")</f>
        <v>45158.720833333333</v>
      </c>
      <c r="I11" s="18">
        <f t="shared" si="0"/>
        <v>12113.3</v>
      </c>
      <c r="J11" s="12" t="str">
        <f t="shared" si="1"/>
        <v>NOT DUE</v>
      </c>
      <c r="K11" s="24"/>
      <c r="L11" s="15"/>
    </row>
    <row r="12" spans="1:12" ht="15" customHeight="1">
      <c r="A12" s="12" t="s">
        <v>4019</v>
      </c>
      <c r="B12" s="24" t="s">
        <v>1539</v>
      </c>
      <c r="C12" s="24" t="s">
        <v>1590</v>
      </c>
      <c r="D12" s="34">
        <v>8000</v>
      </c>
      <c r="E12" s="8">
        <v>44082</v>
      </c>
      <c r="F12" s="8">
        <v>44082</v>
      </c>
      <c r="G12" s="20"/>
      <c r="H12" s="17">
        <f>IF(I12&lt;=8000,$F$5+(I12/24),"error")</f>
        <v>44658.720833333333</v>
      </c>
      <c r="I12" s="18">
        <f t="shared" si="0"/>
        <v>113.30000000000018</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45158.720833333333</v>
      </c>
      <c r="I13" s="18">
        <f t="shared" si="0"/>
        <v>12113.3</v>
      </c>
      <c r="J13" s="12" t="str">
        <f t="shared" si="1"/>
        <v>NOT DUE</v>
      </c>
      <c r="K13" s="24"/>
      <c r="L13" s="15"/>
    </row>
    <row r="14" spans="1:12" ht="36">
      <c r="A14" s="12" t="s">
        <v>4021</v>
      </c>
      <c r="B14" s="24" t="s">
        <v>1591</v>
      </c>
      <c r="C14" s="24" t="s">
        <v>1592</v>
      </c>
      <c r="D14" s="34">
        <v>8000</v>
      </c>
      <c r="E14" s="8">
        <v>44082</v>
      </c>
      <c r="F14" s="8">
        <v>44082</v>
      </c>
      <c r="G14" s="20"/>
      <c r="H14" s="17">
        <f>IF(I14&lt;=8000,$F$5+(I14/24),"error")</f>
        <v>44658.720833333333</v>
      </c>
      <c r="I14" s="18">
        <f t="shared" si="0"/>
        <v>113.30000000000018</v>
      </c>
      <c r="J14" s="12" t="str">
        <f t="shared" si="1"/>
        <v>NOT DUE</v>
      </c>
      <c r="K14" s="24"/>
      <c r="L14" s="15"/>
    </row>
    <row r="15" spans="1:12" ht="24">
      <c r="A15" s="12" t="s">
        <v>4022</v>
      </c>
      <c r="B15" s="24" t="s">
        <v>1593</v>
      </c>
      <c r="C15" s="24" t="s">
        <v>1594</v>
      </c>
      <c r="D15" s="34">
        <v>8000</v>
      </c>
      <c r="E15" s="8">
        <v>44082</v>
      </c>
      <c r="F15" s="8">
        <v>44082</v>
      </c>
      <c r="G15" s="20"/>
      <c r="H15" s="17">
        <f t="shared" ref="H15:H19" si="2">IF(I15&lt;=8000,$F$5+(I15/24),"error")</f>
        <v>44658.720833333333</v>
      </c>
      <c r="I15" s="18">
        <f t="shared" si="0"/>
        <v>113.30000000000018</v>
      </c>
      <c r="J15" s="12" t="str">
        <f t="shared" si="1"/>
        <v>NOT DUE</v>
      </c>
      <c r="K15" s="24" t="s">
        <v>1603</v>
      </c>
      <c r="L15" s="113"/>
    </row>
    <row r="16" spans="1:12" ht="36">
      <c r="A16" s="12" t="s">
        <v>4023</v>
      </c>
      <c r="B16" s="24" t="s">
        <v>1595</v>
      </c>
      <c r="C16" s="24" t="s">
        <v>1596</v>
      </c>
      <c r="D16" s="34">
        <v>8000</v>
      </c>
      <c r="E16" s="8">
        <v>44082</v>
      </c>
      <c r="F16" s="8">
        <v>44082</v>
      </c>
      <c r="G16" s="20"/>
      <c r="H16" s="17">
        <f t="shared" si="2"/>
        <v>44658.720833333333</v>
      </c>
      <c r="I16" s="18">
        <f t="shared" si="0"/>
        <v>113.30000000000018</v>
      </c>
      <c r="J16" s="12" t="str">
        <f t="shared" si="1"/>
        <v>NOT DUE</v>
      </c>
      <c r="K16" s="24" t="s">
        <v>1603</v>
      </c>
      <c r="L16" s="113"/>
    </row>
    <row r="17" spans="1:12" ht="26.45" customHeight="1">
      <c r="A17" s="12" t="s">
        <v>4024</v>
      </c>
      <c r="B17" s="24" t="s">
        <v>1597</v>
      </c>
      <c r="C17" s="24" t="s">
        <v>1598</v>
      </c>
      <c r="D17" s="34">
        <v>600</v>
      </c>
      <c r="E17" s="8">
        <v>44082</v>
      </c>
      <c r="F17" s="366">
        <v>44647</v>
      </c>
      <c r="G17" s="20">
        <v>7717</v>
      </c>
      <c r="H17" s="17">
        <f>IF(I17&lt;=600,$F$5+(I17/24),"error")</f>
        <v>44671.929166666669</v>
      </c>
      <c r="I17" s="18">
        <f t="shared" si="0"/>
        <v>430.30000000000018</v>
      </c>
      <c r="J17" s="12" t="str">
        <f t="shared" si="1"/>
        <v>NOT DUE</v>
      </c>
      <c r="K17" s="24" t="s">
        <v>1604</v>
      </c>
      <c r="L17" s="113"/>
    </row>
    <row r="18" spans="1:12">
      <c r="A18" s="12" t="s">
        <v>4025</v>
      </c>
      <c r="B18" s="24" t="s">
        <v>3430</v>
      </c>
      <c r="C18" s="24" t="s">
        <v>1599</v>
      </c>
      <c r="D18" s="34">
        <v>8000</v>
      </c>
      <c r="E18" s="8">
        <v>44082</v>
      </c>
      <c r="F18" s="8">
        <v>44082</v>
      </c>
      <c r="G18" s="20"/>
      <c r="H18" s="17">
        <f t="shared" si="2"/>
        <v>44658.720833333333</v>
      </c>
      <c r="I18" s="18">
        <f t="shared" si="0"/>
        <v>113.30000000000018</v>
      </c>
      <c r="J18" s="12" t="str">
        <f t="shared" si="1"/>
        <v>NOT DUE</v>
      </c>
      <c r="K18" s="24" t="s">
        <v>1603</v>
      </c>
      <c r="L18" s="113"/>
    </row>
    <row r="19" spans="1:12">
      <c r="A19" s="12" t="s">
        <v>4026</v>
      </c>
      <c r="B19" s="24" t="s">
        <v>1577</v>
      </c>
      <c r="C19" s="24" t="s">
        <v>1600</v>
      </c>
      <c r="D19" s="34">
        <v>8000</v>
      </c>
      <c r="E19" s="8">
        <v>44082</v>
      </c>
      <c r="F19" s="8">
        <v>44082</v>
      </c>
      <c r="G19" s="20"/>
      <c r="H19" s="17">
        <f t="shared" si="2"/>
        <v>44658.720833333333</v>
      </c>
      <c r="I19" s="18">
        <f t="shared" si="0"/>
        <v>113.30000000000018</v>
      </c>
      <c r="J19" s="12" t="str">
        <f t="shared" si="1"/>
        <v>NOT DUE</v>
      </c>
      <c r="K19" s="24"/>
      <c r="L19" s="15"/>
    </row>
    <row r="20" spans="1:12" ht="36">
      <c r="A20" s="271" t="s">
        <v>4027</v>
      </c>
      <c r="B20" s="24" t="s">
        <v>1042</v>
      </c>
      <c r="C20" s="24" t="s">
        <v>1043</v>
      </c>
      <c r="D20" s="34" t="s">
        <v>1</v>
      </c>
      <c r="E20" s="8">
        <v>44082</v>
      </c>
      <c r="F20" s="366">
        <v>44654</v>
      </c>
      <c r="G20" s="52"/>
      <c r="H20" s="10">
        <f>F20+1</f>
        <v>44655</v>
      </c>
      <c r="I20" s="11">
        <f t="shared" ref="I20:I40" ca="1" si="3">IF(ISBLANK(H20),"",H20-DATE(YEAR(NOW()),MONTH(NOW()),DAY(NOW())))</f>
        <v>0</v>
      </c>
      <c r="J20" s="12" t="str">
        <f t="shared" ca="1" si="1"/>
        <v>NOT DUE</v>
      </c>
      <c r="K20" s="24" t="s">
        <v>1072</v>
      </c>
      <c r="L20" s="15"/>
    </row>
    <row r="21" spans="1:12" ht="36">
      <c r="A21" s="271" t="s">
        <v>4028</v>
      </c>
      <c r="B21" s="24" t="s">
        <v>1044</v>
      </c>
      <c r="C21" s="24" t="s">
        <v>1045</v>
      </c>
      <c r="D21" s="34" t="s">
        <v>1</v>
      </c>
      <c r="E21" s="8">
        <v>44082</v>
      </c>
      <c r="F21" s="366">
        <v>44654</v>
      </c>
      <c r="G21" s="52"/>
      <c r="H21" s="10">
        <f t="shared" ref="H21:H22" si="4">F21+1</f>
        <v>44655</v>
      </c>
      <c r="I21" s="11">
        <f t="shared" ca="1" si="3"/>
        <v>0</v>
      </c>
      <c r="J21" s="12" t="str">
        <f t="shared" ca="1" si="1"/>
        <v>NOT DUE</v>
      </c>
      <c r="K21" s="24" t="s">
        <v>1073</v>
      </c>
      <c r="L21" s="15"/>
    </row>
    <row r="22" spans="1:12" ht="36">
      <c r="A22" s="271" t="s">
        <v>4029</v>
      </c>
      <c r="B22" s="24" t="s">
        <v>1046</v>
      </c>
      <c r="C22" s="24" t="s">
        <v>1047</v>
      </c>
      <c r="D22" s="34" t="s">
        <v>1</v>
      </c>
      <c r="E22" s="8">
        <v>44082</v>
      </c>
      <c r="F22" s="366">
        <v>44654</v>
      </c>
      <c r="G22" s="52"/>
      <c r="H22" s="10">
        <f t="shared" si="4"/>
        <v>44655</v>
      </c>
      <c r="I22" s="11">
        <f t="shared" ca="1" si="3"/>
        <v>0</v>
      </c>
      <c r="J22" s="12" t="str">
        <f t="shared" ca="1" si="1"/>
        <v>NOT DUE</v>
      </c>
      <c r="K22" s="24" t="s">
        <v>1074</v>
      </c>
      <c r="L22" s="15"/>
    </row>
    <row r="23" spans="1:12" ht="38.25" customHeight="1">
      <c r="A23" s="274" t="s">
        <v>4030</v>
      </c>
      <c r="B23" s="24" t="s">
        <v>1048</v>
      </c>
      <c r="C23" s="24" t="s">
        <v>1049</v>
      </c>
      <c r="D23" s="34" t="s">
        <v>4</v>
      </c>
      <c r="E23" s="8">
        <v>44082</v>
      </c>
      <c r="F23" s="366">
        <v>44654</v>
      </c>
      <c r="G23" s="52"/>
      <c r="H23" s="10">
        <f>F23+30</f>
        <v>44684</v>
      </c>
      <c r="I23" s="11">
        <f t="shared" ca="1" si="3"/>
        <v>29</v>
      </c>
      <c r="J23" s="12" t="str">
        <f t="shared" ca="1" si="1"/>
        <v>NOT DUE</v>
      </c>
      <c r="K23" s="24" t="s">
        <v>1075</v>
      </c>
      <c r="L23" s="15"/>
    </row>
    <row r="24" spans="1:12" ht="24">
      <c r="A24" s="271" t="s">
        <v>4031</v>
      </c>
      <c r="B24" s="24" t="s">
        <v>1050</v>
      </c>
      <c r="C24" s="24" t="s">
        <v>1051</v>
      </c>
      <c r="D24" s="34" t="s">
        <v>1</v>
      </c>
      <c r="E24" s="8">
        <v>44082</v>
      </c>
      <c r="F24" s="366">
        <v>44654</v>
      </c>
      <c r="G24" s="52"/>
      <c r="H24" s="10">
        <f>F24+1</f>
        <v>44655</v>
      </c>
      <c r="I24" s="11">
        <f t="shared" ca="1" si="3"/>
        <v>0</v>
      </c>
      <c r="J24" s="12" t="str">
        <f t="shared" ca="1" si="1"/>
        <v>NOT DUE</v>
      </c>
      <c r="K24" s="24" t="s">
        <v>1076</v>
      </c>
      <c r="L24" s="15"/>
    </row>
    <row r="25" spans="1:12" ht="26.45" customHeight="1">
      <c r="A25" s="271" t="s">
        <v>4032</v>
      </c>
      <c r="B25" s="24" t="s">
        <v>1052</v>
      </c>
      <c r="C25" s="24" t="s">
        <v>1053</v>
      </c>
      <c r="D25" s="34" t="s">
        <v>1</v>
      </c>
      <c r="E25" s="8">
        <v>44082</v>
      </c>
      <c r="F25" s="366">
        <v>44654</v>
      </c>
      <c r="G25" s="52"/>
      <c r="H25" s="10">
        <f t="shared" ref="H25:H27" si="5">F25+1</f>
        <v>44655</v>
      </c>
      <c r="I25" s="11">
        <f t="shared" ca="1" si="3"/>
        <v>0</v>
      </c>
      <c r="J25" s="12" t="str">
        <f t="shared" ca="1" si="1"/>
        <v>NOT DUE</v>
      </c>
      <c r="K25" s="24" t="s">
        <v>1077</v>
      </c>
      <c r="L25" s="15"/>
    </row>
    <row r="26" spans="1:12" ht="26.45" customHeight="1">
      <c r="A26" s="271" t="s">
        <v>4033</v>
      </c>
      <c r="B26" s="24" t="s">
        <v>1054</v>
      </c>
      <c r="C26" s="24" t="s">
        <v>1055</v>
      </c>
      <c r="D26" s="34" t="s">
        <v>1</v>
      </c>
      <c r="E26" s="8">
        <v>44082</v>
      </c>
      <c r="F26" s="366">
        <v>44654</v>
      </c>
      <c r="G26" s="52"/>
      <c r="H26" s="10">
        <f t="shared" si="5"/>
        <v>44655</v>
      </c>
      <c r="I26" s="11">
        <f t="shared" ca="1" si="3"/>
        <v>0</v>
      </c>
      <c r="J26" s="12" t="str">
        <f t="shared" ca="1" si="1"/>
        <v>NOT DUE</v>
      </c>
      <c r="K26" s="24" t="s">
        <v>1077</v>
      </c>
      <c r="L26" s="15"/>
    </row>
    <row r="27" spans="1:12" ht="26.45" customHeight="1">
      <c r="A27" s="271" t="s">
        <v>4034</v>
      </c>
      <c r="B27" s="24" t="s">
        <v>1056</v>
      </c>
      <c r="C27" s="24" t="s">
        <v>1043</v>
      </c>
      <c r="D27" s="34" t="s">
        <v>1</v>
      </c>
      <c r="E27" s="8">
        <v>44082</v>
      </c>
      <c r="F27" s="366">
        <v>44654</v>
      </c>
      <c r="G27" s="52"/>
      <c r="H27" s="10">
        <f t="shared" si="5"/>
        <v>44655</v>
      </c>
      <c r="I27" s="11">
        <f t="shared" ca="1" si="3"/>
        <v>0</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61</v>
      </c>
      <c r="J28" s="12" t="str">
        <f t="shared" ca="1" si="1"/>
        <v>NOT DUE</v>
      </c>
      <c r="K28" s="24" t="s">
        <v>1077</v>
      </c>
      <c r="L28" s="15"/>
    </row>
    <row r="29" spans="1:12" ht="24">
      <c r="A29" s="274" t="s">
        <v>4036</v>
      </c>
      <c r="B29" s="24" t="s">
        <v>1059</v>
      </c>
      <c r="C29" s="24"/>
      <c r="D29" s="34" t="s">
        <v>4</v>
      </c>
      <c r="E29" s="8">
        <v>44082</v>
      </c>
      <c r="F29" s="366">
        <v>44654</v>
      </c>
      <c r="G29" s="52"/>
      <c r="H29" s="10">
        <f>F29+30</f>
        <v>44684</v>
      </c>
      <c r="I29" s="11">
        <f t="shared" ca="1" si="3"/>
        <v>29</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887</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887</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61</v>
      </c>
      <c r="J32" s="12" t="str">
        <f t="shared" ca="1" si="1"/>
        <v>NOT DUE</v>
      </c>
      <c r="K32" s="24" t="s">
        <v>1078</v>
      </c>
      <c r="L32" s="113"/>
    </row>
    <row r="33" spans="1:12" ht="15" customHeight="1">
      <c r="A33" s="271" t="s">
        <v>4040</v>
      </c>
      <c r="B33" s="24" t="s">
        <v>1546</v>
      </c>
      <c r="C33" s="24"/>
      <c r="D33" s="34" t="s">
        <v>1</v>
      </c>
      <c r="E33" s="8">
        <v>44082</v>
      </c>
      <c r="F33" s="366">
        <v>44654</v>
      </c>
      <c r="G33" s="52"/>
      <c r="H33" s="10">
        <f>F33+1</f>
        <v>44655</v>
      </c>
      <c r="I33" s="11">
        <f t="shared" ca="1" si="3"/>
        <v>0</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159</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159</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159</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159</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159</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159</v>
      </c>
      <c r="J39" s="12" t="str">
        <f t="shared" ca="1" si="1"/>
        <v>NOT DUE</v>
      </c>
      <c r="K39" s="24" t="s">
        <v>1080</v>
      </c>
      <c r="L39" s="15"/>
    </row>
    <row r="40" spans="1:12" ht="26.25" customHeight="1">
      <c r="A40" s="274" t="s">
        <v>4047</v>
      </c>
      <c r="B40" s="24" t="s">
        <v>3551</v>
      </c>
      <c r="C40" s="24" t="s">
        <v>3552</v>
      </c>
      <c r="D40" s="34" t="s">
        <v>4</v>
      </c>
      <c r="E40" s="8">
        <v>44082</v>
      </c>
      <c r="F40" s="366">
        <v>44626</v>
      </c>
      <c r="G40" s="52"/>
      <c r="H40" s="10">
        <f>F40+30</f>
        <v>44656</v>
      </c>
      <c r="I40" s="11">
        <f t="shared" ca="1" si="3"/>
        <v>1</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3" t="s">
        <v>5001</v>
      </c>
      <c r="F46" s="463"/>
      <c r="G46" s="463"/>
      <c r="I46" s="463" t="s">
        <v>4951</v>
      </c>
      <c r="J46" s="463"/>
      <c r="K46" s="463"/>
    </row>
    <row r="47" spans="1:12">
      <c r="A47" s="220"/>
      <c r="E47" s="464"/>
      <c r="F47" s="464"/>
      <c r="G47" s="464"/>
      <c r="I47" s="464"/>
      <c r="J47" s="464"/>
      <c r="K47" s="464"/>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34" zoomScaleNormal="100" workbookViewId="0">
      <selection activeCell="F20" sqref="F20:F2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1606</v>
      </c>
      <c r="D3" s="519" t="s">
        <v>12</v>
      </c>
      <c r="E3" s="519"/>
      <c r="F3" s="249" t="s">
        <v>2494</v>
      </c>
    </row>
    <row r="4" spans="1:12" ht="18" customHeight="1">
      <c r="A4" s="518" t="s">
        <v>74</v>
      </c>
      <c r="B4" s="518"/>
      <c r="C4" s="29" t="s">
        <v>4662</v>
      </c>
      <c r="D4" s="519" t="s">
        <v>2072</v>
      </c>
      <c r="E4" s="519"/>
      <c r="F4" s="246">
        <f>'Running Hours'!B32</f>
        <v>4551.5</v>
      </c>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45297.6875</v>
      </c>
      <c r="I8" s="18">
        <f t="shared" ref="I8:I19" si="0">D8-($F$4-G8)</f>
        <v>15448.5</v>
      </c>
      <c r="J8" s="12" t="str">
        <f t="shared" ref="J8:J39" si="1">IF(I8="","",IF(I8&lt;0,"OVERDUE","NOT DUE"))</f>
        <v>NOT DUE</v>
      </c>
      <c r="K8" s="24" t="s">
        <v>1602</v>
      </c>
      <c r="L8" s="15"/>
    </row>
    <row r="9" spans="1:12">
      <c r="A9" s="12" t="s">
        <v>2496</v>
      </c>
      <c r="B9" s="24" t="s">
        <v>1533</v>
      </c>
      <c r="C9" s="24" t="s">
        <v>1334</v>
      </c>
      <c r="D9" s="34">
        <v>600</v>
      </c>
      <c r="E9" s="8">
        <v>44082</v>
      </c>
      <c r="F9" s="366">
        <v>44647</v>
      </c>
      <c r="G9" s="20">
        <v>4382</v>
      </c>
      <c r="H9" s="17">
        <f>IF(I9&lt;=600,$F$5+(I9/24),"error")</f>
        <v>44671.9375</v>
      </c>
      <c r="I9" s="18">
        <f t="shared" si="0"/>
        <v>430.5</v>
      </c>
      <c r="J9" s="12" t="str">
        <f t="shared" si="1"/>
        <v>NOT DUE</v>
      </c>
      <c r="K9" s="24"/>
      <c r="L9" s="15"/>
    </row>
    <row r="10" spans="1:12">
      <c r="A10" s="12" t="s">
        <v>2497</v>
      </c>
      <c r="B10" s="24" t="s">
        <v>1533</v>
      </c>
      <c r="C10" s="24" t="s">
        <v>1588</v>
      </c>
      <c r="D10" s="34">
        <v>8000</v>
      </c>
      <c r="E10" s="8">
        <v>44082</v>
      </c>
      <c r="F10" s="8">
        <v>44082</v>
      </c>
      <c r="G10" s="20"/>
      <c r="H10" s="17">
        <f>IF(I10&lt;=8000,$F$5+(I10/24),"error")</f>
        <v>44797.6875</v>
      </c>
      <c r="I10" s="18">
        <f t="shared" si="0"/>
        <v>3448.5</v>
      </c>
      <c r="J10" s="12" t="str">
        <f t="shared" si="1"/>
        <v>NOT DUE</v>
      </c>
      <c r="K10" s="24"/>
      <c r="L10" s="113"/>
    </row>
    <row r="11" spans="1:12">
      <c r="A11" s="12" t="s">
        <v>2498</v>
      </c>
      <c r="B11" s="24" t="s">
        <v>1533</v>
      </c>
      <c r="C11" s="24" t="s">
        <v>1589</v>
      </c>
      <c r="D11" s="34">
        <v>20000</v>
      </c>
      <c r="E11" s="8">
        <v>44082</v>
      </c>
      <c r="F11" s="8">
        <v>44082</v>
      </c>
      <c r="G11" s="20"/>
      <c r="H11" s="17">
        <f>IF(I11&lt;=20000,$F$5+(I11/24),"error")</f>
        <v>45297.6875</v>
      </c>
      <c r="I11" s="18">
        <f t="shared" si="0"/>
        <v>15448.5</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44797.6875</v>
      </c>
      <c r="I12" s="18">
        <f t="shared" si="0"/>
        <v>3448.5</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45297.6875</v>
      </c>
      <c r="I13" s="18">
        <f t="shared" si="0"/>
        <v>15448.5</v>
      </c>
      <c r="J13" s="12" t="str">
        <f t="shared" si="1"/>
        <v>NOT DUE</v>
      </c>
      <c r="K13" s="24"/>
      <c r="L13" s="15"/>
    </row>
    <row r="14" spans="1:12" ht="36">
      <c r="A14" s="12" t="s">
        <v>2501</v>
      </c>
      <c r="B14" s="24" t="s">
        <v>1591</v>
      </c>
      <c r="C14" s="24" t="s">
        <v>1592</v>
      </c>
      <c r="D14" s="34">
        <v>8000</v>
      </c>
      <c r="E14" s="8">
        <v>44082</v>
      </c>
      <c r="F14" s="8">
        <v>44082</v>
      </c>
      <c r="G14" s="20"/>
      <c r="H14" s="17">
        <f>IF(I14&lt;=8000,$F$5+(I14/24),"error")</f>
        <v>44797.6875</v>
      </c>
      <c r="I14" s="18">
        <f t="shared" si="0"/>
        <v>3448.5</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44797.6875</v>
      </c>
      <c r="I15" s="18">
        <f t="shared" si="0"/>
        <v>3448.5</v>
      </c>
      <c r="J15" s="12" t="str">
        <f t="shared" si="1"/>
        <v>NOT DUE</v>
      </c>
      <c r="K15" s="24" t="s">
        <v>1603</v>
      </c>
      <c r="L15" s="113"/>
    </row>
    <row r="16" spans="1:12" ht="36">
      <c r="A16" s="12" t="s">
        <v>2503</v>
      </c>
      <c r="B16" s="24" t="s">
        <v>1595</v>
      </c>
      <c r="C16" s="24" t="s">
        <v>1596</v>
      </c>
      <c r="D16" s="34">
        <v>8000</v>
      </c>
      <c r="E16" s="8">
        <v>44082</v>
      </c>
      <c r="F16" s="8">
        <v>44082</v>
      </c>
      <c r="G16" s="20"/>
      <c r="H16" s="17">
        <f t="shared" si="2"/>
        <v>44797.6875</v>
      </c>
      <c r="I16" s="18">
        <f t="shared" si="0"/>
        <v>3448.5</v>
      </c>
      <c r="J16" s="12" t="str">
        <f t="shared" si="1"/>
        <v>NOT DUE</v>
      </c>
      <c r="K16" s="24" t="s">
        <v>1603</v>
      </c>
      <c r="L16" s="113"/>
    </row>
    <row r="17" spans="1:12" ht="26.45" customHeight="1">
      <c r="A17" s="12" t="s">
        <v>2504</v>
      </c>
      <c r="B17" s="24" t="s">
        <v>1597</v>
      </c>
      <c r="C17" s="24" t="s">
        <v>1598</v>
      </c>
      <c r="D17" s="34">
        <v>600</v>
      </c>
      <c r="E17" s="8">
        <v>44082</v>
      </c>
      <c r="F17" s="366">
        <v>44647</v>
      </c>
      <c r="G17" s="20">
        <v>4382</v>
      </c>
      <c r="H17" s="17">
        <f>IF(I17&lt;=600,$F$5+(I17/24),"error")</f>
        <v>44671.9375</v>
      </c>
      <c r="I17" s="18">
        <f t="shared" si="0"/>
        <v>430.5</v>
      </c>
      <c r="J17" s="12" t="str">
        <f t="shared" si="1"/>
        <v>NOT DUE</v>
      </c>
      <c r="K17" s="24" t="s">
        <v>1604</v>
      </c>
      <c r="L17" s="15"/>
    </row>
    <row r="18" spans="1:12">
      <c r="A18" s="12" t="s">
        <v>2505</v>
      </c>
      <c r="B18" s="24" t="s">
        <v>3430</v>
      </c>
      <c r="C18" s="24" t="s">
        <v>1599</v>
      </c>
      <c r="D18" s="34">
        <v>8000</v>
      </c>
      <c r="E18" s="8">
        <v>44082</v>
      </c>
      <c r="F18" s="8">
        <v>44082</v>
      </c>
      <c r="G18" s="20"/>
      <c r="H18" s="17">
        <f t="shared" si="2"/>
        <v>44797.6875</v>
      </c>
      <c r="I18" s="18">
        <f t="shared" si="0"/>
        <v>3448.5</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44797.6875</v>
      </c>
      <c r="I19" s="18">
        <f t="shared" si="0"/>
        <v>3448.5</v>
      </c>
      <c r="J19" s="12" t="str">
        <f t="shared" si="1"/>
        <v>NOT DUE</v>
      </c>
      <c r="K19" s="24"/>
      <c r="L19" s="15"/>
    </row>
    <row r="20" spans="1:12" ht="36">
      <c r="A20" s="271" t="s">
        <v>2507</v>
      </c>
      <c r="B20" s="24" t="s">
        <v>1042</v>
      </c>
      <c r="C20" s="24" t="s">
        <v>1043</v>
      </c>
      <c r="D20" s="34" t="s">
        <v>1</v>
      </c>
      <c r="E20" s="8">
        <v>44082</v>
      </c>
      <c r="F20" s="366">
        <v>44654</v>
      </c>
      <c r="G20" s="52"/>
      <c r="H20" s="10">
        <f>F20+1</f>
        <v>44655</v>
      </c>
      <c r="I20" s="11">
        <f t="shared" ref="I20:I39" ca="1" si="3">IF(ISBLANK(H20),"",H20-DATE(YEAR(NOW()),MONTH(NOW()),DAY(NOW())))</f>
        <v>0</v>
      </c>
      <c r="J20" s="12" t="str">
        <f t="shared" ca="1" si="1"/>
        <v>NOT DUE</v>
      </c>
      <c r="K20" s="24" t="s">
        <v>1072</v>
      </c>
      <c r="L20" s="15"/>
    </row>
    <row r="21" spans="1:12" ht="36">
      <c r="A21" s="271" t="s">
        <v>2508</v>
      </c>
      <c r="B21" s="24" t="s">
        <v>1044</v>
      </c>
      <c r="C21" s="24" t="s">
        <v>1045</v>
      </c>
      <c r="D21" s="34" t="s">
        <v>1</v>
      </c>
      <c r="E21" s="8">
        <v>44082</v>
      </c>
      <c r="F21" s="366">
        <v>44654</v>
      </c>
      <c r="G21" s="52"/>
      <c r="H21" s="10">
        <f t="shared" ref="H21:H22" si="4">F21+1</f>
        <v>44655</v>
      </c>
      <c r="I21" s="11">
        <f t="shared" ca="1" si="3"/>
        <v>0</v>
      </c>
      <c r="J21" s="12" t="str">
        <f t="shared" ca="1" si="1"/>
        <v>NOT DUE</v>
      </c>
      <c r="K21" s="24" t="s">
        <v>1073</v>
      </c>
      <c r="L21" s="15"/>
    </row>
    <row r="22" spans="1:12" ht="36">
      <c r="A22" s="271" t="s">
        <v>2509</v>
      </c>
      <c r="B22" s="24" t="s">
        <v>1046</v>
      </c>
      <c r="C22" s="24" t="s">
        <v>1047</v>
      </c>
      <c r="D22" s="34" t="s">
        <v>1</v>
      </c>
      <c r="E22" s="8">
        <v>44082</v>
      </c>
      <c r="F22" s="366">
        <v>44654</v>
      </c>
      <c r="G22" s="52"/>
      <c r="H22" s="10">
        <f t="shared" si="4"/>
        <v>44655</v>
      </c>
      <c r="I22" s="11">
        <f t="shared" ca="1" si="3"/>
        <v>0</v>
      </c>
      <c r="J22" s="12" t="str">
        <f t="shared" ca="1" si="1"/>
        <v>NOT DUE</v>
      </c>
      <c r="K22" s="24" t="s">
        <v>1074</v>
      </c>
      <c r="L22" s="15"/>
    </row>
    <row r="23" spans="1:12" ht="38.25" customHeight="1">
      <c r="A23" s="274" t="s">
        <v>2510</v>
      </c>
      <c r="B23" s="24" t="s">
        <v>1048</v>
      </c>
      <c r="C23" s="24" t="s">
        <v>1049</v>
      </c>
      <c r="D23" s="34" t="s">
        <v>4</v>
      </c>
      <c r="E23" s="8">
        <v>44082</v>
      </c>
      <c r="F23" s="366">
        <v>44640</v>
      </c>
      <c r="G23" s="52"/>
      <c r="H23" s="10">
        <f>F23+30</f>
        <v>44670</v>
      </c>
      <c r="I23" s="11">
        <f t="shared" ca="1" si="3"/>
        <v>15</v>
      </c>
      <c r="J23" s="12" t="str">
        <f t="shared" ca="1" si="1"/>
        <v>NOT DUE</v>
      </c>
      <c r="K23" s="24" t="s">
        <v>1075</v>
      </c>
      <c r="L23" s="15"/>
    </row>
    <row r="24" spans="1:12" ht="24">
      <c r="A24" s="271" t="s">
        <v>2511</v>
      </c>
      <c r="B24" s="24" t="s">
        <v>1050</v>
      </c>
      <c r="C24" s="24" t="s">
        <v>1051</v>
      </c>
      <c r="D24" s="34" t="s">
        <v>1</v>
      </c>
      <c r="E24" s="8">
        <v>44082</v>
      </c>
      <c r="F24" s="366">
        <v>44654</v>
      </c>
      <c r="G24" s="52"/>
      <c r="H24" s="10">
        <f>F24+1</f>
        <v>44655</v>
      </c>
      <c r="I24" s="11">
        <f t="shared" ca="1" si="3"/>
        <v>0</v>
      </c>
      <c r="J24" s="12" t="str">
        <f t="shared" ca="1" si="1"/>
        <v>NOT DUE</v>
      </c>
      <c r="K24" s="24" t="s">
        <v>1076</v>
      </c>
      <c r="L24" s="15"/>
    </row>
    <row r="25" spans="1:12" ht="26.45" customHeight="1">
      <c r="A25" s="271" t="s">
        <v>2512</v>
      </c>
      <c r="B25" s="24" t="s">
        <v>1052</v>
      </c>
      <c r="C25" s="24" t="s">
        <v>1053</v>
      </c>
      <c r="D25" s="34" t="s">
        <v>1</v>
      </c>
      <c r="E25" s="8">
        <v>44082</v>
      </c>
      <c r="F25" s="366">
        <v>44654</v>
      </c>
      <c r="G25" s="52"/>
      <c r="H25" s="10">
        <f t="shared" ref="H25:H27" si="5">F25+1</f>
        <v>44655</v>
      </c>
      <c r="I25" s="11">
        <f t="shared" ca="1" si="3"/>
        <v>0</v>
      </c>
      <c r="J25" s="12" t="str">
        <f t="shared" ca="1" si="1"/>
        <v>NOT DUE</v>
      </c>
      <c r="K25" s="24" t="s">
        <v>1077</v>
      </c>
      <c r="L25" s="15"/>
    </row>
    <row r="26" spans="1:12" ht="26.45" customHeight="1">
      <c r="A26" s="271" t="s">
        <v>2513</v>
      </c>
      <c r="B26" s="24" t="s">
        <v>1054</v>
      </c>
      <c r="C26" s="24" t="s">
        <v>1055</v>
      </c>
      <c r="D26" s="34" t="s">
        <v>1</v>
      </c>
      <c r="E26" s="8">
        <v>44082</v>
      </c>
      <c r="F26" s="366">
        <v>44654</v>
      </c>
      <c r="G26" s="52"/>
      <c r="H26" s="10">
        <f t="shared" si="5"/>
        <v>44655</v>
      </c>
      <c r="I26" s="11">
        <f t="shared" ca="1" si="3"/>
        <v>0</v>
      </c>
      <c r="J26" s="12" t="str">
        <f t="shared" ca="1" si="1"/>
        <v>NOT DUE</v>
      </c>
      <c r="K26" s="24" t="s">
        <v>1077</v>
      </c>
      <c r="L26" s="15"/>
    </row>
    <row r="27" spans="1:12" ht="26.45" customHeight="1">
      <c r="A27" s="271" t="s">
        <v>2514</v>
      </c>
      <c r="B27" s="24" t="s">
        <v>1056</v>
      </c>
      <c r="C27" s="24" t="s">
        <v>1043</v>
      </c>
      <c r="D27" s="34" t="s">
        <v>1</v>
      </c>
      <c r="E27" s="8">
        <v>44082</v>
      </c>
      <c r="F27" s="366">
        <v>44654</v>
      </c>
      <c r="G27" s="52"/>
      <c r="H27" s="10">
        <f t="shared" si="5"/>
        <v>44655</v>
      </c>
      <c r="I27" s="11">
        <f t="shared" ca="1" si="3"/>
        <v>0</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61</v>
      </c>
      <c r="J28" s="12" t="str">
        <f t="shared" ca="1" si="1"/>
        <v>NOT DUE</v>
      </c>
      <c r="K28" s="24" t="s">
        <v>1077</v>
      </c>
      <c r="L28" s="15"/>
    </row>
    <row r="29" spans="1:12" ht="24">
      <c r="A29" s="274" t="s">
        <v>2516</v>
      </c>
      <c r="B29" s="24" t="s">
        <v>1059</v>
      </c>
      <c r="C29" s="24"/>
      <c r="D29" s="34" t="s">
        <v>4</v>
      </c>
      <c r="E29" s="8">
        <v>44082</v>
      </c>
      <c r="F29" s="366">
        <v>44647</v>
      </c>
      <c r="G29" s="52"/>
      <c r="H29" s="10">
        <f>F29+30</f>
        <v>44677</v>
      </c>
      <c r="I29" s="11">
        <f t="shared" ca="1" si="3"/>
        <v>22</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887</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887</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74</v>
      </c>
      <c r="J32" s="12" t="str">
        <f t="shared" ca="1" si="1"/>
        <v>NOT DUE</v>
      </c>
      <c r="K32" s="24" t="s">
        <v>1078</v>
      </c>
      <c r="L32" s="15"/>
    </row>
    <row r="33" spans="1:12" ht="15" customHeight="1">
      <c r="A33" s="271" t="s">
        <v>2520</v>
      </c>
      <c r="B33" s="24" t="s">
        <v>1546</v>
      </c>
      <c r="C33" s="24"/>
      <c r="D33" s="34" t="s">
        <v>1</v>
      </c>
      <c r="E33" s="8">
        <v>44082</v>
      </c>
      <c r="F33" s="366">
        <v>44654</v>
      </c>
      <c r="G33" s="52"/>
      <c r="H33" s="10">
        <f>F33+1</f>
        <v>44655</v>
      </c>
      <c r="I33" s="11">
        <f t="shared" ca="1" si="3"/>
        <v>0</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159</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159</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159</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159</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159</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159</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280" zoomScaleNormal="100" workbookViewId="0">
      <selection activeCell="E200" sqref="E200"/>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2" t="s">
        <v>4936</v>
      </c>
      <c r="B1" s="452"/>
      <c r="C1" s="323" t="s">
        <v>4918</v>
      </c>
      <c r="D1" s="453" t="s">
        <v>7</v>
      </c>
      <c r="E1" s="453"/>
      <c r="F1" s="324" t="str">
        <f>VLOOKUP($C$1,Details!$A$2:$D$7,4,FALSE)</f>
        <v>NK 2022591</v>
      </c>
      <c r="G1" s="325"/>
      <c r="N1" s="220" t="s">
        <v>3319</v>
      </c>
      <c r="O1" s="220" t="s">
        <v>3323</v>
      </c>
      <c r="P1" s="220" t="s">
        <v>3322</v>
      </c>
    </row>
    <row r="2" spans="1:16" ht="19.5" customHeight="1">
      <c r="A2" s="452" t="s">
        <v>8</v>
      </c>
      <c r="B2" s="452"/>
      <c r="C2" s="326" t="str">
        <f>VLOOKUP($C$1,Details!$A$2:$D$7,2,FALSE)</f>
        <v>SINGAPORE</v>
      </c>
      <c r="D2" s="453" t="s">
        <v>9</v>
      </c>
      <c r="E2" s="453"/>
      <c r="F2" s="327">
        <f>VLOOKUP($C$1,Details!$A$2:$D$7,3,FALSE)</f>
        <v>9771004</v>
      </c>
      <c r="G2" s="325"/>
      <c r="N2" s="220" t="s">
        <v>6</v>
      </c>
      <c r="O2" s="220" t="s">
        <v>3320</v>
      </c>
      <c r="P2" s="220">
        <v>9599183</v>
      </c>
    </row>
    <row r="3" spans="1:16" ht="19.5" customHeight="1">
      <c r="A3" s="452" t="s">
        <v>10</v>
      </c>
      <c r="B3" s="452"/>
      <c r="C3" s="328" t="s">
        <v>57</v>
      </c>
      <c r="D3" s="453" t="s">
        <v>12</v>
      </c>
      <c r="E3" s="453"/>
      <c r="F3" s="329" t="s">
        <v>58</v>
      </c>
      <c r="G3" s="325"/>
      <c r="N3" s="220" t="s">
        <v>3318</v>
      </c>
      <c r="O3" s="220" t="s">
        <v>3321</v>
      </c>
      <c r="P3" s="220">
        <v>9599200</v>
      </c>
    </row>
    <row r="4" spans="1:16" ht="18" customHeight="1">
      <c r="A4" s="452" t="s">
        <v>74</v>
      </c>
      <c r="B4" s="452"/>
      <c r="C4" s="328" t="s">
        <v>4635</v>
      </c>
      <c r="D4" s="453" t="s">
        <v>2072</v>
      </c>
      <c r="E4" s="453"/>
      <c r="F4" s="330">
        <f>'Running Hours'!B5</f>
        <v>9388</v>
      </c>
      <c r="G4" s="325"/>
      <c r="N4" s="220" t="s">
        <v>3324</v>
      </c>
      <c r="O4" s="220" t="s">
        <v>3369</v>
      </c>
      <c r="P4" s="220">
        <v>9731183</v>
      </c>
    </row>
    <row r="5" spans="1:16" ht="18" customHeight="1">
      <c r="A5" s="452" t="s">
        <v>75</v>
      </c>
      <c r="B5" s="452"/>
      <c r="C5" s="331" t="s">
        <v>4636</v>
      </c>
      <c r="D5" s="453" t="s">
        <v>4549</v>
      </c>
      <c r="E5" s="453"/>
      <c r="F5" s="332">
        <f>'Running Hours'!$D3</f>
        <v>44654</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44762.833333333336</v>
      </c>
      <c r="I8" s="18">
        <f t="shared" ref="I8:I19" si="0">D8-($F$4-G8)</f>
        <v>2612</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44762.833333333336</v>
      </c>
      <c r="I9" s="18">
        <f t="shared" si="0"/>
        <v>2612</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44762.833333333336</v>
      </c>
      <c r="I10" s="18">
        <f t="shared" si="0"/>
        <v>2612</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44762.833333333336</v>
      </c>
      <c r="I11" s="18">
        <f t="shared" si="0"/>
        <v>2612</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44762.833333333336</v>
      </c>
      <c r="I12" s="18">
        <f t="shared" si="0"/>
        <v>2612</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44762.833333333336</v>
      </c>
      <c r="I13" s="18">
        <f t="shared" si="0"/>
        <v>2612</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44927.875</v>
      </c>
      <c r="I14" s="18">
        <f t="shared" si="0"/>
        <v>6573</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44927.875</v>
      </c>
      <c r="I15" s="18">
        <f t="shared" si="0"/>
        <v>6573</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44927.875</v>
      </c>
      <c r="I16" s="18">
        <f t="shared" si="0"/>
        <v>6573</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44927.875</v>
      </c>
      <c r="I17" s="18">
        <f t="shared" si="0"/>
        <v>6573</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44927.875</v>
      </c>
      <c r="I18" s="18">
        <f t="shared" si="0"/>
        <v>6573</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44927.875</v>
      </c>
      <c r="I19" s="18">
        <f t="shared" si="0"/>
        <v>6573</v>
      </c>
      <c r="J19" s="12" t="str">
        <f t="shared" si="1"/>
        <v>NOT DUE</v>
      </c>
      <c r="K19" s="13"/>
      <c r="L19" s="15"/>
    </row>
    <row r="20" spans="1:12" ht="26.45" customHeight="1">
      <c r="A20" s="272" t="s">
        <v>89</v>
      </c>
      <c r="B20" s="23" t="s">
        <v>95</v>
      </c>
      <c r="C20" s="24" t="s">
        <v>108</v>
      </c>
      <c r="D20" s="12" t="s">
        <v>4</v>
      </c>
      <c r="E20" s="8">
        <v>44082</v>
      </c>
      <c r="F20" s="306">
        <v>44643</v>
      </c>
      <c r="G20" s="52"/>
      <c r="H20" s="10">
        <f t="shared" ref="H20:H25" si="4">F20+30</f>
        <v>44673</v>
      </c>
      <c r="I20" s="11">
        <f t="shared" ref="I20:I25" ca="1" si="5">IF(ISBLANK(H20),"",H20-DATE(YEAR(NOW()),MONTH(NOW()),DAY(NOW())))</f>
        <v>18</v>
      </c>
      <c r="J20" s="12" t="str">
        <f t="shared" ca="1" si="1"/>
        <v>NOT DUE</v>
      </c>
      <c r="K20" s="26" t="s">
        <v>146</v>
      </c>
      <c r="L20" s="15"/>
    </row>
    <row r="21" spans="1:12" ht="26.45" customHeight="1">
      <c r="A21" s="272" t="s">
        <v>90</v>
      </c>
      <c r="B21" s="23" t="s">
        <v>96</v>
      </c>
      <c r="C21" s="24" t="s">
        <v>108</v>
      </c>
      <c r="D21" s="12" t="s">
        <v>4</v>
      </c>
      <c r="E21" s="8">
        <v>44082</v>
      </c>
      <c r="F21" s="366">
        <v>44643</v>
      </c>
      <c r="G21" s="52"/>
      <c r="H21" s="10">
        <f t="shared" si="4"/>
        <v>44673</v>
      </c>
      <c r="I21" s="11">
        <f t="shared" ca="1" si="5"/>
        <v>18</v>
      </c>
      <c r="J21" s="12" t="str">
        <f t="shared" ca="1" si="1"/>
        <v>NOT DUE</v>
      </c>
      <c r="K21" s="26" t="s">
        <v>146</v>
      </c>
      <c r="L21" s="15"/>
    </row>
    <row r="22" spans="1:12" ht="26.45" customHeight="1">
      <c r="A22" s="272" t="s">
        <v>91</v>
      </c>
      <c r="B22" s="23" t="s">
        <v>97</v>
      </c>
      <c r="C22" s="24" t="s">
        <v>108</v>
      </c>
      <c r="D22" s="12" t="s">
        <v>4</v>
      </c>
      <c r="E22" s="8">
        <v>44082</v>
      </c>
      <c r="F22" s="366">
        <v>44643</v>
      </c>
      <c r="G22" s="52"/>
      <c r="H22" s="10">
        <f t="shared" si="4"/>
        <v>44673</v>
      </c>
      <c r="I22" s="11">
        <f t="shared" ca="1" si="5"/>
        <v>18</v>
      </c>
      <c r="J22" s="12" t="str">
        <f t="shared" ca="1" si="1"/>
        <v>NOT DUE</v>
      </c>
      <c r="K22" s="26" t="s">
        <v>146</v>
      </c>
      <c r="L22" s="15"/>
    </row>
    <row r="23" spans="1:12" ht="26.45" customHeight="1">
      <c r="A23" s="272" t="s">
        <v>92</v>
      </c>
      <c r="B23" s="23" t="s">
        <v>98</v>
      </c>
      <c r="C23" s="24" t="s">
        <v>108</v>
      </c>
      <c r="D23" s="12" t="s">
        <v>4</v>
      </c>
      <c r="E23" s="8">
        <v>44082</v>
      </c>
      <c r="F23" s="366">
        <v>44643</v>
      </c>
      <c r="G23" s="52"/>
      <c r="H23" s="10">
        <f t="shared" si="4"/>
        <v>44673</v>
      </c>
      <c r="I23" s="11">
        <f t="shared" ca="1" si="5"/>
        <v>18</v>
      </c>
      <c r="J23" s="12" t="str">
        <f t="shared" ca="1" si="1"/>
        <v>NOT DUE</v>
      </c>
      <c r="K23" s="26" t="s">
        <v>146</v>
      </c>
      <c r="L23" s="15"/>
    </row>
    <row r="24" spans="1:12" ht="26.45" customHeight="1">
      <c r="A24" s="272" t="s">
        <v>93</v>
      </c>
      <c r="B24" s="23" t="s">
        <v>99</v>
      </c>
      <c r="C24" s="24" t="s">
        <v>108</v>
      </c>
      <c r="D24" s="12" t="s">
        <v>4</v>
      </c>
      <c r="E24" s="8">
        <v>44082</v>
      </c>
      <c r="F24" s="366">
        <v>44643</v>
      </c>
      <c r="G24" s="52"/>
      <c r="H24" s="10">
        <f t="shared" si="4"/>
        <v>44673</v>
      </c>
      <c r="I24" s="11">
        <f t="shared" ca="1" si="5"/>
        <v>18</v>
      </c>
      <c r="J24" s="12" t="str">
        <f t="shared" ca="1" si="1"/>
        <v>NOT DUE</v>
      </c>
      <c r="K24" s="26" t="s">
        <v>146</v>
      </c>
      <c r="L24" s="15"/>
    </row>
    <row r="25" spans="1:12" ht="26.45" customHeight="1">
      <c r="A25" s="272" t="s">
        <v>94</v>
      </c>
      <c r="B25" s="23" t="s">
        <v>100</v>
      </c>
      <c r="C25" s="24" t="s">
        <v>108</v>
      </c>
      <c r="D25" s="12" t="s">
        <v>4</v>
      </c>
      <c r="E25" s="8">
        <v>44082</v>
      </c>
      <c r="F25" s="366">
        <v>44643</v>
      </c>
      <c r="G25" s="52"/>
      <c r="H25" s="10">
        <f t="shared" si="4"/>
        <v>44673</v>
      </c>
      <c r="I25" s="11">
        <f t="shared" ca="1" si="5"/>
        <v>18</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44762.833333333336</v>
      </c>
      <c r="I26" s="18">
        <f t="shared" ref="I26:I49" si="6">D26-($F$4-G26)</f>
        <v>2612</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44762.833333333336</v>
      </c>
      <c r="I27" s="18">
        <f t="shared" si="6"/>
        <v>2612</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44762.833333333336</v>
      </c>
      <c r="I28" s="18">
        <f t="shared" si="6"/>
        <v>2612</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44762.833333333336</v>
      </c>
      <c r="I29" s="18">
        <f t="shared" si="6"/>
        <v>2612</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44762.833333333336</v>
      </c>
      <c r="I30" s="18">
        <f t="shared" si="6"/>
        <v>2612</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44762.833333333336</v>
      </c>
      <c r="I31" s="18">
        <f t="shared" si="6"/>
        <v>2612</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45262.833333333336</v>
      </c>
      <c r="I32" s="18">
        <f t="shared" si="6"/>
        <v>14612</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45262.833333333336</v>
      </c>
      <c r="I33" s="18">
        <f t="shared" si="6"/>
        <v>14612</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45262.833333333336</v>
      </c>
      <c r="I34" s="18">
        <f t="shared" si="6"/>
        <v>14612</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45262.833333333336</v>
      </c>
      <c r="I35" s="18">
        <f t="shared" si="6"/>
        <v>14612</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45262.833333333336</v>
      </c>
      <c r="I36" s="18">
        <f t="shared" si="6"/>
        <v>14612</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45262.833333333336</v>
      </c>
      <c r="I37" s="18">
        <f t="shared" si="6"/>
        <v>14612</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44762.833333333336</v>
      </c>
      <c r="I38" s="18">
        <f t="shared" si="6"/>
        <v>2612</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44762.833333333336</v>
      </c>
      <c r="I39" s="18">
        <f t="shared" si="6"/>
        <v>2612</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44762.833333333336</v>
      </c>
      <c r="I40" s="18">
        <f t="shared" si="6"/>
        <v>2612</v>
      </c>
      <c r="J40" s="12" t="str">
        <f t="shared" si="1"/>
        <v>NOT DUE</v>
      </c>
      <c r="K40" s="15"/>
      <c r="L40" s="13"/>
    </row>
    <row r="41" spans="1:12" ht="24">
      <c r="A41" s="12" t="s">
        <v>130</v>
      </c>
      <c r="B41" s="24" t="s">
        <v>136</v>
      </c>
      <c r="C41" s="24" t="s">
        <v>145</v>
      </c>
      <c r="D41" s="40">
        <v>12000</v>
      </c>
      <c r="E41" s="8">
        <v>44082</v>
      </c>
      <c r="F41" s="8">
        <v>44082</v>
      </c>
      <c r="G41" s="20">
        <v>0</v>
      </c>
      <c r="H41" s="17">
        <f t="shared" si="9"/>
        <v>44762.833333333336</v>
      </c>
      <c r="I41" s="18">
        <f t="shared" si="6"/>
        <v>2612</v>
      </c>
      <c r="J41" s="12" t="str">
        <f t="shared" si="1"/>
        <v>NOT DUE</v>
      </c>
      <c r="K41" s="15"/>
      <c r="L41" s="13"/>
    </row>
    <row r="42" spans="1:12" ht="24">
      <c r="A42" s="12" t="s">
        <v>131</v>
      </c>
      <c r="B42" s="24" t="s">
        <v>137</v>
      </c>
      <c r="C42" s="24" t="s">
        <v>145</v>
      </c>
      <c r="D42" s="40">
        <v>12000</v>
      </c>
      <c r="E42" s="8">
        <v>44082</v>
      </c>
      <c r="F42" s="8">
        <v>44082</v>
      </c>
      <c r="G42" s="20">
        <v>0</v>
      </c>
      <c r="H42" s="17">
        <f t="shared" si="9"/>
        <v>44762.833333333336</v>
      </c>
      <c r="I42" s="18">
        <f t="shared" si="6"/>
        <v>2612</v>
      </c>
      <c r="J42" s="12" t="str">
        <f t="shared" si="1"/>
        <v>NOT DUE</v>
      </c>
      <c r="K42" s="15"/>
      <c r="L42" s="13"/>
    </row>
    <row r="43" spans="1:12" ht="24">
      <c r="A43" s="12" t="s">
        <v>132</v>
      </c>
      <c r="B43" s="24" t="s">
        <v>138</v>
      </c>
      <c r="C43" s="24" t="s">
        <v>145</v>
      </c>
      <c r="D43" s="40">
        <v>12000</v>
      </c>
      <c r="E43" s="8">
        <v>44082</v>
      </c>
      <c r="F43" s="8">
        <v>44082</v>
      </c>
      <c r="G43" s="20">
        <v>0</v>
      </c>
      <c r="H43" s="17">
        <f t="shared" si="9"/>
        <v>44762.833333333336</v>
      </c>
      <c r="I43" s="18">
        <f t="shared" si="6"/>
        <v>2612</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45762.833333333336</v>
      </c>
      <c r="I44" s="18">
        <f t="shared" si="6"/>
        <v>26612</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45762.833333333336</v>
      </c>
      <c r="I45" s="18">
        <f t="shared" si="6"/>
        <v>26612</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45762.833333333336</v>
      </c>
      <c r="I46" s="18">
        <f t="shared" si="6"/>
        <v>26612</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45762.833333333336</v>
      </c>
      <c r="I47" s="18">
        <f t="shared" si="6"/>
        <v>26612</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45762.833333333336</v>
      </c>
      <c r="I48" s="18">
        <f t="shared" si="6"/>
        <v>26612</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45762.833333333336</v>
      </c>
      <c r="I49" s="18">
        <f t="shared" si="6"/>
        <v>26612</v>
      </c>
      <c r="J49" s="12" t="str">
        <f t="shared" si="1"/>
        <v>NOT DUE</v>
      </c>
      <c r="K49" s="15"/>
      <c r="L49" s="15"/>
    </row>
    <row r="50" spans="1:12" ht="24" customHeight="1">
      <c r="A50" s="272" t="s">
        <v>153</v>
      </c>
      <c r="B50" s="23" t="s">
        <v>147</v>
      </c>
      <c r="C50" s="24" t="s">
        <v>108</v>
      </c>
      <c r="D50" s="12" t="s">
        <v>4</v>
      </c>
      <c r="E50" s="8">
        <v>44082</v>
      </c>
      <c r="F50" s="366">
        <v>44643</v>
      </c>
      <c r="G50" s="52"/>
      <c r="H50" s="10">
        <f t="shared" ref="H50:H55" si="11">F50+30</f>
        <v>44673</v>
      </c>
      <c r="I50" s="11">
        <f t="shared" ref="I50:I55" ca="1" si="12">IF(ISBLANK(H50),"",H50-DATE(YEAR(NOW()),MONTH(NOW()),DAY(NOW())))</f>
        <v>18</v>
      </c>
      <c r="J50" s="12" t="str">
        <f t="shared" ca="1" si="1"/>
        <v>NOT DUE</v>
      </c>
      <c r="K50" s="15"/>
      <c r="L50" s="224" t="s">
        <v>4510</v>
      </c>
    </row>
    <row r="51" spans="1:12" ht="24" customHeight="1">
      <c r="A51" s="272" t="s">
        <v>154</v>
      </c>
      <c r="B51" s="23" t="s">
        <v>148</v>
      </c>
      <c r="C51" s="24" t="s">
        <v>108</v>
      </c>
      <c r="D51" s="12" t="s">
        <v>4</v>
      </c>
      <c r="E51" s="8">
        <v>44082</v>
      </c>
      <c r="F51" s="366">
        <v>44643</v>
      </c>
      <c r="G51" s="52"/>
      <c r="H51" s="10">
        <f t="shared" si="11"/>
        <v>44673</v>
      </c>
      <c r="I51" s="11">
        <f t="shared" ca="1" si="12"/>
        <v>18</v>
      </c>
      <c r="J51" s="12" t="str">
        <f t="shared" ca="1" si="1"/>
        <v>NOT DUE</v>
      </c>
      <c r="K51" s="15"/>
      <c r="L51" s="224" t="s">
        <v>4510</v>
      </c>
    </row>
    <row r="52" spans="1:12" ht="24" customHeight="1">
      <c r="A52" s="272" t="s">
        <v>155</v>
      </c>
      <c r="B52" s="23" t="s">
        <v>149</v>
      </c>
      <c r="C52" s="24" t="s">
        <v>108</v>
      </c>
      <c r="D52" s="12" t="s">
        <v>4</v>
      </c>
      <c r="E52" s="8">
        <v>44082</v>
      </c>
      <c r="F52" s="366">
        <v>44643</v>
      </c>
      <c r="G52" s="52"/>
      <c r="H52" s="10">
        <f t="shared" si="11"/>
        <v>44673</v>
      </c>
      <c r="I52" s="11">
        <f t="shared" ca="1" si="12"/>
        <v>18</v>
      </c>
      <c r="J52" s="12" t="str">
        <f t="shared" ca="1" si="1"/>
        <v>NOT DUE</v>
      </c>
      <c r="K52" s="15"/>
      <c r="L52" s="224" t="s">
        <v>4510</v>
      </c>
    </row>
    <row r="53" spans="1:12" ht="24" customHeight="1">
      <c r="A53" s="272" t="s">
        <v>156</v>
      </c>
      <c r="B53" s="23" t="s">
        <v>150</v>
      </c>
      <c r="C53" s="24" t="s">
        <v>108</v>
      </c>
      <c r="D53" s="12" t="s">
        <v>4</v>
      </c>
      <c r="E53" s="8">
        <v>44082</v>
      </c>
      <c r="F53" s="366">
        <v>44643</v>
      </c>
      <c r="G53" s="52"/>
      <c r="H53" s="10">
        <f t="shared" si="11"/>
        <v>44673</v>
      </c>
      <c r="I53" s="11">
        <f t="shared" ca="1" si="12"/>
        <v>18</v>
      </c>
      <c r="J53" s="12" t="str">
        <f t="shared" ca="1" si="1"/>
        <v>NOT DUE</v>
      </c>
      <c r="K53" s="15"/>
      <c r="L53" s="224" t="s">
        <v>4510</v>
      </c>
    </row>
    <row r="54" spans="1:12" ht="24" customHeight="1">
      <c r="A54" s="272" t="s">
        <v>157</v>
      </c>
      <c r="B54" s="23" t="s">
        <v>151</v>
      </c>
      <c r="C54" s="24" t="s">
        <v>108</v>
      </c>
      <c r="D54" s="12" t="s">
        <v>4</v>
      </c>
      <c r="E54" s="8">
        <v>44082</v>
      </c>
      <c r="F54" s="366">
        <v>44643</v>
      </c>
      <c r="G54" s="52"/>
      <c r="H54" s="10">
        <f t="shared" si="11"/>
        <v>44673</v>
      </c>
      <c r="I54" s="11">
        <f t="shared" ca="1" si="12"/>
        <v>18</v>
      </c>
      <c r="J54" s="12" t="str">
        <f t="shared" ca="1" si="1"/>
        <v>NOT DUE</v>
      </c>
      <c r="K54" s="15"/>
      <c r="L54" s="224" t="s">
        <v>4510</v>
      </c>
    </row>
    <row r="55" spans="1:12" ht="24" customHeight="1">
      <c r="A55" s="272" t="s">
        <v>158</v>
      </c>
      <c r="B55" s="23" t="s">
        <v>152</v>
      </c>
      <c r="C55" s="24" t="s">
        <v>108</v>
      </c>
      <c r="D55" s="12" t="s">
        <v>4</v>
      </c>
      <c r="E55" s="8">
        <v>44082</v>
      </c>
      <c r="F55" s="366">
        <v>44643</v>
      </c>
      <c r="G55" s="52"/>
      <c r="H55" s="10">
        <f t="shared" si="11"/>
        <v>44673</v>
      </c>
      <c r="I55" s="11">
        <f t="shared" ca="1" si="12"/>
        <v>18</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44762.833333333336</v>
      </c>
      <c r="I56" s="18">
        <f t="shared" ref="I56:I119" si="13">D56-($F$4-G56)</f>
        <v>2612</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44762.833333333336</v>
      </c>
      <c r="I57" s="18">
        <f t="shared" si="13"/>
        <v>2612</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44762.833333333336</v>
      </c>
      <c r="I58" s="18">
        <f t="shared" si="13"/>
        <v>2612</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44762.833333333336</v>
      </c>
      <c r="I59" s="18">
        <f t="shared" si="13"/>
        <v>2612</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44762.833333333336</v>
      </c>
      <c r="I60" s="18">
        <f t="shared" si="13"/>
        <v>2612</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44762.833333333336</v>
      </c>
      <c r="I61" s="18">
        <f t="shared" si="13"/>
        <v>2612</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45262.833333333336</v>
      </c>
      <c r="I62" s="18">
        <f t="shared" si="13"/>
        <v>14612</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45262.833333333336</v>
      </c>
      <c r="I63" s="18">
        <f t="shared" si="13"/>
        <v>14612</v>
      </c>
      <c r="J63" s="12" t="str">
        <f t="shared" si="1"/>
        <v>NOT DUE</v>
      </c>
      <c r="K63" s="15"/>
      <c r="L63" s="15"/>
    </row>
    <row r="64" spans="1:12" ht="24">
      <c r="A64" s="12" t="s">
        <v>168</v>
      </c>
      <c r="B64" s="24" t="s">
        <v>175</v>
      </c>
      <c r="C64" s="24" t="s">
        <v>185</v>
      </c>
      <c r="D64" s="40">
        <v>24000</v>
      </c>
      <c r="E64" s="8">
        <v>44082</v>
      </c>
      <c r="F64" s="8">
        <v>44082</v>
      </c>
      <c r="G64" s="20">
        <v>0</v>
      </c>
      <c r="H64" s="17">
        <f t="shared" si="15"/>
        <v>45262.833333333336</v>
      </c>
      <c r="I64" s="18">
        <f t="shared" si="13"/>
        <v>14612</v>
      </c>
      <c r="J64" s="12" t="str">
        <f t="shared" si="1"/>
        <v>NOT DUE</v>
      </c>
      <c r="K64" s="15"/>
      <c r="L64" s="15"/>
    </row>
    <row r="65" spans="1:12" ht="24">
      <c r="A65" s="12" t="s">
        <v>169</v>
      </c>
      <c r="B65" s="24" t="s">
        <v>176</v>
      </c>
      <c r="C65" s="24" t="s">
        <v>185</v>
      </c>
      <c r="D65" s="40">
        <v>24000</v>
      </c>
      <c r="E65" s="8">
        <v>44082</v>
      </c>
      <c r="F65" s="8">
        <v>44082</v>
      </c>
      <c r="G65" s="20">
        <v>0</v>
      </c>
      <c r="H65" s="17">
        <f t="shared" si="15"/>
        <v>45262.833333333336</v>
      </c>
      <c r="I65" s="18">
        <f t="shared" si="13"/>
        <v>14612</v>
      </c>
      <c r="J65" s="12" t="str">
        <f t="shared" si="1"/>
        <v>NOT DUE</v>
      </c>
      <c r="K65" s="15"/>
      <c r="L65" s="15"/>
    </row>
    <row r="66" spans="1:12" ht="24">
      <c r="A66" s="12" t="s">
        <v>170</v>
      </c>
      <c r="B66" s="24" t="s">
        <v>177</v>
      </c>
      <c r="C66" s="24" t="s">
        <v>185</v>
      </c>
      <c r="D66" s="40">
        <v>24000</v>
      </c>
      <c r="E66" s="8">
        <v>44082</v>
      </c>
      <c r="F66" s="8">
        <v>44082</v>
      </c>
      <c r="G66" s="20">
        <v>0</v>
      </c>
      <c r="H66" s="17">
        <f t="shared" si="15"/>
        <v>45262.833333333336</v>
      </c>
      <c r="I66" s="18">
        <f t="shared" si="13"/>
        <v>14612</v>
      </c>
      <c r="J66" s="12" t="str">
        <f t="shared" si="1"/>
        <v>NOT DUE</v>
      </c>
      <c r="K66" s="15"/>
      <c r="L66" s="15"/>
    </row>
    <row r="67" spans="1:12" ht="24">
      <c r="A67" s="12" t="s">
        <v>171</v>
      </c>
      <c r="B67" s="24" t="s">
        <v>178</v>
      </c>
      <c r="C67" s="24" t="s">
        <v>185</v>
      </c>
      <c r="D67" s="40">
        <v>24000</v>
      </c>
      <c r="E67" s="8">
        <v>44082</v>
      </c>
      <c r="F67" s="8">
        <v>44082</v>
      </c>
      <c r="G67" s="20">
        <v>0</v>
      </c>
      <c r="H67" s="17">
        <f t="shared" si="15"/>
        <v>45262.833333333336</v>
      </c>
      <c r="I67" s="18">
        <f t="shared" si="13"/>
        <v>14612</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44774.25</v>
      </c>
      <c r="I68" s="18">
        <f t="shared" si="13"/>
        <v>2886</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45596.166666666664</v>
      </c>
      <c r="I69" s="18">
        <f t="shared" si="13"/>
        <v>22612</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45596.166666666664</v>
      </c>
      <c r="I70" s="18">
        <f t="shared" si="13"/>
        <v>22612</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45596.166666666664</v>
      </c>
      <c r="I71" s="18">
        <f t="shared" si="13"/>
        <v>22612</v>
      </c>
      <c r="J71" s="12" t="str">
        <f t="shared" si="1"/>
        <v>NOT DUE</v>
      </c>
      <c r="K71" s="15"/>
      <c r="L71" s="15"/>
    </row>
    <row r="72" spans="1:12" ht="24">
      <c r="A72" s="12" t="s">
        <v>183</v>
      </c>
      <c r="B72" s="24" t="s">
        <v>2123</v>
      </c>
      <c r="C72" s="24" t="s">
        <v>202</v>
      </c>
      <c r="D72" s="40">
        <v>32000</v>
      </c>
      <c r="E72" s="8">
        <v>44082</v>
      </c>
      <c r="F72" s="8">
        <v>44082</v>
      </c>
      <c r="G72" s="20">
        <v>0</v>
      </c>
      <c r="H72" s="17">
        <f t="shared" si="16"/>
        <v>45596.166666666664</v>
      </c>
      <c r="I72" s="18">
        <f t="shared" si="13"/>
        <v>22612</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45596.166666666664</v>
      </c>
      <c r="I73" s="18">
        <f t="shared" si="13"/>
        <v>22612</v>
      </c>
      <c r="J73" s="12" t="str">
        <f t="shared" si="17"/>
        <v>NOT DUE</v>
      </c>
      <c r="K73" s="15"/>
      <c r="L73" s="15"/>
    </row>
    <row r="74" spans="1:12" ht="24">
      <c r="A74" s="12" t="s">
        <v>187</v>
      </c>
      <c r="B74" s="24" t="s">
        <v>2125</v>
      </c>
      <c r="C74" s="24" t="s">
        <v>202</v>
      </c>
      <c r="D74" s="40">
        <v>32000</v>
      </c>
      <c r="E74" s="8">
        <v>44082</v>
      </c>
      <c r="F74" s="8">
        <v>44082</v>
      </c>
      <c r="G74" s="20">
        <v>0</v>
      </c>
      <c r="H74" s="17">
        <f t="shared" si="16"/>
        <v>45596.166666666664</v>
      </c>
      <c r="I74" s="18">
        <f t="shared" si="13"/>
        <v>22612</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45596.166666666664</v>
      </c>
      <c r="I75" s="18">
        <f t="shared" si="13"/>
        <v>22612</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45596.166666666664</v>
      </c>
      <c r="I76" s="18">
        <f t="shared" si="13"/>
        <v>22612</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45596.166666666664</v>
      </c>
      <c r="I77" s="18">
        <f t="shared" si="13"/>
        <v>22612</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45596.166666666664</v>
      </c>
      <c r="I78" s="18">
        <f t="shared" si="13"/>
        <v>22612</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45596.166666666664</v>
      </c>
      <c r="I79" s="18">
        <f t="shared" si="13"/>
        <v>22612</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45596.166666666664</v>
      </c>
      <c r="I80" s="18">
        <f t="shared" si="13"/>
        <v>22612</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44927.875</v>
      </c>
      <c r="I81" s="18">
        <f t="shared" si="13"/>
        <v>6573</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44927.875</v>
      </c>
      <c r="I82" s="18">
        <f t="shared" si="13"/>
        <v>6573</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44927.875</v>
      </c>
      <c r="I83" s="18">
        <f t="shared" si="13"/>
        <v>6573</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44927.875</v>
      </c>
      <c r="I84" s="18">
        <f t="shared" si="13"/>
        <v>6573</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44927.875</v>
      </c>
      <c r="I85" s="18">
        <f t="shared" si="13"/>
        <v>6573</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44927.875</v>
      </c>
      <c r="I86" s="18">
        <f t="shared" si="13"/>
        <v>6573</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45596.166666666664</v>
      </c>
      <c r="I87" s="18">
        <f t="shared" si="13"/>
        <v>22612</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45596.166666666664</v>
      </c>
      <c r="I88" s="18">
        <f t="shared" si="13"/>
        <v>22612</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45596.166666666664</v>
      </c>
      <c r="I89" s="18">
        <f t="shared" si="13"/>
        <v>22612</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45596.166666666664</v>
      </c>
      <c r="I90" s="18">
        <f t="shared" si="13"/>
        <v>22612</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45596.166666666664</v>
      </c>
      <c r="I91" s="18">
        <f t="shared" si="13"/>
        <v>22612</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45596.166666666664</v>
      </c>
      <c r="I92" s="18">
        <f t="shared" si="13"/>
        <v>22612</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44878.5</v>
      </c>
      <c r="I93" s="18">
        <f t="shared" si="13"/>
        <v>5388</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44878.5</v>
      </c>
      <c r="I94" s="18">
        <f t="shared" si="13"/>
        <v>5388</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44878.5</v>
      </c>
      <c r="I95" s="18">
        <f t="shared" si="13"/>
        <v>5388</v>
      </c>
      <c r="J95" s="12" t="str">
        <f t="shared" si="17"/>
        <v>NOT DUE</v>
      </c>
      <c r="K95" s="15"/>
      <c r="L95" s="13"/>
    </row>
    <row r="96" spans="1:12" ht="36">
      <c r="A96" s="12" t="s">
        <v>225</v>
      </c>
      <c r="B96" s="24" t="s">
        <v>231</v>
      </c>
      <c r="C96" s="21" t="s">
        <v>228</v>
      </c>
      <c r="D96" s="40">
        <v>8000</v>
      </c>
      <c r="E96" s="8">
        <v>44082</v>
      </c>
      <c r="F96" s="306">
        <v>44134</v>
      </c>
      <c r="G96" s="304">
        <v>6776</v>
      </c>
      <c r="H96" s="17">
        <f t="shared" si="20"/>
        <v>44878.5</v>
      </c>
      <c r="I96" s="18">
        <f t="shared" si="13"/>
        <v>5388</v>
      </c>
      <c r="J96" s="12" t="str">
        <f t="shared" si="17"/>
        <v>NOT DUE</v>
      </c>
      <c r="K96" s="15"/>
      <c r="L96" s="13"/>
    </row>
    <row r="97" spans="1:12" ht="36">
      <c r="A97" s="12" t="s">
        <v>226</v>
      </c>
      <c r="B97" s="24" t="s">
        <v>232</v>
      </c>
      <c r="C97" s="21" t="s">
        <v>228</v>
      </c>
      <c r="D97" s="40">
        <v>8000</v>
      </c>
      <c r="E97" s="8">
        <v>44082</v>
      </c>
      <c r="F97" s="306">
        <v>44134</v>
      </c>
      <c r="G97" s="304">
        <v>6776</v>
      </c>
      <c r="H97" s="17">
        <f t="shared" si="20"/>
        <v>44878.5</v>
      </c>
      <c r="I97" s="18">
        <f t="shared" si="13"/>
        <v>5388</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44878.5</v>
      </c>
      <c r="I98" s="18">
        <f t="shared" si="13"/>
        <v>5388</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44927.875</v>
      </c>
      <c r="I99" s="18">
        <f t="shared" si="13"/>
        <v>6573</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44927.875</v>
      </c>
      <c r="I100" s="18">
        <f t="shared" si="13"/>
        <v>6573</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44927.875</v>
      </c>
      <c r="I101" s="18">
        <f t="shared" si="13"/>
        <v>6573</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44927.875</v>
      </c>
      <c r="I102" s="18">
        <f t="shared" si="13"/>
        <v>6573</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44927.875</v>
      </c>
      <c r="I103" s="18">
        <f t="shared" si="13"/>
        <v>6573</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44927.875</v>
      </c>
      <c r="I104" s="18">
        <f t="shared" si="13"/>
        <v>6573</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45596.166666666664</v>
      </c>
      <c r="I105" s="18">
        <f t="shared" si="13"/>
        <v>22612</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45596.166666666664</v>
      </c>
      <c r="I106" s="18">
        <f t="shared" si="13"/>
        <v>22612</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45596.166666666664</v>
      </c>
      <c r="I107" s="18">
        <f t="shared" si="13"/>
        <v>22612</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45596.166666666664</v>
      </c>
      <c r="I108" s="18">
        <f t="shared" si="13"/>
        <v>22612</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45596.166666666664</v>
      </c>
      <c r="I109" s="18">
        <f t="shared" si="13"/>
        <v>22612</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45596.166666666664</v>
      </c>
      <c r="I110" s="18">
        <f t="shared" si="13"/>
        <v>22612</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45596.166666666664</v>
      </c>
      <c r="I111" s="18">
        <f t="shared" si="13"/>
        <v>22612</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45596.166666666664</v>
      </c>
      <c r="I112" s="18">
        <f t="shared" si="13"/>
        <v>22612</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45596.166666666664</v>
      </c>
      <c r="I113" s="18">
        <f t="shared" si="13"/>
        <v>22612</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45596.166666666664</v>
      </c>
      <c r="I114" s="18">
        <f t="shared" si="13"/>
        <v>22612</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45596.166666666664</v>
      </c>
      <c r="I115" s="18">
        <f t="shared" si="13"/>
        <v>22612</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45596.166666666664</v>
      </c>
      <c r="I116" s="18">
        <f t="shared" si="13"/>
        <v>22612</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44927.875</v>
      </c>
      <c r="I117" s="18">
        <f t="shared" si="13"/>
        <v>6573</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44927.875</v>
      </c>
      <c r="I118" s="18">
        <f t="shared" si="13"/>
        <v>6573</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44927.875</v>
      </c>
      <c r="I119" s="18">
        <f t="shared" si="13"/>
        <v>6573</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44927.875</v>
      </c>
      <c r="I120" s="18">
        <f t="shared" ref="I120:I132" si="24">D120-($F$4-G120)</f>
        <v>6573</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44927.875</v>
      </c>
      <c r="I121" s="18">
        <f t="shared" si="24"/>
        <v>6573</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44927.875</v>
      </c>
      <c r="I122" s="18">
        <f t="shared" si="24"/>
        <v>6573</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44927.875</v>
      </c>
      <c r="I123" s="18">
        <f t="shared" si="24"/>
        <v>6573</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44927.875</v>
      </c>
      <c r="I124" s="18">
        <f t="shared" si="24"/>
        <v>6573</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45596.166666666664</v>
      </c>
      <c r="I125" s="18">
        <f t="shared" si="24"/>
        <v>22612</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45596.166666666664</v>
      </c>
      <c r="I126" s="18">
        <f t="shared" si="24"/>
        <v>22612</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45596.166666666664</v>
      </c>
      <c r="I127" s="18">
        <f t="shared" si="24"/>
        <v>22612</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45596.166666666664</v>
      </c>
      <c r="I128" s="18">
        <f t="shared" si="24"/>
        <v>22612</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45596.166666666664</v>
      </c>
      <c r="I129" s="18">
        <f t="shared" si="24"/>
        <v>22612</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45596.166666666664</v>
      </c>
      <c r="I130" s="18">
        <f t="shared" si="24"/>
        <v>22612</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45596.166666666664</v>
      </c>
      <c r="I131" s="18">
        <f t="shared" si="24"/>
        <v>22612</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45596.166666666664</v>
      </c>
      <c r="I132" s="18">
        <f t="shared" si="24"/>
        <v>22612</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44927.875</v>
      </c>
      <c r="I133" s="18">
        <f>D133-($F$4-G133)</f>
        <v>6573</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44654</v>
      </c>
      <c r="G134" s="82"/>
      <c r="H134" s="10">
        <f>F134+(1)</f>
        <v>44655</v>
      </c>
      <c r="I134" s="11">
        <f ca="1">IF(ISBLANK(H134),"",H134-DATE(YEAR(NOW()),MONTH(NOW()),DAY(NOW())))</f>
        <v>0</v>
      </c>
      <c r="J134" s="12" t="str">
        <f t="shared" ca="1" si="26"/>
        <v>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44927.875</v>
      </c>
      <c r="I135" s="18">
        <f t="shared" ref="I135:I162" si="27">D135-($F$4-G135)</f>
        <v>6573</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44927.875</v>
      </c>
      <c r="I136" s="18">
        <f t="shared" si="27"/>
        <v>6573</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44761.208333333336</v>
      </c>
      <c r="I137" s="18">
        <f t="shared" si="27"/>
        <v>2573</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44927.875</v>
      </c>
      <c r="I138" s="18">
        <f t="shared" si="27"/>
        <v>6573</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44761.208333333336</v>
      </c>
      <c r="I139" s="18">
        <f t="shared" si="27"/>
        <v>2573</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44762.875</v>
      </c>
      <c r="I140" s="18">
        <f t="shared" si="27"/>
        <v>2613</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45596.166666666664</v>
      </c>
      <c r="I141" s="18">
        <f t="shared" si="27"/>
        <v>22612</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45596.166666666664</v>
      </c>
      <c r="I142" s="18">
        <f t="shared" si="27"/>
        <v>22612</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45596.166666666664</v>
      </c>
      <c r="I143" s="18">
        <f t="shared" si="27"/>
        <v>22612</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45596.166666666664</v>
      </c>
      <c r="I144" s="18">
        <f t="shared" si="27"/>
        <v>22612</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44761.208333333336</v>
      </c>
      <c r="I145" s="18">
        <f t="shared" si="27"/>
        <v>2573</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44761.208333333336</v>
      </c>
      <c r="I146" s="18">
        <f t="shared" si="27"/>
        <v>2573</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44761.208333333336</v>
      </c>
      <c r="I147" s="18">
        <f t="shared" si="27"/>
        <v>2573</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44761.208333333336</v>
      </c>
      <c r="I148" s="18">
        <f t="shared" si="27"/>
        <v>2573</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44761.208333333336</v>
      </c>
      <c r="I149" s="18">
        <f t="shared" si="27"/>
        <v>2573</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44761.208333333336</v>
      </c>
      <c r="I150" s="18">
        <f t="shared" si="27"/>
        <v>2573</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44761.208333333336</v>
      </c>
      <c r="I151" s="18">
        <f t="shared" si="27"/>
        <v>2573</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44761.208333333336</v>
      </c>
      <c r="I152" s="18">
        <f t="shared" si="27"/>
        <v>2573</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44761.208333333336</v>
      </c>
      <c r="I153" s="18">
        <f t="shared" si="27"/>
        <v>2573</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45596.166666666664</v>
      </c>
      <c r="I154" s="18">
        <f t="shared" si="27"/>
        <v>22612</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45596.166666666664</v>
      </c>
      <c r="I155" s="18">
        <f t="shared" si="27"/>
        <v>22612</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45596.166666666664</v>
      </c>
      <c r="I156" s="18">
        <f t="shared" si="27"/>
        <v>22612</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45596.166666666664</v>
      </c>
      <c r="I157" s="18">
        <f t="shared" si="27"/>
        <v>22612</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45596.166666666664</v>
      </c>
      <c r="I158" s="18">
        <f t="shared" si="27"/>
        <v>22612</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45596.166666666664</v>
      </c>
      <c r="I159" s="18">
        <f t="shared" si="27"/>
        <v>22612</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45596.166666666664</v>
      </c>
      <c r="I160" s="18">
        <f t="shared" si="27"/>
        <v>22612</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45596.166666666664</v>
      </c>
      <c r="I161" s="18">
        <f t="shared" si="27"/>
        <v>22612</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45596.166666666664</v>
      </c>
      <c r="I162" s="18">
        <f t="shared" si="27"/>
        <v>22612</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45596.166666666664</v>
      </c>
      <c r="I163" s="18">
        <f>D163-($F$4-G163)</f>
        <v>22612</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45596.166666666664</v>
      </c>
      <c r="I164" s="18">
        <f t="shared" ref="I164" si="31">D164-($F$4-G164)</f>
        <v>22612</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44927.875</v>
      </c>
      <c r="I165" s="18">
        <f>D165-($F$4-G165)</f>
        <v>6573</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44927.875</v>
      </c>
      <c r="I166" s="18">
        <f>D166-($F$4-G166)</f>
        <v>6573</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44927.875</v>
      </c>
      <c r="I167" s="18">
        <f>D167-($F$4-G167)</f>
        <v>6573</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44927.875</v>
      </c>
      <c r="I168" s="18">
        <f>D168-($F$4-G168)</f>
        <v>6573</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44680.375</v>
      </c>
      <c r="I169" s="18">
        <f>D169-($F$4-G169)</f>
        <v>633</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157</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157</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44927.875</v>
      </c>
      <c r="I172" s="18">
        <f>D172-($F$4-G172)</f>
        <v>6573</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44929.5</v>
      </c>
      <c r="I173" s="18">
        <f>D173-($F$4-G173)</f>
        <v>6612</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44735.166666666664</v>
      </c>
      <c r="I174" s="18">
        <f>D174-($F$4-G174)</f>
        <v>1948</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157</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156</v>
      </c>
      <c r="J176" s="12" t="str">
        <f t="shared" ca="1" si="26"/>
        <v>NOT DUE</v>
      </c>
      <c r="K176" s="26"/>
      <c r="L176" s="15"/>
    </row>
    <row r="177" spans="1:12" ht="24" customHeight="1">
      <c r="A177" s="273" t="s">
        <v>401</v>
      </c>
      <c r="B177" s="170" t="s">
        <v>389</v>
      </c>
      <c r="C177" s="24" t="s">
        <v>385</v>
      </c>
      <c r="D177" s="40">
        <v>500</v>
      </c>
      <c r="E177" s="8">
        <v>44082</v>
      </c>
      <c r="F177" s="366">
        <v>44654</v>
      </c>
      <c r="G177" s="20">
        <v>9388</v>
      </c>
      <c r="H177" s="17">
        <f>IF(I177&lt;=500,$F$5+(I177/24),"error")</f>
        <v>44674.833333333336</v>
      </c>
      <c r="I177" s="18">
        <f>D177-($F$4-G177)</f>
        <v>500</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157</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157</v>
      </c>
      <c r="J179" s="12" t="str">
        <f t="shared" ca="1" si="26"/>
        <v>NOT DUE</v>
      </c>
      <c r="K179" s="26"/>
      <c r="L179" s="15"/>
    </row>
    <row r="180" spans="1:12" ht="24" customHeight="1">
      <c r="A180" s="273" t="s">
        <v>404</v>
      </c>
      <c r="B180" s="24" t="s">
        <v>394</v>
      </c>
      <c r="C180" s="24" t="s">
        <v>395</v>
      </c>
      <c r="D180" s="12" t="s">
        <v>3</v>
      </c>
      <c r="E180" s="8">
        <v>44082</v>
      </c>
      <c r="F180" s="306">
        <v>44474</v>
      </c>
      <c r="G180" s="82"/>
      <c r="H180" s="10">
        <f>F180+(182)</f>
        <v>44656</v>
      </c>
      <c r="I180" s="11">
        <f t="shared" ca="1" si="33"/>
        <v>1</v>
      </c>
      <c r="J180" s="12" t="str">
        <f t="shared" ca="1" si="26"/>
        <v>NOT DUE</v>
      </c>
      <c r="K180" s="26"/>
      <c r="L180" s="15"/>
    </row>
    <row r="181" spans="1:12" ht="36">
      <c r="A181" s="12" t="s">
        <v>405</v>
      </c>
      <c r="B181" s="171" t="s">
        <v>407</v>
      </c>
      <c r="C181" s="117" t="s">
        <v>408</v>
      </c>
      <c r="D181" s="118" t="s">
        <v>4</v>
      </c>
      <c r="E181" s="8">
        <v>44082</v>
      </c>
      <c r="F181" s="366">
        <v>44639</v>
      </c>
      <c r="G181" s="82"/>
      <c r="H181" s="10">
        <f>F181+(30)</f>
        <v>44669</v>
      </c>
      <c r="I181" s="11">
        <f t="shared" ca="1" si="33"/>
        <v>14</v>
      </c>
      <c r="J181" s="12" t="str">
        <f t="shared" ca="1" si="26"/>
        <v>NOT DUE</v>
      </c>
      <c r="K181" s="26"/>
      <c r="L181" s="15"/>
    </row>
    <row r="182" spans="1:12" ht="24.75">
      <c r="A182" s="273" t="s">
        <v>406</v>
      </c>
      <c r="B182" s="117" t="s">
        <v>409</v>
      </c>
      <c r="C182" s="117" t="s">
        <v>410</v>
      </c>
      <c r="D182" s="118" t="s">
        <v>0</v>
      </c>
      <c r="E182" s="8">
        <v>44082</v>
      </c>
      <c r="F182" s="366">
        <v>44595</v>
      </c>
      <c r="G182" s="82"/>
      <c r="H182" s="10">
        <f>F182+(90)</f>
        <v>44685</v>
      </c>
      <c r="I182" s="11">
        <f t="shared" ca="1" si="33"/>
        <v>30</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153</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44927.541666666664</v>
      </c>
      <c r="I184" s="18">
        <f>D184-($F$4-G184)</f>
        <v>6565</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44927.541666666664</v>
      </c>
      <c r="I185" s="18">
        <f>D185-($F$4-G185)</f>
        <v>6565</v>
      </c>
      <c r="J185" s="12" t="str">
        <f t="shared" si="26"/>
        <v>NOT DUE</v>
      </c>
      <c r="K185" s="24" t="s">
        <v>313</v>
      </c>
      <c r="L185" s="15"/>
    </row>
    <row r="186" spans="1:12" ht="24" customHeight="1">
      <c r="A186" s="271" t="s">
        <v>419</v>
      </c>
      <c r="B186" s="24" t="s">
        <v>421</v>
      </c>
      <c r="C186" s="24" t="s">
        <v>422</v>
      </c>
      <c r="D186" s="12" t="s">
        <v>4965</v>
      </c>
      <c r="E186" s="8">
        <v>44082</v>
      </c>
      <c r="F186" s="366">
        <v>44654</v>
      </c>
      <c r="G186" s="82"/>
      <c r="H186" s="10">
        <f>F186+(1)</f>
        <v>44655</v>
      </c>
      <c r="I186" s="11">
        <f ca="1">IF(ISBLANK(H186),"",H186-DATE(YEAR(NOW()),MONTH(NOW()),DAY(NOW())))</f>
        <v>0</v>
      </c>
      <c r="J186" s="12" t="str">
        <f t="shared" ca="1" si="26"/>
        <v>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44762.833333333336</v>
      </c>
      <c r="I187" s="18">
        <f>D187-($F$4-G187)</f>
        <v>2612</v>
      </c>
      <c r="J187" s="12" t="str">
        <f t="shared" si="26"/>
        <v>NOT DUE</v>
      </c>
      <c r="K187" s="26"/>
      <c r="L187" s="15" t="s">
        <v>4927</v>
      </c>
    </row>
    <row r="188" spans="1:12" ht="39" customHeight="1">
      <c r="A188" s="271" t="s">
        <v>424</v>
      </c>
      <c r="B188" s="170" t="s">
        <v>426</v>
      </c>
      <c r="C188" s="24" t="s">
        <v>294</v>
      </c>
      <c r="D188" s="32" t="s">
        <v>429</v>
      </c>
      <c r="E188" s="8">
        <v>44082</v>
      </c>
      <c r="F188" s="366">
        <v>44654</v>
      </c>
      <c r="G188" s="82"/>
      <c r="H188" s="10">
        <f>F188+(1)</f>
        <v>44655</v>
      </c>
      <c r="I188" s="11">
        <f ca="1">IF(ISBLANK(H188),"",H188-DATE(YEAR(NOW()),MONTH(NOW()),DAY(NOW())))</f>
        <v>0</v>
      </c>
      <c r="J188" s="12" t="str">
        <f t="shared" ca="1" si="26"/>
        <v>DUE</v>
      </c>
      <c r="K188" s="24" t="s">
        <v>353</v>
      </c>
      <c r="L188" s="15"/>
    </row>
    <row r="189" spans="1:12" ht="24">
      <c r="A189" s="12" t="s">
        <v>425</v>
      </c>
      <c r="B189" s="24" t="s">
        <v>427</v>
      </c>
      <c r="C189" s="24" t="s">
        <v>428</v>
      </c>
      <c r="D189" s="228">
        <v>32000</v>
      </c>
      <c r="E189" s="8">
        <v>44082</v>
      </c>
      <c r="F189" s="8">
        <v>44082</v>
      </c>
      <c r="G189" s="20">
        <v>0</v>
      </c>
      <c r="H189" s="17">
        <f>IF(I189&lt;=32000,$F$5+(I189/24),"error")</f>
        <v>45596.166666666664</v>
      </c>
      <c r="I189" s="18">
        <f>D189-($F$4-G189)</f>
        <v>22612</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44901.375</v>
      </c>
      <c r="I190" s="18">
        <f>D190-($F$4-G190)</f>
        <v>5937</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44901.375</v>
      </c>
      <c r="I191" s="18">
        <f t="shared" ref="I191:I243" si="35">D191-($F$4-G191)</f>
        <v>5937</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44927.541666666664</v>
      </c>
      <c r="I192" s="18">
        <f t="shared" si="35"/>
        <v>6565</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44927.541666666664</v>
      </c>
      <c r="I193" s="18">
        <f t="shared" si="35"/>
        <v>6565</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44952.541666666664</v>
      </c>
      <c r="I194" s="18">
        <f t="shared" si="35"/>
        <v>7165</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44951.708333333336</v>
      </c>
      <c r="I195" s="18">
        <f t="shared" si="35"/>
        <v>7145</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44818.041666666664</v>
      </c>
      <c r="I196" s="18">
        <f t="shared" si="35"/>
        <v>3937</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44818.041666666664</v>
      </c>
      <c r="I197" s="18">
        <f t="shared" si="35"/>
        <v>3937</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44844.208333333336</v>
      </c>
      <c r="I198" s="18">
        <f t="shared" si="35"/>
        <v>4565</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44844.208333333336</v>
      </c>
      <c r="I199" s="18">
        <f t="shared" si="35"/>
        <v>4565</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44869.208333333336</v>
      </c>
      <c r="I200" s="18">
        <f t="shared" si="35"/>
        <v>5165</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44868.375</v>
      </c>
      <c r="I201" s="18">
        <f t="shared" si="35"/>
        <v>5145</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45596.166666666664</v>
      </c>
      <c r="I202" s="18">
        <f t="shared" si="35"/>
        <v>22612</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45596.166666666664</v>
      </c>
      <c r="I203" s="18">
        <f t="shared" si="35"/>
        <v>22612</v>
      </c>
      <c r="J203" s="12" t="str">
        <f t="shared" si="37"/>
        <v>NOT DUE</v>
      </c>
      <c r="K203" s="26"/>
      <c r="L203" s="15"/>
    </row>
    <row r="204" spans="1:12" ht="24">
      <c r="A204" s="12" t="s">
        <v>459</v>
      </c>
      <c r="B204" s="24" t="s">
        <v>454</v>
      </c>
      <c r="C204" s="24" t="s">
        <v>82</v>
      </c>
      <c r="D204" s="40">
        <v>32000</v>
      </c>
      <c r="E204" s="8">
        <v>44082</v>
      </c>
      <c r="F204" s="8">
        <v>44082</v>
      </c>
      <c r="G204" s="20">
        <v>0</v>
      </c>
      <c r="H204" s="17">
        <f t="shared" si="38"/>
        <v>45596.166666666664</v>
      </c>
      <c r="I204" s="18">
        <f t="shared" si="35"/>
        <v>22612</v>
      </c>
      <c r="J204" s="12" t="str">
        <f t="shared" si="37"/>
        <v>NOT DUE</v>
      </c>
      <c r="K204" s="26"/>
      <c r="L204" s="15"/>
    </row>
    <row r="205" spans="1:12" ht="24">
      <c r="A205" s="12" t="s">
        <v>460</v>
      </c>
      <c r="B205" s="24" t="s">
        <v>455</v>
      </c>
      <c r="C205" s="24" t="s">
        <v>82</v>
      </c>
      <c r="D205" s="40">
        <v>32000</v>
      </c>
      <c r="E205" s="8">
        <v>44082</v>
      </c>
      <c r="F205" s="8">
        <v>44082</v>
      </c>
      <c r="G205" s="20">
        <v>0</v>
      </c>
      <c r="H205" s="17">
        <f t="shared" si="38"/>
        <v>45596.166666666664</v>
      </c>
      <c r="I205" s="18">
        <f t="shared" si="35"/>
        <v>22612</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45596.166666666664</v>
      </c>
      <c r="I206" s="18">
        <f t="shared" si="35"/>
        <v>22612</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45596.166666666664</v>
      </c>
      <c r="I207" s="18">
        <f t="shared" si="35"/>
        <v>22612</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44901.375</v>
      </c>
      <c r="I208" s="18">
        <f t="shared" si="35"/>
        <v>5937</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44901.375</v>
      </c>
      <c r="I209" s="18">
        <f t="shared" si="35"/>
        <v>5937</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44927.541666666664</v>
      </c>
      <c r="I210" s="18">
        <f t="shared" si="35"/>
        <v>6565</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44927.541666666664</v>
      </c>
      <c r="I211" s="18">
        <f t="shared" si="35"/>
        <v>6565</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44940.958333333336</v>
      </c>
      <c r="I212" s="18">
        <f t="shared" si="35"/>
        <v>6887</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44940.958333333336</v>
      </c>
      <c r="I213" s="18">
        <f t="shared" si="35"/>
        <v>6887</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44774.291666666664</v>
      </c>
      <c r="I214" s="18">
        <f t="shared" si="35"/>
        <v>2887</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44774.291666666664</v>
      </c>
      <c r="I215" s="18">
        <f t="shared" si="35"/>
        <v>2887</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44774.291666666664</v>
      </c>
      <c r="I216" s="18">
        <f t="shared" si="35"/>
        <v>2887</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44774.291666666664</v>
      </c>
      <c r="I217" s="18">
        <f t="shared" si="35"/>
        <v>2887</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44774.291666666664</v>
      </c>
      <c r="I218" s="18">
        <f t="shared" si="35"/>
        <v>2887</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44761.333333333336</v>
      </c>
      <c r="I219" s="18">
        <f t="shared" si="35"/>
        <v>2576</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44952.541666666664</v>
      </c>
      <c r="I220" s="18">
        <f t="shared" si="35"/>
        <v>7165</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44940.916666666664</v>
      </c>
      <c r="I221" s="18">
        <f t="shared" si="35"/>
        <v>6886</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44952.541666666664</v>
      </c>
      <c r="I222" s="18">
        <f t="shared" si="35"/>
        <v>7165</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44952.541666666664</v>
      </c>
      <c r="I223" s="18">
        <f t="shared" si="35"/>
        <v>7165</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44952.541666666664</v>
      </c>
      <c r="I224" s="18">
        <f t="shared" si="35"/>
        <v>7165</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44928</v>
      </c>
      <c r="I225" s="18">
        <f t="shared" si="35"/>
        <v>6576</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44940.958333333336</v>
      </c>
      <c r="I226" s="18">
        <f t="shared" si="35"/>
        <v>6887</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44940.958333333336</v>
      </c>
      <c r="I227" s="18">
        <f t="shared" si="35"/>
        <v>6887</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44940.958333333336</v>
      </c>
      <c r="I228" s="18">
        <f t="shared" si="35"/>
        <v>6887</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44940.958333333336</v>
      </c>
      <c r="I229" s="18">
        <f t="shared" si="35"/>
        <v>6887</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44940.958333333336</v>
      </c>
      <c r="I230" s="18">
        <f t="shared" si="35"/>
        <v>6887</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44940.958333333336</v>
      </c>
      <c r="I231" s="18">
        <f t="shared" si="35"/>
        <v>6887</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44940.958333333336</v>
      </c>
      <c r="I232" s="18">
        <f t="shared" si="35"/>
        <v>6887</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44940.958333333336</v>
      </c>
      <c r="I233" s="18">
        <f t="shared" si="35"/>
        <v>6887</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44940.958333333336</v>
      </c>
      <c r="I234" s="18">
        <f t="shared" si="35"/>
        <v>6887</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44940.958333333336</v>
      </c>
      <c r="I235" s="18">
        <f t="shared" si="35"/>
        <v>6887</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44940.958333333336</v>
      </c>
      <c r="I236" s="18">
        <f t="shared" si="35"/>
        <v>6887</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44928</v>
      </c>
      <c r="I237" s="18">
        <f t="shared" si="35"/>
        <v>6576</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44940.958333333336</v>
      </c>
      <c r="I238" s="18">
        <f t="shared" si="35"/>
        <v>6887</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44940.958333333336</v>
      </c>
      <c r="I239" s="18">
        <f t="shared" si="35"/>
        <v>6887</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44940.958333333336</v>
      </c>
      <c r="I240" s="18">
        <f t="shared" si="35"/>
        <v>6887</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44940.958333333336</v>
      </c>
      <c r="I241" s="18">
        <f t="shared" si="35"/>
        <v>6887</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44940.958333333336</v>
      </c>
      <c r="I242" s="18">
        <f t="shared" si="35"/>
        <v>6887</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44928</v>
      </c>
      <c r="I243" s="18">
        <f t="shared" si="35"/>
        <v>6576</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44940.958333333336</v>
      </c>
      <c r="I244" s="18">
        <f>D244-($F$4-G244)</f>
        <v>6887</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44940.958333333336</v>
      </c>
      <c r="I245" s="18">
        <f t="shared" ref="I245:I249" si="43">D245-($F$4-G245)</f>
        <v>6887</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44940.958333333336</v>
      </c>
      <c r="I246" s="18">
        <f t="shared" si="43"/>
        <v>6887</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44940.958333333336</v>
      </c>
      <c r="I247" s="18">
        <f t="shared" si="43"/>
        <v>6887</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44940.958333333336</v>
      </c>
      <c r="I248" s="18">
        <f t="shared" si="43"/>
        <v>6887</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44928</v>
      </c>
      <c r="I249" s="18">
        <f t="shared" si="43"/>
        <v>6576</v>
      </c>
      <c r="J249" s="12" t="str">
        <f t="shared" si="37"/>
        <v>NOT DUE</v>
      </c>
      <c r="K249" s="26"/>
      <c r="L249" s="15"/>
    </row>
    <row r="250" spans="1:12" ht="25.5" customHeight="1">
      <c r="A250" s="271" t="s">
        <v>524</v>
      </c>
      <c r="B250" s="24" t="s">
        <v>506</v>
      </c>
      <c r="C250" s="24" t="s">
        <v>2091</v>
      </c>
      <c r="D250" s="32" t="s">
        <v>1</v>
      </c>
      <c r="E250" s="8">
        <v>44082</v>
      </c>
      <c r="F250" s="366">
        <v>44654</v>
      </c>
      <c r="G250" s="82"/>
      <c r="H250" s="10">
        <f>F250+(1)</f>
        <v>44655</v>
      </c>
      <c r="I250" s="11">
        <f ca="1">IF(ISBLANK(H250),"",H250-DATE(YEAR(NOW()),MONTH(NOW()),DAY(NOW())))</f>
        <v>0</v>
      </c>
      <c r="J250" s="12" t="str">
        <f t="shared" ca="1" si="37"/>
        <v>DUE</v>
      </c>
      <c r="K250" s="24" t="s">
        <v>510</v>
      </c>
      <c r="L250" s="15"/>
    </row>
    <row r="251" spans="1:12" ht="24" customHeight="1">
      <c r="A251" s="271" t="s">
        <v>525</v>
      </c>
      <c r="B251" s="24" t="s">
        <v>506</v>
      </c>
      <c r="C251" s="24" t="s">
        <v>507</v>
      </c>
      <c r="D251" s="32" t="s">
        <v>1</v>
      </c>
      <c r="E251" s="8">
        <v>44082</v>
      </c>
      <c r="F251" s="366">
        <v>44654</v>
      </c>
      <c r="G251" s="82"/>
      <c r="H251" s="10">
        <f>F251+(1)</f>
        <v>44655</v>
      </c>
      <c r="I251" s="11">
        <f ca="1">IF(ISBLANK(H251),"",H251-DATE(YEAR(NOW()),MONTH(NOW()),DAY(NOW())))</f>
        <v>0</v>
      </c>
      <c r="J251" s="12" t="str">
        <f t="shared" ca="1" si="37"/>
        <v>DUE</v>
      </c>
      <c r="K251" s="24" t="s">
        <v>511</v>
      </c>
      <c r="L251" s="15"/>
    </row>
    <row r="252" spans="1:12" ht="24" customHeight="1">
      <c r="A252" s="271" t="s">
        <v>526</v>
      </c>
      <c r="B252" s="24" t="s">
        <v>506</v>
      </c>
      <c r="C252" s="24" t="s">
        <v>508</v>
      </c>
      <c r="D252" s="32" t="s">
        <v>1</v>
      </c>
      <c r="E252" s="8">
        <v>44082</v>
      </c>
      <c r="F252" s="366">
        <v>44654</v>
      </c>
      <c r="G252" s="82"/>
      <c r="H252" s="10">
        <f>F252+(1)</f>
        <v>44655</v>
      </c>
      <c r="I252" s="11">
        <f ca="1">IF(ISBLANK(H252),"",H252-DATE(YEAR(NOW()),MONTH(NOW()),DAY(NOW())))</f>
        <v>0</v>
      </c>
      <c r="J252" s="12" t="str">
        <f t="shared" ca="1" si="37"/>
        <v>DUE</v>
      </c>
      <c r="K252" s="24" t="s">
        <v>512</v>
      </c>
      <c r="L252" s="15"/>
    </row>
    <row r="253" spans="1:12" ht="24" customHeight="1">
      <c r="A253" s="271" t="s">
        <v>527</v>
      </c>
      <c r="B253" s="24" t="s">
        <v>506</v>
      </c>
      <c r="C253" s="24" t="s">
        <v>509</v>
      </c>
      <c r="D253" s="32" t="s">
        <v>25</v>
      </c>
      <c r="E253" s="8">
        <v>44082</v>
      </c>
      <c r="F253" s="366">
        <v>44654</v>
      </c>
      <c r="G253" s="82"/>
      <c r="H253" s="10">
        <f>F253+(7)</f>
        <v>44661</v>
      </c>
      <c r="I253" s="11">
        <f ca="1">IF(ISBLANK(H253),"",H253-DATE(YEAR(NOW()),MONTH(NOW()),DAY(NOW())))</f>
        <v>6</v>
      </c>
      <c r="J253" s="12" t="str">
        <f t="shared" ca="1" si="37"/>
        <v>NOT 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786</v>
      </c>
      <c r="J254" s="12" t="str">
        <f t="shared" ca="1" si="37"/>
        <v>NOT DUE</v>
      </c>
      <c r="K254" s="24" t="s">
        <v>519</v>
      </c>
      <c r="L254" s="15"/>
    </row>
    <row r="255" spans="1:12" ht="24" customHeight="1">
      <c r="A255" s="271" t="s">
        <v>529</v>
      </c>
      <c r="B255" s="24" t="s">
        <v>4968</v>
      </c>
      <c r="C255" s="24" t="s">
        <v>531</v>
      </c>
      <c r="D255" s="12" t="s">
        <v>4</v>
      </c>
      <c r="E255" s="8">
        <v>44082</v>
      </c>
      <c r="F255" s="366">
        <v>44643</v>
      </c>
      <c r="G255" s="82"/>
      <c r="H255" s="10">
        <f>F255+(30)</f>
        <v>44673</v>
      </c>
      <c r="I255" s="11">
        <f t="shared" ref="I255:I267" ca="1" si="44">IF(ISBLANK(H255),"",H255-DATE(YEAR(NOW()),MONTH(NOW()),DAY(NOW())))</f>
        <v>18</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45929.5</v>
      </c>
      <c r="I256" s="18">
        <f t="shared" ref="I256:I257" si="45">D256-($F$4-G256)</f>
        <v>30612</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45929.5</v>
      </c>
      <c r="I257" s="18">
        <f t="shared" si="45"/>
        <v>30612</v>
      </c>
      <c r="J257" s="12" t="str">
        <f t="shared" si="37"/>
        <v>NOT DUE</v>
      </c>
      <c r="K257" s="26"/>
      <c r="L257" s="15"/>
    </row>
    <row r="258" spans="1:12" ht="24">
      <c r="A258" s="209" t="s">
        <v>536</v>
      </c>
      <c r="B258" s="24" t="s">
        <v>538</v>
      </c>
      <c r="C258" s="24" t="s">
        <v>539</v>
      </c>
      <c r="D258" s="34">
        <v>150</v>
      </c>
      <c r="E258" s="366">
        <v>44082</v>
      </c>
      <c r="F258" s="366">
        <v>44654</v>
      </c>
      <c r="G258" s="304">
        <v>9388</v>
      </c>
      <c r="H258" s="17">
        <f>IF(I258&lt;=250,$F$5+(I258/24),"error")</f>
        <v>44660.25</v>
      </c>
      <c r="I258" s="18">
        <f>D258-($F$4-G258)</f>
        <v>150</v>
      </c>
      <c r="J258" s="12" t="str">
        <f t="shared" si="37"/>
        <v>NOT DUE</v>
      </c>
      <c r="K258" s="24"/>
      <c r="L258" s="283" t="s">
        <v>4927</v>
      </c>
    </row>
    <row r="259" spans="1:12" ht="36">
      <c r="A259" s="271" t="s">
        <v>537</v>
      </c>
      <c r="B259" s="24" t="s">
        <v>540</v>
      </c>
      <c r="C259" s="24" t="s">
        <v>539</v>
      </c>
      <c r="D259" s="32" t="s">
        <v>1</v>
      </c>
      <c r="E259" s="8">
        <v>44100</v>
      </c>
      <c r="F259" s="366">
        <v>44654</v>
      </c>
      <c r="G259" s="82"/>
      <c r="H259" s="10">
        <f>F259+(1)</f>
        <v>44655</v>
      </c>
      <c r="I259" s="11">
        <f t="shared" ca="1" si="44"/>
        <v>0</v>
      </c>
      <c r="J259" s="12" t="str">
        <f t="shared" ca="1" si="37"/>
        <v>DUE</v>
      </c>
      <c r="K259" s="24" t="s">
        <v>547</v>
      </c>
      <c r="L259" s="15"/>
    </row>
    <row r="260" spans="1:12" ht="36">
      <c r="A260" s="209" t="s">
        <v>544</v>
      </c>
      <c r="B260" s="24" t="s">
        <v>541</v>
      </c>
      <c r="C260" s="24" t="s">
        <v>539</v>
      </c>
      <c r="D260" s="34">
        <v>250</v>
      </c>
      <c r="E260" s="366">
        <v>44082</v>
      </c>
      <c r="F260" s="366">
        <v>44654</v>
      </c>
      <c r="G260" s="82"/>
      <c r="H260" s="10">
        <f>F260+(1)</f>
        <v>44655</v>
      </c>
      <c r="I260" s="11">
        <f t="shared" ca="1" si="44"/>
        <v>0</v>
      </c>
      <c r="J260" s="12" t="str">
        <f t="shared" ca="1" si="37"/>
        <v>DUE</v>
      </c>
      <c r="K260" s="24"/>
      <c r="L260" s="283" t="s">
        <v>3400</v>
      </c>
    </row>
    <row r="261" spans="1:12">
      <c r="A261" s="271" t="s">
        <v>545</v>
      </c>
      <c r="B261" s="24" t="s">
        <v>542</v>
      </c>
      <c r="C261" s="24" t="s">
        <v>543</v>
      </c>
      <c r="D261" s="32" t="s">
        <v>1</v>
      </c>
      <c r="E261" s="8">
        <v>44082</v>
      </c>
      <c r="F261" s="366">
        <v>44654</v>
      </c>
      <c r="G261" s="82"/>
      <c r="H261" s="10">
        <f>F261+(1)</f>
        <v>44655</v>
      </c>
      <c r="I261" s="11">
        <f t="shared" ca="1" si="44"/>
        <v>0</v>
      </c>
      <c r="J261" s="12" t="str">
        <f t="shared" ref="J261:J315" ca="1" si="46">IF(I261="","",IF(I261=0,"DUE",IF(I261&lt;0,"OVERDUE","NOT DUE")))</f>
        <v>DUE</v>
      </c>
      <c r="K261" s="24"/>
      <c r="L261" s="15"/>
    </row>
    <row r="262" spans="1:12" ht="24">
      <c r="A262" s="271" t="s">
        <v>546</v>
      </c>
      <c r="B262" s="170" t="s">
        <v>542</v>
      </c>
      <c r="C262" s="24" t="s">
        <v>539</v>
      </c>
      <c r="D262" s="34">
        <v>250</v>
      </c>
      <c r="E262" s="8">
        <v>44082</v>
      </c>
      <c r="F262" s="366">
        <v>44643</v>
      </c>
      <c r="G262" s="20">
        <v>9161</v>
      </c>
      <c r="H262" s="17">
        <f>F262+(10.5)</f>
        <v>44653.5</v>
      </c>
      <c r="I262" s="18">
        <f>D262-($F$4-G262)</f>
        <v>23</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44762.833333333336</v>
      </c>
      <c r="I263" s="18">
        <f>D263-($F$4-G263)</f>
        <v>2612</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44762.833333333336</v>
      </c>
      <c r="I264" s="18">
        <f>D264-($F$4-G264)</f>
        <v>2612</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45262.833333333336</v>
      </c>
      <c r="I265" s="18">
        <f>D265-($F$4-G265)</f>
        <v>14612</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44927.541666666664</v>
      </c>
      <c r="I266" s="18">
        <f>D266-($F$4-G266)</f>
        <v>6565</v>
      </c>
      <c r="J266" s="12" t="str">
        <f t="shared" si="46"/>
        <v>NOT DUE</v>
      </c>
      <c r="K266" s="24" t="s">
        <v>353</v>
      </c>
      <c r="L266" s="15"/>
    </row>
    <row r="267" spans="1:12" ht="24">
      <c r="A267" s="271" t="s">
        <v>3902</v>
      </c>
      <c r="B267" s="24" t="s">
        <v>554</v>
      </c>
      <c r="C267" s="24" t="s">
        <v>555</v>
      </c>
      <c r="D267" s="12" t="s">
        <v>1</v>
      </c>
      <c r="E267" s="8">
        <v>44082</v>
      </c>
      <c r="F267" s="366">
        <v>44654</v>
      </c>
      <c r="G267" s="82"/>
      <c r="H267" s="10">
        <f>F267+(1)</f>
        <v>44655</v>
      </c>
      <c r="I267" s="11">
        <f t="shared" ca="1" si="44"/>
        <v>0</v>
      </c>
      <c r="J267" s="12" t="str">
        <f t="shared" ca="1" si="46"/>
        <v>DUE</v>
      </c>
      <c r="K267" s="24" t="s">
        <v>558</v>
      </c>
      <c r="L267" s="15"/>
    </row>
    <row r="268" spans="1:12" ht="24">
      <c r="A268" s="12" t="s">
        <v>3903</v>
      </c>
      <c r="B268" s="24" t="s">
        <v>559</v>
      </c>
      <c r="C268" s="24" t="s">
        <v>560</v>
      </c>
      <c r="D268" s="40">
        <v>8000</v>
      </c>
      <c r="E268" s="8">
        <v>44082</v>
      </c>
      <c r="F268" s="366">
        <v>44571</v>
      </c>
      <c r="G268" s="304">
        <v>7953</v>
      </c>
      <c r="H268" s="17">
        <f>IF(I268&lt;=8000,$F$5+(I268/24),"error")</f>
        <v>44927.541666666664</v>
      </c>
      <c r="I268" s="18">
        <f>D268-($F$4-G268)</f>
        <v>6565</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44927.541666666664</v>
      </c>
      <c r="I269" s="18">
        <f>D269-($F$4-G269)</f>
        <v>6565</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44927.541666666664</v>
      </c>
      <c r="I270" s="18">
        <f t="shared" ref="I270:I283" si="47">D270-($F$4-G270)</f>
        <v>6565</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44927.541666666664</v>
      </c>
      <c r="I271" s="18">
        <f t="shared" si="47"/>
        <v>6565</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44762.833333333336</v>
      </c>
      <c r="I272" s="18">
        <f t="shared" si="47"/>
        <v>2612</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44927.541666666664</v>
      </c>
      <c r="I273" s="18">
        <f t="shared" si="47"/>
        <v>6565</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44927.541666666664</v>
      </c>
      <c r="I274" s="18">
        <f t="shared" si="47"/>
        <v>6565</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44927.541666666664</v>
      </c>
      <c r="I275" s="18">
        <f t="shared" si="47"/>
        <v>6565</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44927.541666666664</v>
      </c>
      <c r="I276" s="18">
        <f t="shared" si="47"/>
        <v>6565</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44927.541666666664</v>
      </c>
      <c r="I277" s="18">
        <f t="shared" si="47"/>
        <v>6565</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44927.541666666664</v>
      </c>
      <c r="I278" s="18">
        <f t="shared" si="47"/>
        <v>6565</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44929.5</v>
      </c>
      <c r="I279" s="18">
        <f t="shared" si="47"/>
        <v>6612</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44927.541666666664</v>
      </c>
      <c r="I280" s="18">
        <f t="shared" si="47"/>
        <v>6565</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45596.166666666664</v>
      </c>
      <c r="I281" s="18">
        <f t="shared" si="47"/>
        <v>22612</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44877.666666666664</v>
      </c>
      <c r="I282" s="18">
        <f t="shared" si="47"/>
        <v>5368</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44877.666666666664</v>
      </c>
      <c r="I283" s="18">
        <f t="shared" si="47"/>
        <v>5368</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1617</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1617</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113</v>
      </c>
      <c r="J286" s="12" t="str">
        <f t="shared" ca="1" si="46"/>
        <v>NOT DUE</v>
      </c>
      <c r="K286" s="26"/>
      <c r="L286" s="15" t="s">
        <v>4977</v>
      </c>
    </row>
    <row r="287" spans="1:12" ht="28.5" customHeight="1">
      <c r="A287" s="270" t="s">
        <v>3922</v>
      </c>
      <c r="B287" s="24" t="s">
        <v>3896</v>
      </c>
      <c r="C287" s="24" t="s">
        <v>3897</v>
      </c>
      <c r="D287" s="228">
        <v>2400</v>
      </c>
      <c r="E287" s="8">
        <v>44082</v>
      </c>
      <c r="F287" s="366">
        <v>44598</v>
      </c>
      <c r="G287" s="20">
        <v>8444</v>
      </c>
      <c r="H287" s="17">
        <f>IF(I287&lt;=8000,$F$5+(I287/24),"error")</f>
        <v>44714.666666666664</v>
      </c>
      <c r="I287" s="18">
        <f t="shared" ref="I287:I308" si="50">D287-($F$4-G287)</f>
        <v>1456</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44762.833333333336</v>
      </c>
      <c r="I288" s="196">
        <f t="shared" si="50"/>
        <v>2612</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44762.833333333336</v>
      </c>
      <c r="I289" s="196">
        <f t="shared" si="50"/>
        <v>2612</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44762.833333333336</v>
      </c>
      <c r="I290" s="196">
        <f t="shared" si="50"/>
        <v>2612</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44762.833333333336</v>
      </c>
      <c r="I291" s="196">
        <f t="shared" si="50"/>
        <v>2612</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44762.833333333336</v>
      </c>
      <c r="I292" s="196">
        <f t="shared" si="50"/>
        <v>2612</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44762.833333333336</v>
      </c>
      <c r="I293" s="196">
        <f>D293-($F$4-G293)</f>
        <v>2612</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44927.875</v>
      </c>
      <c r="I294" s="196">
        <f t="shared" si="50"/>
        <v>6573</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44927.875</v>
      </c>
      <c r="I295" s="196">
        <f t="shared" si="50"/>
        <v>6573</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44927.875</v>
      </c>
      <c r="I296" s="196">
        <f t="shared" si="50"/>
        <v>6573</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44927.875</v>
      </c>
      <c r="I297" s="196">
        <f t="shared" si="50"/>
        <v>6573</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44927.875</v>
      </c>
      <c r="I298" s="196">
        <f t="shared" si="50"/>
        <v>6573</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44927.875</v>
      </c>
      <c r="I299" s="196">
        <f t="shared" si="50"/>
        <v>6573</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44761.208333333336</v>
      </c>
      <c r="I300" s="196">
        <f t="shared" si="50"/>
        <v>2573</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44927.875</v>
      </c>
      <c r="I301" s="196">
        <f t="shared" si="50"/>
        <v>6573</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45596.166666666664</v>
      </c>
      <c r="I302" s="196">
        <f t="shared" si="50"/>
        <v>22612</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45596.166666666664</v>
      </c>
      <c r="I303" s="196">
        <f t="shared" si="50"/>
        <v>22612</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45596.166666666664</v>
      </c>
      <c r="I304" s="196">
        <f t="shared" si="50"/>
        <v>22612</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45596.166666666664</v>
      </c>
      <c r="I305" s="196">
        <f t="shared" si="50"/>
        <v>22612</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45596.166666666664</v>
      </c>
      <c r="I306" s="196">
        <f t="shared" si="50"/>
        <v>22612</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45929.5</v>
      </c>
      <c r="I307" s="196">
        <f t="shared" si="50"/>
        <v>30612</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45929.5</v>
      </c>
      <c r="I308" s="196">
        <f t="shared" si="50"/>
        <v>30612</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45929.5</v>
      </c>
      <c r="I309" s="196">
        <f>D309-($F$4-G309)</f>
        <v>30612</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45596.166666666664</v>
      </c>
      <c r="I310" s="196">
        <f t="shared" ref="I310" si="56">D310-($F$4-G310)</f>
        <v>22612</v>
      </c>
      <c r="J310" s="197" t="str">
        <f t="shared" si="46"/>
        <v>NOT DUE</v>
      </c>
      <c r="K310" s="194" t="s">
        <v>4524</v>
      </c>
      <c r="L310" s="15"/>
    </row>
    <row r="311" spans="1:16" ht="24">
      <c r="A311" s="273" t="s">
        <v>4628</v>
      </c>
      <c r="B311" s="194" t="s">
        <v>4525</v>
      </c>
      <c r="C311" s="194" t="s">
        <v>4526</v>
      </c>
      <c r="D311" s="195">
        <v>200</v>
      </c>
      <c r="E311" s="8">
        <v>44082</v>
      </c>
      <c r="F311" s="366">
        <v>44654</v>
      </c>
      <c r="G311" s="20">
        <v>9388</v>
      </c>
      <c r="H311" s="198">
        <f>IF(I311&lt;=200,$F$5+(I311/24),"error")</f>
        <v>44662.333333333336</v>
      </c>
      <c r="I311" s="196">
        <f>D311-($F$4-G311)</f>
        <v>200</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45929.5</v>
      </c>
      <c r="I312" s="196">
        <f t="shared" ref="I312:I315" si="57">D312-($F$4-G312)</f>
        <v>30612</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45929.5</v>
      </c>
      <c r="I313" s="196">
        <f t="shared" si="57"/>
        <v>30612</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44927.875</v>
      </c>
      <c r="I314" s="196">
        <f t="shared" si="57"/>
        <v>6573</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45596.166666666664</v>
      </c>
      <c r="I315" s="196">
        <f t="shared" si="57"/>
        <v>22612</v>
      </c>
      <c r="J315" s="197" t="str">
        <f t="shared" si="46"/>
        <v>NOT DUE</v>
      </c>
      <c r="K315" s="262"/>
      <c r="L315" s="15"/>
    </row>
    <row r="316" spans="1:16" ht="24" customHeight="1">
      <c r="A316" s="272" t="s">
        <v>4633</v>
      </c>
      <c r="B316" s="194" t="s">
        <v>4612</v>
      </c>
      <c r="C316" s="194" t="s">
        <v>4109</v>
      </c>
      <c r="D316" s="202" t="s">
        <v>4</v>
      </c>
      <c r="E316" s="8">
        <v>44082</v>
      </c>
      <c r="F316" s="306">
        <v>44646</v>
      </c>
      <c r="G316" s="82"/>
      <c r="H316" s="264">
        <f>F316+(30)</f>
        <v>44676</v>
      </c>
      <c r="I316" s="265">
        <f t="shared" ref="I316" ca="1" si="60">IF(ISBLANK(H316),"",H316-DATE(YEAR(NOW()),MONTH(NOW()),DAY(NOW())))</f>
        <v>21</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40" t="s">
        <v>5001</v>
      </c>
      <c r="F322" s="450"/>
      <c r="G322" s="450"/>
      <c r="H322" s="310"/>
      <c r="I322" s="450" t="s">
        <v>4947</v>
      </c>
      <c r="J322" s="450"/>
      <c r="K322" s="450"/>
      <c r="N322"/>
      <c r="O322"/>
      <c r="P322"/>
    </row>
    <row r="323" spans="1:16" ht="16.5">
      <c r="A323" s="259"/>
      <c r="B323" s="310"/>
      <c r="C323" s="319"/>
      <c r="D323" s="320"/>
      <c r="E323" s="451"/>
      <c r="F323" s="451"/>
      <c r="G323" s="451"/>
      <c r="H323" s="310"/>
      <c r="I323" s="451"/>
      <c r="J323" s="451"/>
      <c r="K323" s="451"/>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1607</v>
      </c>
      <c r="D3" s="519" t="s">
        <v>12</v>
      </c>
      <c r="E3" s="519"/>
      <c r="F3" s="249" t="s">
        <v>2525</v>
      </c>
    </row>
    <row r="4" spans="1:12" ht="18" customHeight="1">
      <c r="A4" s="518" t="s">
        <v>74</v>
      </c>
      <c r="B4" s="518"/>
      <c r="C4" s="29" t="s">
        <v>4662</v>
      </c>
      <c r="D4" s="519" t="s">
        <v>2072</v>
      </c>
      <c r="E4" s="519"/>
      <c r="F4" s="246">
        <f>'Running Hours'!B33</f>
        <v>9317</v>
      </c>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45099.125</v>
      </c>
      <c r="I8" s="18">
        <f t="shared" ref="I8:I19" si="0">D8-($F$4-G8)</f>
        <v>10683</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44676.791666666664</v>
      </c>
      <c r="I9" s="18">
        <f t="shared" si="0"/>
        <v>547</v>
      </c>
      <c r="J9" s="12" t="str">
        <f t="shared" si="1"/>
        <v>NOT DUE</v>
      </c>
      <c r="K9" s="24"/>
      <c r="L9" s="15"/>
    </row>
    <row r="10" spans="1:12">
      <c r="A10" s="12" t="s">
        <v>2528</v>
      </c>
      <c r="B10" s="24" t="s">
        <v>1533</v>
      </c>
      <c r="C10" s="24" t="s">
        <v>1588</v>
      </c>
      <c r="D10" s="34">
        <v>8000</v>
      </c>
      <c r="E10" s="8">
        <v>44082</v>
      </c>
      <c r="F10" s="306">
        <v>44478</v>
      </c>
      <c r="G10" s="304">
        <v>5405</v>
      </c>
      <c r="H10" s="17">
        <f>IF(I10&lt;=8000,$F$5+(I10/24),"error")</f>
        <v>44824.333333333336</v>
      </c>
      <c r="I10" s="18">
        <f t="shared" si="0"/>
        <v>4088</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45324.333333333336</v>
      </c>
      <c r="I11" s="18">
        <f t="shared" si="0"/>
        <v>16088</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44824.333333333336</v>
      </c>
      <c r="I12" s="18">
        <f t="shared" si="0"/>
        <v>4088</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45324.333333333336</v>
      </c>
      <c r="I13" s="18">
        <f t="shared" si="0"/>
        <v>16088</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44936.166666666664</v>
      </c>
      <c r="I14" s="18">
        <f t="shared" si="0"/>
        <v>6772</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44936.166666666664</v>
      </c>
      <c r="I15" s="18">
        <f t="shared" si="0"/>
        <v>6772</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44936.166666666664</v>
      </c>
      <c r="I16" s="18">
        <f t="shared" si="0"/>
        <v>6772</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44676.791666666664</v>
      </c>
      <c r="I17" s="18">
        <f t="shared" si="0"/>
        <v>547</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44824.333333333336</v>
      </c>
      <c r="I18" s="18">
        <f t="shared" si="0"/>
        <v>4088</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44824.333333333336</v>
      </c>
      <c r="I19" s="18">
        <f t="shared" si="0"/>
        <v>4088</v>
      </c>
      <c r="J19" s="12" t="str">
        <f t="shared" si="1"/>
        <v>NOT DUE</v>
      </c>
      <c r="K19" s="24"/>
      <c r="L19" s="15"/>
    </row>
    <row r="20" spans="1:12" ht="36">
      <c r="A20" s="271" t="s">
        <v>2538</v>
      </c>
      <c r="B20" s="24" t="s">
        <v>1042</v>
      </c>
      <c r="C20" s="24" t="s">
        <v>1043</v>
      </c>
      <c r="D20" s="34" t="s">
        <v>1</v>
      </c>
      <c r="E20" s="8">
        <v>44082</v>
      </c>
      <c r="F20" s="366">
        <v>44654</v>
      </c>
      <c r="G20" s="52"/>
      <c r="H20" s="10">
        <f>F20+1</f>
        <v>44655</v>
      </c>
      <c r="I20" s="11">
        <f t="shared" ref="I20:I39" ca="1" si="3">IF(ISBLANK(H20),"",H20-DATE(YEAR(NOW()),MONTH(NOW()),DAY(NOW())))</f>
        <v>0</v>
      </c>
      <c r="J20" s="12" t="str">
        <f t="shared" ca="1" si="1"/>
        <v>NOT DUE</v>
      </c>
      <c r="K20" s="24" t="s">
        <v>1072</v>
      </c>
      <c r="L20" s="15"/>
    </row>
    <row r="21" spans="1:12" ht="36">
      <c r="A21" s="271" t="s">
        <v>2539</v>
      </c>
      <c r="B21" s="24" t="s">
        <v>1044</v>
      </c>
      <c r="C21" s="24" t="s">
        <v>1045</v>
      </c>
      <c r="D21" s="34" t="s">
        <v>1</v>
      </c>
      <c r="E21" s="8">
        <v>44082</v>
      </c>
      <c r="F21" s="366">
        <v>44654</v>
      </c>
      <c r="G21" s="52"/>
      <c r="H21" s="10">
        <f t="shared" ref="H21:H22" si="4">F21+1</f>
        <v>44655</v>
      </c>
      <c r="I21" s="11">
        <f t="shared" ca="1" si="3"/>
        <v>0</v>
      </c>
      <c r="J21" s="12" t="str">
        <f t="shared" ca="1" si="1"/>
        <v>NOT DUE</v>
      </c>
      <c r="K21" s="24" t="s">
        <v>1073</v>
      </c>
      <c r="L21" s="15"/>
    </row>
    <row r="22" spans="1:12" ht="36">
      <c r="A22" s="271" t="s">
        <v>2540</v>
      </c>
      <c r="B22" s="24" t="s">
        <v>1046</v>
      </c>
      <c r="C22" s="24" t="s">
        <v>1047</v>
      </c>
      <c r="D22" s="34" t="s">
        <v>1</v>
      </c>
      <c r="E22" s="8">
        <v>44082</v>
      </c>
      <c r="F22" s="366">
        <v>44654</v>
      </c>
      <c r="G22" s="52"/>
      <c r="H22" s="10">
        <f t="shared" si="4"/>
        <v>44655</v>
      </c>
      <c r="I22" s="11">
        <f t="shared" ca="1" si="3"/>
        <v>0</v>
      </c>
      <c r="J22" s="12" t="str">
        <f t="shared" ca="1" si="1"/>
        <v>NOT DUE</v>
      </c>
      <c r="K22" s="24" t="s">
        <v>1074</v>
      </c>
      <c r="L22" s="15"/>
    </row>
    <row r="23" spans="1:12" ht="38.25" customHeight="1">
      <c r="A23" s="274" t="s">
        <v>2541</v>
      </c>
      <c r="B23" s="24" t="s">
        <v>1048</v>
      </c>
      <c r="C23" s="24" t="s">
        <v>1049</v>
      </c>
      <c r="D23" s="34" t="s">
        <v>4</v>
      </c>
      <c r="E23" s="8">
        <v>44082</v>
      </c>
      <c r="F23" s="366">
        <v>44640</v>
      </c>
      <c r="G23" s="52"/>
      <c r="H23" s="10">
        <f>F23+30</f>
        <v>44670</v>
      </c>
      <c r="I23" s="11">
        <f t="shared" ca="1" si="3"/>
        <v>15</v>
      </c>
      <c r="J23" s="12" t="str">
        <f t="shared" ca="1" si="1"/>
        <v>NOT DUE</v>
      </c>
      <c r="K23" s="24" t="s">
        <v>1075</v>
      </c>
      <c r="L23" s="15"/>
    </row>
    <row r="24" spans="1:12" ht="24">
      <c r="A24" s="271" t="s">
        <v>2542</v>
      </c>
      <c r="B24" s="24" t="s">
        <v>1050</v>
      </c>
      <c r="C24" s="24" t="s">
        <v>1051</v>
      </c>
      <c r="D24" s="34" t="s">
        <v>1</v>
      </c>
      <c r="E24" s="8">
        <v>44082</v>
      </c>
      <c r="F24" s="366">
        <v>44654</v>
      </c>
      <c r="G24" s="52"/>
      <c r="H24" s="10">
        <f>F24+1</f>
        <v>44655</v>
      </c>
      <c r="I24" s="11">
        <f t="shared" ca="1" si="3"/>
        <v>0</v>
      </c>
      <c r="J24" s="12" t="str">
        <f t="shared" ca="1" si="1"/>
        <v>NOT DUE</v>
      </c>
      <c r="K24" s="24" t="s">
        <v>1076</v>
      </c>
      <c r="L24" s="15"/>
    </row>
    <row r="25" spans="1:12" ht="26.45" customHeight="1">
      <c r="A25" s="271" t="s">
        <v>2543</v>
      </c>
      <c r="B25" s="24" t="s">
        <v>1052</v>
      </c>
      <c r="C25" s="24" t="s">
        <v>1053</v>
      </c>
      <c r="D25" s="34" t="s">
        <v>1</v>
      </c>
      <c r="E25" s="8">
        <v>44082</v>
      </c>
      <c r="F25" s="366">
        <v>44654</v>
      </c>
      <c r="G25" s="52"/>
      <c r="H25" s="10">
        <f t="shared" ref="H25:H27" si="5">F25+1</f>
        <v>44655</v>
      </c>
      <c r="I25" s="11">
        <f t="shared" ca="1" si="3"/>
        <v>0</v>
      </c>
      <c r="J25" s="12" t="str">
        <f t="shared" ca="1" si="1"/>
        <v>NOT DUE</v>
      </c>
      <c r="K25" s="24" t="s">
        <v>1077</v>
      </c>
      <c r="L25" s="15"/>
    </row>
    <row r="26" spans="1:12" ht="26.45" customHeight="1">
      <c r="A26" s="271" t="s">
        <v>2544</v>
      </c>
      <c r="B26" s="24" t="s">
        <v>1054</v>
      </c>
      <c r="C26" s="24" t="s">
        <v>1055</v>
      </c>
      <c r="D26" s="34" t="s">
        <v>1</v>
      </c>
      <c r="E26" s="8">
        <v>44082</v>
      </c>
      <c r="F26" s="366">
        <v>44654</v>
      </c>
      <c r="G26" s="52"/>
      <c r="H26" s="10">
        <f t="shared" si="5"/>
        <v>44655</v>
      </c>
      <c r="I26" s="11">
        <f t="shared" ca="1" si="3"/>
        <v>0</v>
      </c>
      <c r="J26" s="12" t="str">
        <f t="shared" ca="1" si="1"/>
        <v>NOT DUE</v>
      </c>
      <c r="K26" s="24" t="s">
        <v>1077</v>
      </c>
      <c r="L26" s="15"/>
    </row>
    <row r="27" spans="1:12" ht="26.45" customHeight="1">
      <c r="A27" s="271" t="s">
        <v>2545</v>
      </c>
      <c r="B27" s="24" t="s">
        <v>1056</v>
      </c>
      <c r="C27" s="24" t="s">
        <v>1043</v>
      </c>
      <c r="D27" s="34" t="s">
        <v>1</v>
      </c>
      <c r="E27" s="8">
        <v>44082</v>
      </c>
      <c r="F27" s="366">
        <v>44654</v>
      </c>
      <c r="G27" s="52"/>
      <c r="H27" s="10">
        <f t="shared" si="5"/>
        <v>44655</v>
      </c>
      <c r="I27" s="11">
        <f t="shared" ca="1" si="3"/>
        <v>0</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68</v>
      </c>
      <c r="J28" s="12" t="str">
        <f t="shared" ca="1" si="1"/>
        <v>NOT DUE</v>
      </c>
      <c r="K28" s="24" t="s">
        <v>1077</v>
      </c>
      <c r="L28" s="15"/>
    </row>
    <row r="29" spans="1:12" ht="24">
      <c r="A29" s="274" t="s">
        <v>2547</v>
      </c>
      <c r="B29" s="24" t="s">
        <v>1059</v>
      </c>
      <c r="C29" s="24"/>
      <c r="D29" s="34" t="s">
        <v>4</v>
      </c>
      <c r="E29" s="8">
        <v>44082</v>
      </c>
      <c r="F29" s="366">
        <v>44654</v>
      </c>
      <c r="G29" s="52"/>
      <c r="H29" s="10">
        <f>F29+30</f>
        <v>44684</v>
      </c>
      <c r="I29" s="11">
        <f t="shared" ca="1" si="3"/>
        <v>29</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887</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887</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68</v>
      </c>
      <c r="J32" s="12" t="str">
        <f t="shared" ca="1" si="1"/>
        <v>NOT DUE</v>
      </c>
      <c r="K32" s="24" t="s">
        <v>1078</v>
      </c>
      <c r="L32" s="15"/>
    </row>
    <row r="33" spans="1:12" ht="15" customHeight="1">
      <c r="A33" s="271" t="s">
        <v>2551</v>
      </c>
      <c r="B33" s="24" t="s">
        <v>1546</v>
      </c>
      <c r="C33" s="24"/>
      <c r="D33" s="34" t="s">
        <v>1</v>
      </c>
      <c r="E33" s="8">
        <v>44082</v>
      </c>
      <c r="F33" s="366">
        <v>44654</v>
      </c>
      <c r="G33" s="52"/>
      <c r="H33" s="10">
        <f>F33+1</f>
        <v>44655</v>
      </c>
      <c r="I33" s="11">
        <f t="shared" ca="1" si="3"/>
        <v>0</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159</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159</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159</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159</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159</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159</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3" t="s">
        <v>5001</v>
      </c>
      <c r="F45" s="463"/>
      <c r="G45" s="463"/>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1608</v>
      </c>
      <c r="D3" s="519" t="s">
        <v>12</v>
      </c>
      <c r="E3" s="519"/>
      <c r="F3" s="249" t="s">
        <v>2434</v>
      </c>
    </row>
    <row r="4" spans="1:12" ht="18" customHeight="1">
      <c r="A4" s="518" t="s">
        <v>74</v>
      </c>
      <c r="B4" s="518"/>
      <c r="C4" s="29" t="s">
        <v>4663</v>
      </c>
      <c r="D4" s="519" t="s">
        <v>2072</v>
      </c>
      <c r="E4" s="519"/>
      <c r="F4" s="246">
        <f>'Running Hours'!B28</f>
        <v>7498.7</v>
      </c>
    </row>
    <row r="5" spans="1:12" ht="18" customHeight="1">
      <c r="A5" s="518" t="s">
        <v>75</v>
      </c>
      <c r="B5" s="518"/>
      <c r="C5" s="30" t="s">
        <v>4653</v>
      </c>
      <c r="D5" s="519" t="s">
        <v>4549</v>
      </c>
      <c r="E5" s="519"/>
      <c r="F5" s="115">
        <f>'Running Hours'!$D3</f>
        <v>44654</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45174.887499999997</v>
      </c>
      <c r="I8" s="18">
        <f t="shared" ref="I8:I20" si="0">D8-($F$4-G8)</f>
        <v>12501.3</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44674.887499999997</v>
      </c>
      <c r="I9" s="18">
        <f t="shared" si="0"/>
        <v>501.30000000000018</v>
      </c>
      <c r="J9" s="12" t="str">
        <f t="shared" si="1"/>
        <v>NOT DUE</v>
      </c>
      <c r="K9" s="24" t="s">
        <v>1621</v>
      </c>
      <c r="L9" s="113"/>
    </row>
    <row r="10" spans="1:12" ht="26.45" customHeight="1">
      <c r="A10" s="12" t="s">
        <v>2437</v>
      </c>
      <c r="B10" s="24" t="s">
        <v>3447</v>
      </c>
      <c r="C10" s="24" t="s">
        <v>1610</v>
      </c>
      <c r="D10" s="34">
        <v>8000</v>
      </c>
      <c r="E10" s="8">
        <v>44082</v>
      </c>
      <c r="F10" s="8">
        <v>44082</v>
      </c>
      <c r="G10" s="20">
        <v>0</v>
      </c>
      <c r="H10" s="17">
        <f>IF(I10&lt;=8000,$F$5+(I10/24),"error")</f>
        <v>44674.887499999997</v>
      </c>
      <c r="I10" s="18">
        <f t="shared" si="0"/>
        <v>501.30000000000018</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44709.262499999997</v>
      </c>
      <c r="I11" s="18">
        <f t="shared" si="0"/>
        <v>1326.3000000000002</v>
      </c>
      <c r="J11" s="12" t="str">
        <f t="shared" si="1"/>
        <v>NOT DUE</v>
      </c>
      <c r="K11" s="24"/>
      <c r="L11" s="15"/>
    </row>
    <row r="12" spans="1:12">
      <c r="A12" s="12" t="s">
        <v>2439</v>
      </c>
      <c r="B12" s="24" t="s">
        <v>1569</v>
      </c>
      <c r="C12" s="24" t="s">
        <v>1612</v>
      </c>
      <c r="D12" s="34">
        <v>8000</v>
      </c>
      <c r="E12" s="8">
        <v>44082</v>
      </c>
      <c r="F12" s="8">
        <v>44082</v>
      </c>
      <c r="G12" s="20">
        <v>0</v>
      </c>
      <c r="H12" s="17">
        <f>IF(I12&lt;=8000,$F$5+(I12/24),"error")</f>
        <v>44674.887499999997</v>
      </c>
      <c r="I12" s="18">
        <f t="shared" si="0"/>
        <v>501.30000000000018</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45174.887499999997</v>
      </c>
      <c r="I13" s="18">
        <f t="shared" si="0"/>
        <v>12501.3</v>
      </c>
      <c r="J13" s="12" t="str">
        <f t="shared" si="1"/>
        <v>NOT DUE</v>
      </c>
      <c r="K13" s="24"/>
      <c r="L13" s="15"/>
    </row>
    <row r="14" spans="1:12" ht="26.45" customHeight="1">
      <c r="A14" s="12" t="s">
        <v>2441</v>
      </c>
      <c r="B14" s="24" t="s">
        <v>3448</v>
      </c>
      <c r="C14" s="24" t="s">
        <v>1610</v>
      </c>
      <c r="D14" s="34">
        <v>8000</v>
      </c>
      <c r="E14" s="8">
        <v>44082</v>
      </c>
      <c r="F14" s="8">
        <v>44082</v>
      </c>
      <c r="G14" s="20">
        <v>0</v>
      </c>
      <c r="H14" s="17">
        <f>IF(I14&lt;=8000,$F$5+(I14/24),"error")</f>
        <v>44674.887499999997</v>
      </c>
      <c r="I14" s="18">
        <f t="shared" si="0"/>
        <v>501.30000000000018</v>
      </c>
      <c r="J14" s="12" t="str">
        <f t="shared" si="1"/>
        <v>NOT DUE</v>
      </c>
      <c r="K14" s="24" t="s">
        <v>1622</v>
      </c>
      <c r="L14" s="113"/>
    </row>
    <row r="15" spans="1:12" ht="26.45" customHeight="1">
      <c r="A15" s="12" t="s">
        <v>2442</v>
      </c>
      <c r="B15" s="24" t="s">
        <v>1614</v>
      </c>
      <c r="C15" s="24" t="s">
        <v>1610</v>
      </c>
      <c r="D15" s="34">
        <v>8000</v>
      </c>
      <c r="E15" s="8">
        <v>44082</v>
      </c>
      <c r="F15" s="8">
        <v>44082</v>
      </c>
      <c r="G15" s="20">
        <v>0</v>
      </c>
      <c r="H15" s="17">
        <f t="shared" ref="H15" si="2">IF(I15&lt;=8000,$F$5+(I15/24),"error")</f>
        <v>44674.887499999997</v>
      </c>
      <c r="I15" s="18">
        <f t="shared" si="0"/>
        <v>501.30000000000018</v>
      </c>
      <c r="J15" s="12" t="str">
        <f t="shared" si="1"/>
        <v>NOT DUE</v>
      </c>
      <c r="K15" s="24" t="s">
        <v>1622</v>
      </c>
      <c r="L15" s="113"/>
    </row>
    <row r="16" spans="1:12" ht="24">
      <c r="A16" s="12" t="s">
        <v>2443</v>
      </c>
      <c r="B16" s="24" t="s">
        <v>1539</v>
      </c>
      <c r="C16" s="24" t="s">
        <v>1615</v>
      </c>
      <c r="D16" s="34">
        <v>8000</v>
      </c>
      <c r="E16" s="8">
        <v>44082</v>
      </c>
      <c r="F16" s="8">
        <v>44082</v>
      </c>
      <c r="G16" s="20">
        <v>0</v>
      </c>
      <c r="H16" s="17">
        <f>IF(I16&lt;=8000,$F$5+(I16/24),"error")</f>
        <v>44674.887499999997</v>
      </c>
      <c r="I16" s="18">
        <f t="shared" si="0"/>
        <v>501.30000000000018</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45174.887499999997</v>
      </c>
      <c r="I17" s="18">
        <f t="shared" si="0"/>
        <v>12501.3</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45174.887499999997</v>
      </c>
      <c r="I18" s="18">
        <f t="shared" si="0"/>
        <v>12501.3</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45174.887499999997</v>
      </c>
      <c r="I19" s="18">
        <f t="shared" si="0"/>
        <v>12501.3</v>
      </c>
      <c r="J19" s="12" t="str">
        <f t="shared" si="1"/>
        <v>NOT DUE</v>
      </c>
      <c r="K19" s="24" t="s">
        <v>1625</v>
      </c>
      <c r="L19" s="15"/>
    </row>
    <row r="20" spans="1:12" ht="26.45" customHeight="1">
      <c r="A20" s="12" t="s">
        <v>2447</v>
      </c>
      <c r="B20" s="24" t="s">
        <v>3449</v>
      </c>
      <c r="C20" s="24" t="s">
        <v>1619</v>
      </c>
      <c r="D20" s="34">
        <v>8000</v>
      </c>
      <c r="E20" s="8">
        <v>44082</v>
      </c>
      <c r="F20" s="8">
        <v>44082</v>
      </c>
      <c r="G20" s="20">
        <v>0</v>
      </c>
      <c r="H20" s="17">
        <f>IF(I20&lt;=8000,$F$5+(I20/24),"error")</f>
        <v>44674.887499999997</v>
      </c>
      <c r="I20" s="18">
        <f t="shared" si="0"/>
        <v>501.30000000000018</v>
      </c>
      <c r="J20" s="12" t="str">
        <f t="shared" si="1"/>
        <v>NOT DUE</v>
      </c>
      <c r="K20" s="24" t="s">
        <v>1626</v>
      </c>
      <c r="L20" s="15"/>
    </row>
    <row r="21" spans="1:12" ht="36">
      <c r="A21" s="271" t="s">
        <v>2448</v>
      </c>
      <c r="B21" s="24" t="s">
        <v>1042</v>
      </c>
      <c r="C21" s="24" t="s">
        <v>1043</v>
      </c>
      <c r="D21" s="34" t="s">
        <v>1</v>
      </c>
      <c r="E21" s="8">
        <v>44082</v>
      </c>
      <c r="F21" s="366">
        <v>44654</v>
      </c>
      <c r="G21" s="82"/>
      <c r="H21" s="10">
        <f>F21+1</f>
        <v>44655</v>
      </c>
      <c r="I21" s="11">
        <f t="shared" ref="I21:I41" ca="1" si="3">IF(ISBLANK(H21),"",H21-DATE(YEAR(NOW()),MONTH(NOW()),DAY(NOW())))</f>
        <v>0</v>
      </c>
      <c r="J21" s="12" t="str">
        <f t="shared" ca="1" si="1"/>
        <v>NOT DUE</v>
      </c>
      <c r="K21" s="24" t="s">
        <v>1072</v>
      </c>
      <c r="L21" s="15"/>
    </row>
    <row r="22" spans="1:12" ht="36">
      <c r="A22" s="271" t="s">
        <v>2449</v>
      </c>
      <c r="B22" s="24" t="s">
        <v>1044</v>
      </c>
      <c r="C22" s="24" t="s">
        <v>1045</v>
      </c>
      <c r="D22" s="34" t="s">
        <v>1</v>
      </c>
      <c r="E22" s="8">
        <v>44082</v>
      </c>
      <c r="F22" s="366">
        <v>44654</v>
      </c>
      <c r="G22" s="82"/>
      <c r="H22" s="10">
        <f t="shared" ref="H22:H23" si="4">F22+1</f>
        <v>44655</v>
      </c>
      <c r="I22" s="11">
        <f t="shared" ca="1" si="3"/>
        <v>0</v>
      </c>
      <c r="J22" s="12" t="str">
        <f t="shared" ca="1" si="1"/>
        <v>NOT DUE</v>
      </c>
      <c r="K22" s="24" t="s">
        <v>1073</v>
      </c>
      <c r="L22" s="15"/>
    </row>
    <row r="23" spans="1:12" ht="36">
      <c r="A23" s="271" t="s">
        <v>2450</v>
      </c>
      <c r="B23" s="24" t="s">
        <v>1046</v>
      </c>
      <c r="C23" s="24" t="s">
        <v>1047</v>
      </c>
      <c r="D23" s="34" t="s">
        <v>1</v>
      </c>
      <c r="E23" s="8">
        <v>44082</v>
      </c>
      <c r="F23" s="366">
        <v>44654</v>
      </c>
      <c r="G23" s="82"/>
      <c r="H23" s="10">
        <f t="shared" si="4"/>
        <v>44655</v>
      </c>
      <c r="I23" s="11">
        <f t="shared" ca="1" si="3"/>
        <v>0</v>
      </c>
      <c r="J23" s="12" t="str">
        <f t="shared" ca="1" si="1"/>
        <v>NOT DUE</v>
      </c>
      <c r="K23" s="24" t="s">
        <v>1074</v>
      </c>
      <c r="L23" s="15"/>
    </row>
    <row r="24" spans="1:12" ht="38.450000000000003" customHeight="1">
      <c r="A24" s="274" t="s">
        <v>2451</v>
      </c>
      <c r="B24" s="24" t="s">
        <v>1048</v>
      </c>
      <c r="C24" s="24" t="s">
        <v>1049</v>
      </c>
      <c r="D24" s="34" t="s">
        <v>4</v>
      </c>
      <c r="E24" s="8">
        <v>44082</v>
      </c>
      <c r="F24" s="366">
        <v>44640</v>
      </c>
      <c r="G24" s="82"/>
      <c r="H24" s="10">
        <f>F24+30</f>
        <v>44670</v>
      </c>
      <c r="I24" s="11">
        <f t="shared" ca="1" si="3"/>
        <v>15</v>
      </c>
      <c r="J24" s="12" t="str">
        <f t="shared" ca="1" si="1"/>
        <v>NOT DUE</v>
      </c>
      <c r="K24" s="24" t="s">
        <v>1075</v>
      </c>
      <c r="L24" s="15"/>
    </row>
    <row r="25" spans="1:12" ht="24">
      <c r="A25" s="271" t="s">
        <v>2452</v>
      </c>
      <c r="B25" s="24" t="s">
        <v>1050</v>
      </c>
      <c r="C25" s="24" t="s">
        <v>1051</v>
      </c>
      <c r="D25" s="34" t="s">
        <v>1</v>
      </c>
      <c r="E25" s="8">
        <v>44082</v>
      </c>
      <c r="F25" s="366">
        <v>44654</v>
      </c>
      <c r="G25" s="82"/>
      <c r="H25" s="10">
        <f>F25+1</f>
        <v>44655</v>
      </c>
      <c r="I25" s="11">
        <f t="shared" ca="1" si="3"/>
        <v>0</v>
      </c>
      <c r="J25" s="12" t="str">
        <f t="shared" ca="1" si="1"/>
        <v>NOT DUE</v>
      </c>
      <c r="K25" s="24" t="s">
        <v>1076</v>
      </c>
      <c r="L25" s="15"/>
    </row>
    <row r="26" spans="1:12" ht="26.45" customHeight="1">
      <c r="A26" s="271" t="s">
        <v>2453</v>
      </c>
      <c r="B26" s="24" t="s">
        <v>1052</v>
      </c>
      <c r="C26" s="24" t="s">
        <v>1053</v>
      </c>
      <c r="D26" s="34" t="s">
        <v>1</v>
      </c>
      <c r="E26" s="8">
        <v>44082</v>
      </c>
      <c r="F26" s="366">
        <v>44654</v>
      </c>
      <c r="G26" s="82"/>
      <c r="H26" s="10">
        <f t="shared" ref="H26:H28" si="5">F26+1</f>
        <v>44655</v>
      </c>
      <c r="I26" s="11">
        <f t="shared" ca="1" si="3"/>
        <v>0</v>
      </c>
      <c r="J26" s="12" t="str">
        <f t="shared" ca="1" si="1"/>
        <v>NOT DUE</v>
      </c>
      <c r="K26" s="24" t="s">
        <v>1077</v>
      </c>
      <c r="L26" s="15"/>
    </row>
    <row r="27" spans="1:12" ht="26.45" customHeight="1">
      <c r="A27" s="271" t="s">
        <v>2454</v>
      </c>
      <c r="B27" s="24" t="s">
        <v>1054</v>
      </c>
      <c r="C27" s="24" t="s">
        <v>1055</v>
      </c>
      <c r="D27" s="34" t="s">
        <v>1</v>
      </c>
      <c r="E27" s="8">
        <v>44082</v>
      </c>
      <c r="F27" s="366">
        <v>44654</v>
      </c>
      <c r="G27" s="82"/>
      <c r="H27" s="10">
        <f t="shared" si="5"/>
        <v>44655</v>
      </c>
      <c r="I27" s="11">
        <f t="shared" ca="1" si="3"/>
        <v>0</v>
      </c>
      <c r="J27" s="12" t="str">
        <f t="shared" ca="1" si="1"/>
        <v>NOT DUE</v>
      </c>
      <c r="K27" s="24" t="s">
        <v>1077</v>
      </c>
      <c r="L27" s="15"/>
    </row>
    <row r="28" spans="1:12" ht="26.45" customHeight="1">
      <c r="A28" s="271" t="s">
        <v>2455</v>
      </c>
      <c r="B28" s="24" t="s">
        <v>1056</v>
      </c>
      <c r="C28" s="24" t="s">
        <v>1043</v>
      </c>
      <c r="D28" s="34" t="s">
        <v>1</v>
      </c>
      <c r="E28" s="8">
        <v>44082</v>
      </c>
      <c r="F28" s="366">
        <v>44654</v>
      </c>
      <c r="G28" s="82"/>
      <c r="H28" s="10">
        <f t="shared" si="5"/>
        <v>44655</v>
      </c>
      <c r="I28" s="11">
        <f t="shared" ca="1" si="3"/>
        <v>0</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68</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68</v>
      </c>
      <c r="J30" s="12" t="str">
        <f t="shared" ca="1" si="1"/>
        <v>NOT DUE</v>
      </c>
      <c r="K30" s="24" t="s">
        <v>1077</v>
      </c>
      <c r="L30" s="15"/>
    </row>
    <row r="31" spans="1:12" ht="24">
      <c r="A31" s="274" t="s">
        <v>2458</v>
      </c>
      <c r="B31" s="24" t="s">
        <v>1059</v>
      </c>
      <c r="C31" s="24"/>
      <c r="D31" s="34" t="s">
        <v>4</v>
      </c>
      <c r="E31" s="8">
        <v>44082</v>
      </c>
      <c r="F31" s="366">
        <v>44626</v>
      </c>
      <c r="G31" s="82"/>
      <c r="H31" s="10">
        <f>F31+30</f>
        <v>44656</v>
      </c>
      <c r="I31" s="11">
        <f t="shared" ca="1" si="3"/>
        <v>1</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887</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887</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68</v>
      </c>
      <c r="J34" s="12" t="str">
        <f t="shared" ca="1" si="1"/>
        <v>NOT DUE</v>
      </c>
      <c r="K34" s="24" t="s">
        <v>1078</v>
      </c>
      <c r="L34" s="15"/>
    </row>
    <row r="35" spans="1:12" ht="15" customHeight="1">
      <c r="A35" s="271" t="s">
        <v>2462</v>
      </c>
      <c r="B35" s="24" t="s">
        <v>1546</v>
      </c>
      <c r="C35" s="24"/>
      <c r="D35" s="34" t="s">
        <v>1</v>
      </c>
      <c r="E35" s="8">
        <v>44082</v>
      </c>
      <c r="F35" s="366">
        <v>44654</v>
      </c>
      <c r="G35" s="82"/>
      <c r="H35" s="10">
        <f>F35+1</f>
        <v>44655</v>
      </c>
      <c r="I35" s="11">
        <f t="shared" ca="1" si="3"/>
        <v>0</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159</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159</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159</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159</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159</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159</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1627</v>
      </c>
      <c r="D3" s="519" t="s">
        <v>12</v>
      </c>
      <c r="E3" s="519"/>
      <c r="F3" s="249" t="s">
        <v>2464</v>
      </c>
    </row>
    <row r="4" spans="1:12" ht="18" customHeight="1">
      <c r="A4" s="518" t="s">
        <v>74</v>
      </c>
      <c r="B4" s="518"/>
      <c r="C4" s="29" t="s">
        <v>4663</v>
      </c>
      <c r="D4" s="519" t="s">
        <v>2072</v>
      </c>
      <c r="E4" s="519"/>
      <c r="F4" s="246">
        <f>'Running Hours'!B29</f>
        <v>6326</v>
      </c>
    </row>
    <row r="5" spans="1:12" ht="18" customHeight="1">
      <c r="A5" s="518" t="s">
        <v>75</v>
      </c>
      <c r="B5" s="518"/>
      <c r="C5" s="30" t="s">
        <v>4653</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45223.75</v>
      </c>
      <c r="I8" s="18">
        <f t="shared" ref="I8:I20" si="0">D8-($F$4-G8)</f>
        <v>13674</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44723.75</v>
      </c>
      <c r="I9" s="18">
        <f t="shared" si="0"/>
        <v>1674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44723.75</v>
      </c>
      <c r="I10" s="18">
        <f t="shared" si="0"/>
        <v>1674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44700</v>
      </c>
      <c r="I11" s="18">
        <f t="shared" si="0"/>
        <v>1104</v>
      </c>
      <c r="J11" s="12" t="str">
        <f t="shared" si="1"/>
        <v>NOT DUE</v>
      </c>
      <c r="K11" s="24"/>
      <c r="L11" s="15"/>
    </row>
    <row r="12" spans="1:12">
      <c r="A12" s="12" t="s">
        <v>2469</v>
      </c>
      <c r="B12" s="24" t="s">
        <v>1569</v>
      </c>
      <c r="C12" s="24" t="s">
        <v>1612</v>
      </c>
      <c r="D12" s="34">
        <v>8000</v>
      </c>
      <c r="E12" s="8">
        <v>44082</v>
      </c>
      <c r="F12" s="8">
        <v>44082</v>
      </c>
      <c r="G12" s="20">
        <v>0</v>
      </c>
      <c r="H12" s="17">
        <f>IF(I12&lt;=8000,$F$5+(I12/24),"error")</f>
        <v>44723.75</v>
      </c>
      <c r="I12" s="18">
        <f t="shared" si="0"/>
        <v>1674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45223.75</v>
      </c>
      <c r="I13" s="18">
        <f t="shared" si="0"/>
        <v>13674</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44723.75</v>
      </c>
      <c r="I14" s="18">
        <f t="shared" si="0"/>
        <v>1674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44723.75</v>
      </c>
      <c r="I15" s="18">
        <f t="shared" si="0"/>
        <v>1674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44723.75</v>
      </c>
      <c r="I16" s="18">
        <f t="shared" si="0"/>
        <v>1674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45223.75</v>
      </c>
      <c r="I17" s="18">
        <f t="shared" si="0"/>
        <v>13674</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45223.75</v>
      </c>
      <c r="I18" s="18">
        <f t="shared" si="0"/>
        <v>13674</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45223.75</v>
      </c>
      <c r="I19" s="18">
        <f t="shared" si="0"/>
        <v>13674</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44723.75</v>
      </c>
      <c r="I20" s="18">
        <f t="shared" si="0"/>
        <v>1674</v>
      </c>
      <c r="J20" s="12" t="str">
        <f t="shared" si="1"/>
        <v>NOT DUE</v>
      </c>
      <c r="K20" s="24" t="s">
        <v>1626</v>
      </c>
      <c r="L20" s="15"/>
    </row>
    <row r="21" spans="1:12" ht="36">
      <c r="A21" s="271" t="s">
        <v>2478</v>
      </c>
      <c r="B21" s="24" t="s">
        <v>1042</v>
      </c>
      <c r="C21" s="24" t="s">
        <v>1043</v>
      </c>
      <c r="D21" s="34" t="s">
        <v>1</v>
      </c>
      <c r="E21" s="8">
        <v>44082</v>
      </c>
      <c r="F21" s="366">
        <v>44654</v>
      </c>
      <c r="G21" s="82"/>
      <c r="H21" s="10">
        <f>F21+1</f>
        <v>44655</v>
      </c>
      <c r="I21" s="11">
        <f t="shared" ref="I21:I41" ca="1" si="3">IF(ISBLANK(H21),"",H21-DATE(YEAR(NOW()),MONTH(NOW()),DAY(NOW())))</f>
        <v>0</v>
      </c>
      <c r="J21" s="12" t="str">
        <f t="shared" ca="1" si="1"/>
        <v>NOT DUE</v>
      </c>
      <c r="K21" s="24" t="s">
        <v>1072</v>
      </c>
      <c r="L21" s="15"/>
    </row>
    <row r="22" spans="1:12" ht="36">
      <c r="A22" s="271" t="s">
        <v>2479</v>
      </c>
      <c r="B22" s="24" t="s">
        <v>1044</v>
      </c>
      <c r="C22" s="24" t="s">
        <v>1045</v>
      </c>
      <c r="D22" s="34" t="s">
        <v>1</v>
      </c>
      <c r="E22" s="8">
        <v>44082</v>
      </c>
      <c r="F22" s="366">
        <v>44654</v>
      </c>
      <c r="G22" s="82"/>
      <c r="H22" s="10">
        <f t="shared" ref="H22:H23" si="4">F22+1</f>
        <v>44655</v>
      </c>
      <c r="I22" s="11">
        <f t="shared" ca="1" si="3"/>
        <v>0</v>
      </c>
      <c r="J22" s="12" t="str">
        <f t="shared" ca="1" si="1"/>
        <v>NOT DUE</v>
      </c>
      <c r="K22" s="24" t="s">
        <v>1073</v>
      </c>
      <c r="L22" s="15"/>
    </row>
    <row r="23" spans="1:12" ht="36">
      <c r="A23" s="271" t="s">
        <v>2480</v>
      </c>
      <c r="B23" s="24" t="s">
        <v>1046</v>
      </c>
      <c r="C23" s="24" t="s">
        <v>1047</v>
      </c>
      <c r="D23" s="34" t="s">
        <v>1</v>
      </c>
      <c r="E23" s="8">
        <v>44082</v>
      </c>
      <c r="F23" s="366">
        <v>44654</v>
      </c>
      <c r="G23" s="82"/>
      <c r="H23" s="10">
        <f t="shared" si="4"/>
        <v>44655</v>
      </c>
      <c r="I23" s="11">
        <f t="shared" ca="1" si="3"/>
        <v>0</v>
      </c>
      <c r="J23" s="12" t="str">
        <f t="shared" ca="1" si="1"/>
        <v>NOT DUE</v>
      </c>
      <c r="K23" s="24" t="s">
        <v>1074</v>
      </c>
      <c r="L23" s="15"/>
    </row>
    <row r="24" spans="1:12" ht="38.450000000000003" customHeight="1">
      <c r="A24" s="274" t="s">
        <v>2481</v>
      </c>
      <c r="B24" s="24" t="s">
        <v>1048</v>
      </c>
      <c r="C24" s="24" t="s">
        <v>1049</v>
      </c>
      <c r="D24" s="34" t="s">
        <v>4</v>
      </c>
      <c r="E24" s="8">
        <v>44082</v>
      </c>
      <c r="F24" s="366">
        <v>44654</v>
      </c>
      <c r="G24" s="82"/>
      <c r="H24" s="10">
        <f>F24+30</f>
        <v>44684</v>
      </c>
      <c r="I24" s="11">
        <f t="shared" ca="1" si="3"/>
        <v>29</v>
      </c>
      <c r="J24" s="12" t="str">
        <f t="shared" ca="1" si="1"/>
        <v>NOT DUE</v>
      </c>
      <c r="K24" s="24" t="s">
        <v>1075</v>
      </c>
      <c r="L24" s="15"/>
    </row>
    <row r="25" spans="1:12" ht="24">
      <c r="A25" s="271" t="s">
        <v>2482</v>
      </c>
      <c r="B25" s="24" t="s">
        <v>1050</v>
      </c>
      <c r="C25" s="24" t="s">
        <v>1051</v>
      </c>
      <c r="D25" s="34" t="s">
        <v>1</v>
      </c>
      <c r="E25" s="8">
        <v>44082</v>
      </c>
      <c r="F25" s="366">
        <v>44654</v>
      </c>
      <c r="G25" s="82"/>
      <c r="H25" s="10">
        <f>F25+1</f>
        <v>44655</v>
      </c>
      <c r="I25" s="11">
        <f t="shared" ca="1" si="3"/>
        <v>0</v>
      </c>
      <c r="J25" s="12" t="str">
        <f t="shared" ca="1" si="1"/>
        <v>NOT DUE</v>
      </c>
      <c r="K25" s="24" t="s">
        <v>1076</v>
      </c>
      <c r="L25" s="15"/>
    </row>
    <row r="26" spans="1:12" ht="26.45" customHeight="1">
      <c r="A26" s="271" t="s">
        <v>2483</v>
      </c>
      <c r="B26" s="24" t="s">
        <v>1052</v>
      </c>
      <c r="C26" s="24" t="s">
        <v>1053</v>
      </c>
      <c r="D26" s="34" t="s">
        <v>1</v>
      </c>
      <c r="E26" s="8">
        <v>44082</v>
      </c>
      <c r="F26" s="366">
        <v>44654</v>
      </c>
      <c r="G26" s="82"/>
      <c r="H26" s="10">
        <f t="shared" ref="H26:H28" si="5">F26+1</f>
        <v>44655</v>
      </c>
      <c r="I26" s="11">
        <f t="shared" ca="1" si="3"/>
        <v>0</v>
      </c>
      <c r="J26" s="12" t="str">
        <f t="shared" ca="1" si="1"/>
        <v>NOT DUE</v>
      </c>
      <c r="K26" s="24" t="s">
        <v>1077</v>
      </c>
      <c r="L26" s="15"/>
    </row>
    <row r="27" spans="1:12" ht="26.45" customHeight="1">
      <c r="A27" s="271" t="s">
        <v>2484</v>
      </c>
      <c r="B27" s="24" t="s">
        <v>1054</v>
      </c>
      <c r="C27" s="24" t="s">
        <v>1055</v>
      </c>
      <c r="D27" s="34" t="s">
        <v>1</v>
      </c>
      <c r="E27" s="8">
        <v>44082</v>
      </c>
      <c r="F27" s="366">
        <v>44654</v>
      </c>
      <c r="G27" s="82"/>
      <c r="H27" s="10">
        <f t="shared" si="5"/>
        <v>44655</v>
      </c>
      <c r="I27" s="11">
        <f t="shared" ca="1" si="3"/>
        <v>0</v>
      </c>
      <c r="J27" s="12" t="str">
        <f t="shared" ca="1" si="1"/>
        <v>NOT DUE</v>
      </c>
      <c r="K27" s="24" t="s">
        <v>1077</v>
      </c>
      <c r="L27" s="15"/>
    </row>
    <row r="28" spans="1:12" ht="26.45" customHeight="1">
      <c r="A28" s="271" t="s">
        <v>2485</v>
      </c>
      <c r="B28" s="24" t="s">
        <v>1056</v>
      </c>
      <c r="C28" s="24" t="s">
        <v>1043</v>
      </c>
      <c r="D28" s="34" t="s">
        <v>1</v>
      </c>
      <c r="E28" s="8">
        <v>44082</v>
      </c>
      <c r="F28" s="366">
        <v>44654</v>
      </c>
      <c r="G28" s="82"/>
      <c r="H28" s="10">
        <f t="shared" si="5"/>
        <v>44655</v>
      </c>
      <c r="I28" s="11">
        <f t="shared" ca="1" si="3"/>
        <v>0</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68</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68</v>
      </c>
      <c r="J30" s="12" t="str">
        <f t="shared" ca="1" si="1"/>
        <v>NOT DUE</v>
      </c>
      <c r="K30" s="24" t="s">
        <v>1077</v>
      </c>
      <c r="L30" s="15"/>
    </row>
    <row r="31" spans="1:12" ht="24">
      <c r="A31" s="274" t="s">
        <v>2488</v>
      </c>
      <c r="B31" s="24" t="s">
        <v>1059</v>
      </c>
      <c r="C31" s="24"/>
      <c r="D31" s="34" t="s">
        <v>4</v>
      </c>
      <c r="E31" s="8">
        <v>44082</v>
      </c>
      <c r="F31" s="366">
        <v>44626</v>
      </c>
      <c r="G31" s="82"/>
      <c r="H31" s="10">
        <f>F31+30</f>
        <v>44656</v>
      </c>
      <c r="I31" s="11">
        <f t="shared" ca="1" si="3"/>
        <v>1</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887</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887</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68</v>
      </c>
      <c r="J34" s="12" t="str">
        <f t="shared" ca="1" si="1"/>
        <v>NOT DUE</v>
      </c>
      <c r="K34" s="24" t="s">
        <v>1078</v>
      </c>
      <c r="L34" s="15"/>
    </row>
    <row r="35" spans="1:12" ht="15" customHeight="1">
      <c r="A35" s="271" t="s">
        <v>2492</v>
      </c>
      <c r="B35" s="24" t="s">
        <v>1546</v>
      </c>
      <c r="C35" s="24"/>
      <c r="D35" s="34" t="s">
        <v>1</v>
      </c>
      <c r="E35" s="8">
        <v>44082</v>
      </c>
      <c r="F35" s="366">
        <v>44654</v>
      </c>
      <c r="G35" s="82"/>
      <c r="H35" s="10">
        <f>F35+1</f>
        <v>44655</v>
      </c>
      <c r="I35" s="11">
        <f t="shared" ca="1" si="3"/>
        <v>0</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159</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159</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159</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159</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159</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159</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3" t="s">
        <v>5001</v>
      </c>
      <c r="F47" s="463"/>
      <c r="G47" s="463"/>
      <c r="I47" s="463" t="s">
        <v>4949</v>
      </c>
      <c r="J47" s="463"/>
      <c r="K47" s="463"/>
    </row>
    <row r="48" spans="1:12">
      <c r="A48" s="220"/>
      <c r="E48" s="464"/>
      <c r="F48" s="464"/>
      <c r="G48" s="464"/>
      <c r="I48" s="464"/>
      <c r="J48" s="464"/>
      <c r="K48" s="464"/>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9" t="s">
        <v>5</v>
      </c>
      <c r="B1" s="529"/>
      <c r="C1" s="338" t="s">
        <v>4918</v>
      </c>
      <c r="D1" s="529" t="s">
        <v>7</v>
      </c>
      <c r="E1" s="529"/>
      <c r="F1" s="339" t="str">
        <f>VLOOKUP($C$1,Details!$A$2:$D$7,4,FALSE)</f>
        <v>NK 2022591</v>
      </c>
      <c r="G1" s="340"/>
      <c r="H1" s="340"/>
      <c r="I1" s="340"/>
      <c r="J1" s="340"/>
      <c r="K1" s="340"/>
      <c r="L1" s="340"/>
      <c r="M1" s="340"/>
    </row>
    <row r="2" spans="1:13" ht="19.5" customHeight="1">
      <c r="A2" s="529" t="s">
        <v>8</v>
      </c>
      <c r="B2" s="529"/>
      <c r="C2" s="341" t="str">
        <f>VLOOKUP($C$1,Details!$A$2:$D$7,2,FALSE)</f>
        <v>SINGAPORE</v>
      </c>
      <c r="D2" s="529" t="s">
        <v>9</v>
      </c>
      <c r="E2" s="529"/>
      <c r="F2" s="342">
        <f>VLOOKUP($C$1,Details!$A$2:$D$7,3,FALSE)</f>
        <v>9771004</v>
      </c>
      <c r="G2" s="340"/>
      <c r="H2" s="340"/>
      <c r="I2" s="340"/>
      <c r="J2" s="340"/>
      <c r="K2" s="340"/>
      <c r="L2" s="340"/>
      <c r="M2" s="340"/>
    </row>
    <row r="3" spans="1:13" ht="19.5" customHeight="1">
      <c r="A3" s="529" t="s">
        <v>10</v>
      </c>
      <c r="B3" s="529"/>
      <c r="C3" s="341" t="s">
        <v>4741</v>
      </c>
      <c r="D3" s="529" t="s">
        <v>12</v>
      </c>
      <c r="E3" s="529"/>
      <c r="F3" s="343" t="s">
        <v>4740</v>
      </c>
      <c r="G3" s="340"/>
      <c r="H3" s="340"/>
      <c r="I3" s="340"/>
      <c r="J3" s="340"/>
      <c r="K3" s="340"/>
      <c r="L3" s="340"/>
      <c r="M3" s="340"/>
    </row>
    <row r="4" spans="1:13" ht="18" customHeight="1">
      <c r="A4" s="529" t="s">
        <v>74</v>
      </c>
      <c r="B4" s="529"/>
      <c r="C4" s="341" t="s">
        <v>4739</v>
      </c>
      <c r="D4" s="529" t="s">
        <v>2072</v>
      </c>
      <c r="E4" s="529"/>
      <c r="F4" s="344">
        <v>2068.3000000000002</v>
      </c>
      <c r="G4" s="340"/>
      <c r="H4" s="340"/>
      <c r="I4" s="340"/>
      <c r="J4" s="340"/>
      <c r="K4" s="340"/>
      <c r="L4" s="340"/>
      <c r="M4" s="340"/>
    </row>
    <row r="5" spans="1:13" ht="18" customHeight="1">
      <c r="A5" s="529" t="s">
        <v>75</v>
      </c>
      <c r="B5" s="529"/>
      <c r="C5" s="345" t="s">
        <v>4658</v>
      </c>
      <c r="D5" s="529" t="s">
        <v>4549</v>
      </c>
      <c r="E5" s="529"/>
      <c r="F5" s="346">
        <f>'Running Hours'!$D3</f>
        <v>44654</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158</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887</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69</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158</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887</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69</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158</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887</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158</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887</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158</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887</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158</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158</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69</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44654</v>
      </c>
      <c r="G23" s="357"/>
      <c r="H23" s="358">
        <f>DATE(YEAR(F23),MONTH(F23),DAY(F23)+1)</f>
        <v>44655</v>
      </c>
      <c r="I23" s="359">
        <f t="shared" ca="1" si="0"/>
        <v>0</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44654</v>
      </c>
      <c r="G24" s="357"/>
      <c r="H24" s="358">
        <f>DATE(YEAR(F24),MONTH(F24),DAY(F24)+1)</f>
        <v>44655</v>
      </c>
      <c r="I24" s="359">
        <f t="shared" ca="1" si="0"/>
        <v>0</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44654</v>
      </c>
      <c r="G25" s="357"/>
      <c r="H25" s="358">
        <f>DATE(YEAR(F25),MONTH(F25),DAY(F25)+1)</f>
        <v>44655</v>
      </c>
      <c r="I25" s="359">
        <f t="shared" ca="1" si="0"/>
        <v>0</v>
      </c>
      <c r="J25" s="353" t="str">
        <f t="shared" ca="1" si="1"/>
        <v>NOT DUE</v>
      </c>
      <c r="K25" s="354"/>
      <c r="L25" s="360"/>
      <c r="M25" s="340"/>
    </row>
    <row r="26" spans="1:14" ht="38.450000000000003" customHeight="1">
      <c r="A26" s="353" t="s">
        <v>4763</v>
      </c>
      <c r="B26" s="354" t="s">
        <v>1048</v>
      </c>
      <c r="C26" s="354" t="s">
        <v>1049</v>
      </c>
      <c r="D26" s="355" t="s">
        <v>4</v>
      </c>
      <c r="E26" s="356">
        <v>44082</v>
      </c>
      <c r="F26" s="366">
        <v>44640</v>
      </c>
      <c r="G26" s="357"/>
      <c r="H26" s="358">
        <f>EDATE(F26-1,1)</f>
        <v>44670</v>
      </c>
      <c r="I26" s="359">
        <f t="shared" ca="1" si="0"/>
        <v>15</v>
      </c>
      <c r="J26" s="353" t="str">
        <f t="shared" ca="1" si="1"/>
        <v>NOT DUE</v>
      </c>
      <c r="K26" s="354" t="s">
        <v>1078</v>
      </c>
      <c r="L26" s="360"/>
      <c r="M26" s="340"/>
    </row>
    <row r="27" spans="1:14" ht="24.95" customHeight="1">
      <c r="A27" s="353" t="s">
        <v>4764</v>
      </c>
      <c r="B27" s="354" t="s">
        <v>1050</v>
      </c>
      <c r="C27" s="354" t="s">
        <v>1051</v>
      </c>
      <c r="D27" s="355" t="s">
        <v>1</v>
      </c>
      <c r="E27" s="356">
        <v>44082</v>
      </c>
      <c r="F27" s="366">
        <v>44654</v>
      </c>
      <c r="G27" s="357"/>
      <c r="H27" s="358">
        <f>DATE(YEAR(F27),MONTH(F27),DAY(F27)+1)</f>
        <v>44655</v>
      </c>
      <c r="I27" s="359">
        <f t="shared" ca="1" si="0"/>
        <v>0</v>
      </c>
      <c r="J27" s="353" t="str">
        <f t="shared" ca="1" si="1"/>
        <v>NOT DUE</v>
      </c>
      <c r="K27" s="354" t="s">
        <v>1078</v>
      </c>
      <c r="L27" s="360"/>
      <c r="M27" s="340"/>
    </row>
    <row r="28" spans="1:14" ht="24.95" customHeight="1">
      <c r="A28" s="353" t="s">
        <v>4765</v>
      </c>
      <c r="B28" s="354" t="s">
        <v>1052</v>
      </c>
      <c r="C28" s="354" t="s">
        <v>1053</v>
      </c>
      <c r="D28" s="355" t="s">
        <v>1</v>
      </c>
      <c r="E28" s="356">
        <v>44082</v>
      </c>
      <c r="F28" s="366">
        <v>44654</v>
      </c>
      <c r="G28" s="357"/>
      <c r="H28" s="358">
        <f>DATE(YEAR(F28),MONTH(F28),DAY(F28)+1)</f>
        <v>44655</v>
      </c>
      <c r="I28" s="359">
        <f t="shared" ca="1" si="0"/>
        <v>0</v>
      </c>
      <c r="J28" s="353" t="str">
        <f t="shared" ca="1" si="1"/>
        <v>NOT DUE</v>
      </c>
      <c r="K28" s="354" t="s">
        <v>1078</v>
      </c>
      <c r="L28" s="360"/>
      <c r="M28" s="340"/>
    </row>
    <row r="29" spans="1:14" ht="26.45" customHeight="1">
      <c r="A29" s="353" t="s">
        <v>4766</v>
      </c>
      <c r="B29" s="354" t="s">
        <v>1054</v>
      </c>
      <c r="C29" s="354" t="s">
        <v>1055</v>
      </c>
      <c r="D29" s="355" t="s">
        <v>1</v>
      </c>
      <c r="E29" s="356">
        <v>44082</v>
      </c>
      <c r="F29" s="366">
        <v>44654</v>
      </c>
      <c r="G29" s="357"/>
      <c r="H29" s="358">
        <f>DATE(YEAR(F29),MONTH(F29),DAY(F29)+1)</f>
        <v>44655</v>
      </c>
      <c r="I29" s="359">
        <f t="shared" ca="1" si="0"/>
        <v>0</v>
      </c>
      <c r="J29" s="353" t="str">
        <f t="shared" ca="1" si="1"/>
        <v>NOT DUE</v>
      </c>
      <c r="K29" s="354" t="s">
        <v>1079</v>
      </c>
      <c r="L29" s="360"/>
      <c r="M29" s="340"/>
    </row>
    <row r="30" spans="1:14" ht="26.45" customHeight="1">
      <c r="A30" s="353" t="s">
        <v>4767</v>
      </c>
      <c r="B30" s="354" t="s">
        <v>1056</v>
      </c>
      <c r="C30" s="354" t="s">
        <v>1043</v>
      </c>
      <c r="D30" s="355" t="s">
        <v>1</v>
      </c>
      <c r="E30" s="356">
        <v>44082</v>
      </c>
      <c r="F30" s="366">
        <v>44654</v>
      </c>
      <c r="G30" s="357"/>
      <c r="H30" s="358">
        <f>DATE(YEAR(F30),MONTH(F30),DAY(F30)+1)</f>
        <v>44655</v>
      </c>
      <c r="I30" s="359">
        <f t="shared" ca="1" si="0"/>
        <v>0</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69</v>
      </c>
      <c r="J31" s="353" t="str">
        <f t="shared" ca="1" si="1"/>
        <v>NOT DUE</v>
      </c>
      <c r="K31" s="354" t="s">
        <v>1079</v>
      </c>
      <c r="L31" s="360"/>
      <c r="M31" s="340"/>
    </row>
    <row r="32" spans="1:14" ht="26.45" customHeight="1">
      <c r="A32" s="353" t="s">
        <v>4769</v>
      </c>
      <c r="B32" s="354" t="s">
        <v>1059</v>
      </c>
      <c r="C32" s="354"/>
      <c r="D32" s="355" t="s">
        <v>4</v>
      </c>
      <c r="E32" s="356">
        <v>44082</v>
      </c>
      <c r="F32" s="366">
        <v>44626</v>
      </c>
      <c r="G32" s="357"/>
      <c r="H32" s="358">
        <f>EDATE(F32-1,1)</f>
        <v>44656</v>
      </c>
      <c r="I32" s="359">
        <f t="shared" ca="1" si="0"/>
        <v>1</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69</v>
      </c>
      <c r="J33" s="353" t="str">
        <f t="shared" ca="1" si="1"/>
        <v>NOT DUE</v>
      </c>
      <c r="K33" s="354" t="s">
        <v>1080</v>
      </c>
      <c r="L33" s="360"/>
      <c r="M33" s="340"/>
    </row>
    <row r="34" spans="1:13" ht="15.75" customHeight="1">
      <c r="A34" s="353" t="s">
        <v>4771</v>
      </c>
      <c r="B34" s="354" t="s">
        <v>1546</v>
      </c>
      <c r="C34" s="354"/>
      <c r="D34" s="355" t="s">
        <v>1</v>
      </c>
      <c r="E34" s="356">
        <v>44082</v>
      </c>
      <c r="F34" s="366">
        <v>44654</v>
      </c>
      <c r="G34" s="357"/>
      <c r="H34" s="358">
        <f>DATE(YEAR(F34),MONTH(F34),DAY(F34)+1)</f>
        <v>44655</v>
      </c>
      <c r="I34" s="359">
        <f t="shared" ca="1" si="0"/>
        <v>0</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158</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158</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158</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158</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158</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158</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30" t="s">
        <v>4952</v>
      </c>
      <c r="D45" s="350"/>
      <c r="E45" s="340"/>
      <c r="F45" s="340"/>
      <c r="G45" s="340"/>
      <c r="H45" s="340"/>
      <c r="I45" s="340"/>
      <c r="J45" s="340"/>
      <c r="K45" s="340"/>
      <c r="L45" s="340"/>
      <c r="M45" s="340"/>
    </row>
    <row r="46" spans="1:13">
      <c r="A46" s="361"/>
      <c r="B46" s="340"/>
      <c r="C46" s="531"/>
      <c r="D46" s="350"/>
      <c r="E46" s="527" t="s">
        <v>5001</v>
      </c>
      <c r="F46" s="527"/>
      <c r="G46" s="527"/>
      <c r="H46" s="340"/>
      <c r="I46" s="527" t="s">
        <v>4949</v>
      </c>
      <c r="J46" s="527"/>
      <c r="K46" s="527"/>
      <c r="L46" s="340"/>
      <c r="M46" s="340"/>
    </row>
    <row r="47" spans="1:13">
      <c r="A47" s="361"/>
      <c r="B47" s="340"/>
      <c r="C47" s="349"/>
      <c r="D47" s="350"/>
      <c r="E47" s="528"/>
      <c r="F47" s="528"/>
      <c r="G47" s="528"/>
      <c r="H47" s="340"/>
      <c r="I47" s="528"/>
      <c r="J47" s="528"/>
      <c r="K47" s="528"/>
      <c r="L47" s="340"/>
      <c r="M47" s="340"/>
    </row>
    <row r="63" spans="9:9" ht="14.25">
      <c r="I63" s="363"/>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4779</v>
      </c>
      <c r="D3" s="519" t="s">
        <v>12</v>
      </c>
      <c r="E3" s="519"/>
      <c r="F3" s="249" t="s">
        <v>4778</v>
      </c>
    </row>
    <row r="4" spans="1:12" ht="18" customHeight="1">
      <c r="A4" s="518" t="s">
        <v>74</v>
      </c>
      <c r="B4" s="518"/>
      <c r="C4" s="29" t="s">
        <v>4739</v>
      </c>
      <c r="D4" s="519" t="s">
        <v>2072</v>
      </c>
      <c r="E4" s="519"/>
      <c r="F4" s="52">
        <v>3772</v>
      </c>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158</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887</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69</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158</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887</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69</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158</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887</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158</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887</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158</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887</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158</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158</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69</v>
      </c>
      <c r="J22" s="12" t="str">
        <f t="shared" ca="1" si="1"/>
        <v>NOT DUE</v>
      </c>
      <c r="K22" s="24" t="s">
        <v>1077</v>
      </c>
      <c r="L22" s="113"/>
    </row>
    <row r="23" spans="1:12" ht="38.450000000000003" customHeight="1">
      <c r="A23" s="12" t="s">
        <v>4795</v>
      </c>
      <c r="B23" s="24" t="s">
        <v>1042</v>
      </c>
      <c r="C23" s="24" t="s">
        <v>1043</v>
      </c>
      <c r="D23" s="34" t="s">
        <v>1</v>
      </c>
      <c r="E23" s="8">
        <v>44082</v>
      </c>
      <c r="F23" s="366">
        <v>44654</v>
      </c>
      <c r="G23" s="52"/>
      <c r="H23" s="10">
        <f>DATE(YEAR(F23),MONTH(F23),DAY(F23)+1)</f>
        <v>44655</v>
      </c>
      <c r="I23" s="11">
        <f t="shared" ca="1" si="0"/>
        <v>0</v>
      </c>
      <c r="J23" s="12" t="str">
        <f t="shared" ca="1" si="1"/>
        <v>NOT DUE</v>
      </c>
      <c r="K23" s="24" t="s">
        <v>1077</v>
      </c>
      <c r="L23" s="113"/>
    </row>
    <row r="24" spans="1:12" ht="38.450000000000003" customHeight="1">
      <c r="A24" s="12" t="s">
        <v>4796</v>
      </c>
      <c r="B24" s="24" t="s">
        <v>1044</v>
      </c>
      <c r="C24" s="24" t="s">
        <v>1045</v>
      </c>
      <c r="D24" s="34" t="s">
        <v>1</v>
      </c>
      <c r="E24" s="8">
        <v>44082</v>
      </c>
      <c r="F24" s="366">
        <v>44654</v>
      </c>
      <c r="G24" s="52"/>
      <c r="H24" s="10">
        <f>DATE(YEAR(F24),MONTH(F24),DAY(F24)+1)</f>
        <v>44655</v>
      </c>
      <c r="I24" s="11">
        <f t="shared" ca="1" si="0"/>
        <v>0</v>
      </c>
      <c r="J24" s="12" t="str">
        <f t="shared" ca="1" si="1"/>
        <v>NOT DUE</v>
      </c>
      <c r="K24" s="24" t="s">
        <v>1077</v>
      </c>
      <c r="L24" s="113"/>
    </row>
    <row r="25" spans="1:12" ht="38.450000000000003" customHeight="1">
      <c r="A25" s="12" t="s">
        <v>4797</v>
      </c>
      <c r="B25" s="24" t="s">
        <v>1046</v>
      </c>
      <c r="C25" s="24" t="s">
        <v>1047</v>
      </c>
      <c r="D25" s="34" t="s">
        <v>1</v>
      </c>
      <c r="E25" s="8">
        <v>44082</v>
      </c>
      <c r="F25" s="366">
        <v>44654</v>
      </c>
      <c r="G25" s="52"/>
      <c r="H25" s="10">
        <f>DATE(YEAR(F25),MONTH(F25),DAY(F25)+1)</f>
        <v>44655</v>
      </c>
      <c r="I25" s="11">
        <f t="shared" ca="1" si="0"/>
        <v>0</v>
      </c>
      <c r="J25" s="12" t="str">
        <f t="shared" ca="1" si="1"/>
        <v>NOT DUE</v>
      </c>
      <c r="K25" s="24"/>
      <c r="L25" s="113"/>
    </row>
    <row r="26" spans="1:12" ht="38.450000000000003" customHeight="1">
      <c r="A26" s="12" t="s">
        <v>4798</v>
      </c>
      <c r="B26" s="24" t="s">
        <v>1048</v>
      </c>
      <c r="C26" s="24" t="s">
        <v>1049</v>
      </c>
      <c r="D26" s="34" t="s">
        <v>4</v>
      </c>
      <c r="E26" s="8">
        <v>44082</v>
      </c>
      <c r="F26" s="366">
        <v>44640</v>
      </c>
      <c r="G26" s="52"/>
      <c r="H26" s="10">
        <f>EDATE(F26-1,1)</f>
        <v>44670</v>
      </c>
      <c r="I26" s="11">
        <f t="shared" ca="1" si="0"/>
        <v>15</v>
      </c>
      <c r="J26" s="12" t="str">
        <f t="shared" ca="1" si="1"/>
        <v>NOT DUE</v>
      </c>
      <c r="K26" s="24" t="s">
        <v>1078</v>
      </c>
      <c r="L26" s="113"/>
    </row>
    <row r="27" spans="1:12" ht="24.95" customHeight="1">
      <c r="A27" s="12" t="s">
        <v>4799</v>
      </c>
      <c r="B27" s="24" t="s">
        <v>1050</v>
      </c>
      <c r="C27" s="24" t="s">
        <v>1051</v>
      </c>
      <c r="D27" s="34" t="s">
        <v>1</v>
      </c>
      <c r="E27" s="8">
        <v>44082</v>
      </c>
      <c r="F27" s="366">
        <v>44654</v>
      </c>
      <c r="G27" s="52"/>
      <c r="H27" s="10">
        <f>DATE(YEAR(F27),MONTH(F27),DAY(F27)+1)</f>
        <v>44655</v>
      </c>
      <c r="I27" s="11">
        <f t="shared" ca="1" si="0"/>
        <v>0</v>
      </c>
      <c r="J27" s="12" t="str">
        <f t="shared" ca="1" si="1"/>
        <v>NOT DUE</v>
      </c>
      <c r="K27" s="24" t="s">
        <v>1078</v>
      </c>
      <c r="L27" s="113"/>
    </row>
    <row r="28" spans="1:12" ht="24.95" customHeight="1">
      <c r="A28" s="12" t="s">
        <v>4800</v>
      </c>
      <c r="B28" s="24" t="s">
        <v>1052</v>
      </c>
      <c r="C28" s="24" t="s">
        <v>1053</v>
      </c>
      <c r="D28" s="34" t="s">
        <v>1</v>
      </c>
      <c r="E28" s="8">
        <v>44082</v>
      </c>
      <c r="F28" s="366">
        <v>44654</v>
      </c>
      <c r="G28" s="52"/>
      <c r="H28" s="10">
        <f>DATE(YEAR(F28),MONTH(F28),DAY(F28)+1)</f>
        <v>44655</v>
      </c>
      <c r="I28" s="11">
        <f t="shared" ca="1" si="0"/>
        <v>0</v>
      </c>
      <c r="J28" s="12" t="str">
        <f t="shared" ca="1" si="1"/>
        <v>NOT DUE</v>
      </c>
      <c r="K28" s="24" t="s">
        <v>1078</v>
      </c>
      <c r="L28" s="113"/>
    </row>
    <row r="29" spans="1:12" ht="26.45" customHeight="1">
      <c r="A29" s="12" t="s">
        <v>4801</v>
      </c>
      <c r="B29" s="24" t="s">
        <v>1054</v>
      </c>
      <c r="C29" s="24" t="s">
        <v>1055</v>
      </c>
      <c r="D29" s="34" t="s">
        <v>1</v>
      </c>
      <c r="E29" s="8">
        <v>44082</v>
      </c>
      <c r="F29" s="366">
        <v>44654</v>
      </c>
      <c r="G29" s="52"/>
      <c r="H29" s="10">
        <f>DATE(YEAR(F29),MONTH(F29),DAY(F29)+1)</f>
        <v>44655</v>
      </c>
      <c r="I29" s="11">
        <f t="shared" ca="1" si="0"/>
        <v>0</v>
      </c>
      <c r="J29" s="12" t="str">
        <f t="shared" ca="1" si="1"/>
        <v>NOT DUE</v>
      </c>
      <c r="K29" s="24" t="s">
        <v>1079</v>
      </c>
      <c r="L29" s="113"/>
    </row>
    <row r="30" spans="1:12" ht="26.45" customHeight="1">
      <c r="A30" s="12" t="s">
        <v>4802</v>
      </c>
      <c r="B30" s="24" t="s">
        <v>1056</v>
      </c>
      <c r="C30" s="24" t="s">
        <v>1043</v>
      </c>
      <c r="D30" s="34" t="s">
        <v>1</v>
      </c>
      <c r="E30" s="8">
        <v>44082</v>
      </c>
      <c r="F30" s="366">
        <v>44654</v>
      </c>
      <c r="G30" s="52"/>
      <c r="H30" s="10">
        <f>DATE(YEAR(F30),MONTH(F30),DAY(F30)+1)</f>
        <v>44655</v>
      </c>
      <c r="I30" s="11">
        <f t="shared" ca="1" si="0"/>
        <v>0</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69</v>
      </c>
      <c r="J31" s="12" t="str">
        <f t="shared" ca="1" si="1"/>
        <v>NOT DUE</v>
      </c>
      <c r="K31" s="24" t="s">
        <v>1079</v>
      </c>
      <c r="L31" s="113"/>
    </row>
    <row r="32" spans="1:12" ht="26.45" customHeight="1">
      <c r="A32" s="12" t="s">
        <v>4804</v>
      </c>
      <c r="B32" s="24" t="s">
        <v>1059</v>
      </c>
      <c r="C32" s="24"/>
      <c r="D32" s="34" t="s">
        <v>4</v>
      </c>
      <c r="E32" s="8">
        <v>44082</v>
      </c>
      <c r="F32" s="366">
        <v>44626</v>
      </c>
      <c r="G32" s="52"/>
      <c r="H32" s="10">
        <f>EDATE(F32-1,1)</f>
        <v>44656</v>
      </c>
      <c r="I32" s="11">
        <f t="shared" ca="1" si="0"/>
        <v>1</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69</v>
      </c>
      <c r="J33" s="12" t="str">
        <f t="shared" ca="1" si="1"/>
        <v>NOT DUE</v>
      </c>
      <c r="K33" s="24" t="s">
        <v>1080</v>
      </c>
      <c r="L33" s="113"/>
    </row>
    <row r="34" spans="1:12" ht="15.75" customHeight="1">
      <c r="A34" s="12" t="s">
        <v>4806</v>
      </c>
      <c r="B34" s="24" t="s">
        <v>1546</v>
      </c>
      <c r="C34" s="24"/>
      <c r="D34" s="34" t="s">
        <v>1</v>
      </c>
      <c r="E34" s="8">
        <v>44082</v>
      </c>
      <c r="F34" s="366">
        <v>44654</v>
      </c>
      <c r="G34" s="52"/>
      <c r="H34" s="10">
        <f>DATE(YEAR(F34),MONTH(F34),DAY(F34)+1)</f>
        <v>44655</v>
      </c>
      <c r="I34" s="11">
        <f t="shared" ca="1" si="0"/>
        <v>0</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158</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158</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158</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158</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158</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158</v>
      </c>
      <c r="J40" s="12" t="str">
        <f t="shared" ca="1" si="1"/>
        <v>NOT DUE</v>
      </c>
      <c r="K40" s="24"/>
      <c r="L40" s="113"/>
    </row>
    <row r="41" spans="1:12" ht="15.75" customHeight="1"/>
    <row r="44" spans="1:12">
      <c r="B44" s="206" t="s">
        <v>4545</v>
      </c>
      <c r="D44" s="39" t="s">
        <v>3926</v>
      </c>
      <c r="H44" s="206" t="s">
        <v>3927</v>
      </c>
    </row>
    <row r="46" spans="1:12">
      <c r="C46" s="247" t="s">
        <v>4969</v>
      </c>
      <c r="E46" s="463" t="s">
        <v>5002</v>
      </c>
      <c r="F46" s="463"/>
      <c r="G46" s="463"/>
      <c r="I46" s="463" t="s">
        <v>4951</v>
      </c>
      <c r="J46" s="463"/>
      <c r="K46" s="463"/>
    </row>
    <row r="47" spans="1:12">
      <c r="E47" s="464"/>
      <c r="F47" s="464"/>
      <c r="G47" s="464"/>
      <c r="I47" s="464"/>
      <c r="J47" s="464"/>
      <c r="K47" s="464"/>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1644</v>
      </c>
      <c r="D3" s="519" t="s">
        <v>12</v>
      </c>
      <c r="E3" s="519"/>
      <c r="F3" s="249" t="s">
        <v>2190</v>
      </c>
    </row>
    <row r="4" spans="1:12" ht="18" customHeight="1">
      <c r="A4" s="518" t="s">
        <v>74</v>
      </c>
      <c r="B4" s="518"/>
      <c r="C4" s="29" t="s">
        <v>4664</v>
      </c>
      <c r="D4" s="519" t="s">
        <v>2072</v>
      </c>
      <c r="E4" s="519"/>
      <c r="F4" s="82"/>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157</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157</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68</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159</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159</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159</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159</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159</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68</v>
      </c>
      <c r="J16" s="12" t="str">
        <f t="shared" ca="1" si="1"/>
        <v>NOT DUE</v>
      </c>
      <c r="K16" s="24"/>
      <c r="L16" s="15"/>
    </row>
    <row r="17" spans="1:12" ht="36">
      <c r="A17" s="271" t="s">
        <v>2417</v>
      </c>
      <c r="B17" s="24" t="s">
        <v>1042</v>
      </c>
      <c r="C17" s="24" t="s">
        <v>1043</v>
      </c>
      <c r="D17" s="34" t="s">
        <v>1</v>
      </c>
      <c r="E17" s="8">
        <v>44082</v>
      </c>
      <c r="F17" s="366">
        <v>44654</v>
      </c>
      <c r="G17" s="82"/>
      <c r="H17" s="10">
        <f>F17+1</f>
        <v>44655</v>
      </c>
      <c r="I17" s="11">
        <f t="shared" ca="1" si="0"/>
        <v>0</v>
      </c>
      <c r="J17" s="12" t="str">
        <f t="shared" ca="1" si="1"/>
        <v>NOT DUE</v>
      </c>
      <c r="K17" s="24" t="s">
        <v>1072</v>
      </c>
      <c r="L17" s="15"/>
    </row>
    <row r="18" spans="1:12" ht="36">
      <c r="A18" s="271" t="s">
        <v>2418</v>
      </c>
      <c r="B18" s="24" t="s">
        <v>1044</v>
      </c>
      <c r="C18" s="24" t="s">
        <v>1045</v>
      </c>
      <c r="D18" s="34" t="s">
        <v>1</v>
      </c>
      <c r="E18" s="8">
        <v>44082</v>
      </c>
      <c r="F18" s="366">
        <v>44654</v>
      </c>
      <c r="G18" s="82"/>
      <c r="H18" s="10">
        <f t="shared" ref="H18:H19" si="3">F18+1</f>
        <v>44655</v>
      </c>
      <c r="I18" s="11">
        <f t="shared" ca="1" si="0"/>
        <v>0</v>
      </c>
      <c r="J18" s="12" t="str">
        <f t="shared" ca="1" si="1"/>
        <v>NOT DUE</v>
      </c>
      <c r="K18" s="24" t="s">
        <v>1073</v>
      </c>
      <c r="L18" s="15"/>
    </row>
    <row r="19" spans="1:12" ht="36">
      <c r="A19" s="271" t="s">
        <v>2419</v>
      </c>
      <c r="B19" s="24" t="s">
        <v>1046</v>
      </c>
      <c r="C19" s="24" t="s">
        <v>1047</v>
      </c>
      <c r="D19" s="34" t="s">
        <v>1</v>
      </c>
      <c r="E19" s="8">
        <v>44082</v>
      </c>
      <c r="F19" s="366">
        <v>44654</v>
      </c>
      <c r="G19" s="82"/>
      <c r="H19" s="10">
        <f t="shared" si="3"/>
        <v>44655</v>
      </c>
      <c r="I19" s="11">
        <f t="shared" ca="1" si="0"/>
        <v>0</v>
      </c>
      <c r="J19" s="12" t="str">
        <f t="shared" ca="1" si="1"/>
        <v>NOT DUE</v>
      </c>
      <c r="K19" s="24" t="s">
        <v>1074</v>
      </c>
      <c r="L19" s="15"/>
    </row>
    <row r="20" spans="1:12" ht="38.450000000000003" customHeight="1">
      <c r="A20" s="274" t="s">
        <v>2420</v>
      </c>
      <c r="B20" s="24" t="s">
        <v>1048</v>
      </c>
      <c r="C20" s="24" t="s">
        <v>1049</v>
      </c>
      <c r="D20" s="34" t="s">
        <v>4</v>
      </c>
      <c r="E20" s="8">
        <v>44082</v>
      </c>
      <c r="F20" s="366">
        <v>44654</v>
      </c>
      <c r="G20" s="82"/>
      <c r="H20" s="10">
        <f>F20+30</f>
        <v>44684</v>
      </c>
      <c r="I20" s="11">
        <f t="shared" ca="1" si="0"/>
        <v>29</v>
      </c>
      <c r="J20" s="12" t="str">
        <f t="shared" ca="1" si="1"/>
        <v>NOT DUE</v>
      </c>
      <c r="K20" s="24" t="s">
        <v>1075</v>
      </c>
      <c r="L20" s="15"/>
    </row>
    <row r="21" spans="1:12" ht="24">
      <c r="A21" s="271" t="s">
        <v>2421</v>
      </c>
      <c r="B21" s="24" t="s">
        <v>1050</v>
      </c>
      <c r="C21" s="24" t="s">
        <v>1051</v>
      </c>
      <c r="D21" s="34" t="s">
        <v>1</v>
      </c>
      <c r="E21" s="8">
        <v>44082</v>
      </c>
      <c r="F21" s="366">
        <v>44654</v>
      </c>
      <c r="G21" s="82"/>
      <c r="H21" s="10">
        <f>F21+1</f>
        <v>44655</v>
      </c>
      <c r="I21" s="11">
        <f t="shared" ca="1" si="0"/>
        <v>0</v>
      </c>
      <c r="J21" s="12" t="str">
        <f t="shared" ca="1" si="1"/>
        <v>NOT DUE</v>
      </c>
      <c r="K21" s="24" t="s">
        <v>1076</v>
      </c>
      <c r="L21" s="15"/>
    </row>
    <row r="22" spans="1:12" ht="26.45" customHeight="1">
      <c r="A22" s="271" t="s">
        <v>2422</v>
      </c>
      <c r="B22" s="24" t="s">
        <v>1052</v>
      </c>
      <c r="C22" s="24" t="s">
        <v>1053</v>
      </c>
      <c r="D22" s="34" t="s">
        <v>1</v>
      </c>
      <c r="E22" s="8">
        <v>44082</v>
      </c>
      <c r="F22" s="366">
        <v>44654</v>
      </c>
      <c r="G22" s="82"/>
      <c r="H22" s="10">
        <f t="shared" ref="H22:H24" si="4">F22+1</f>
        <v>44655</v>
      </c>
      <c r="I22" s="11">
        <f t="shared" ca="1" si="0"/>
        <v>0</v>
      </c>
      <c r="J22" s="12" t="str">
        <f t="shared" ca="1" si="1"/>
        <v>NOT DUE</v>
      </c>
      <c r="K22" s="24" t="s">
        <v>1077</v>
      </c>
      <c r="L22" s="15"/>
    </row>
    <row r="23" spans="1:12" ht="26.45" customHeight="1">
      <c r="A23" s="271" t="s">
        <v>2423</v>
      </c>
      <c r="B23" s="24" t="s">
        <v>1054</v>
      </c>
      <c r="C23" s="24" t="s">
        <v>1055</v>
      </c>
      <c r="D23" s="34" t="s">
        <v>1</v>
      </c>
      <c r="E23" s="8">
        <v>44082</v>
      </c>
      <c r="F23" s="366">
        <v>44654</v>
      </c>
      <c r="G23" s="82"/>
      <c r="H23" s="10">
        <f t="shared" si="4"/>
        <v>44655</v>
      </c>
      <c r="I23" s="11">
        <f t="shared" ca="1" si="0"/>
        <v>0</v>
      </c>
      <c r="J23" s="12" t="str">
        <f t="shared" ca="1" si="1"/>
        <v>NOT DUE</v>
      </c>
      <c r="K23" s="24" t="s">
        <v>1077</v>
      </c>
      <c r="L23" s="15"/>
    </row>
    <row r="24" spans="1:12" ht="26.45" customHeight="1">
      <c r="A24" s="271" t="s">
        <v>2424</v>
      </c>
      <c r="B24" s="24" t="s">
        <v>1056</v>
      </c>
      <c r="C24" s="24" t="s">
        <v>1043</v>
      </c>
      <c r="D24" s="34" t="s">
        <v>1</v>
      </c>
      <c r="E24" s="8">
        <v>44082</v>
      </c>
      <c r="F24" s="366">
        <v>44654</v>
      </c>
      <c r="G24" s="82"/>
      <c r="H24" s="10">
        <f t="shared" si="4"/>
        <v>44655</v>
      </c>
      <c r="I24" s="11">
        <f t="shared" ca="1" si="0"/>
        <v>0</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68</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68</v>
      </c>
      <c r="J26" s="12" t="str">
        <f t="shared" ca="1" si="1"/>
        <v>NOT DUE</v>
      </c>
      <c r="K26" s="24" t="s">
        <v>1077</v>
      </c>
      <c r="L26" s="15"/>
    </row>
    <row r="27" spans="1:12" ht="24">
      <c r="A27" s="274" t="s">
        <v>2427</v>
      </c>
      <c r="B27" s="24" t="s">
        <v>1059</v>
      </c>
      <c r="C27" s="24"/>
      <c r="D27" s="34" t="s">
        <v>4</v>
      </c>
      <c r="E27" s="8">
        <v>44082</v>
      </c>
      <c r="F27" s="366">
        <v>44633</v>
      </c>
      <c r="G27" s="82"/>
      <c r="H27" s="10">
        <f>F27+30</f>
        <v>44663</v>
      </c>
      <c r="I27" s="11">
        <f t="shared" ca="1" si="0"/>
        <v>8</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887</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887</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68</v>
      </c>
      <c r="J30" s="12" t="str">
        <f t="shared" ca="1" si="1"/>
        <v>NOT DUE</v>
      </c>
      <c r="K30" s="24" t="s">
        <v>1078</v>
      </c>
      <c r="L30" s="15"/>
    </row>
    <row r="31" spans="1:12" ht="15" customHeight="1">
      <c r="A31" s="271" t="s">
        <v>2431</v>
      </c>
      <c r="B31" s="24" t="s">
        <v>1546</v>
      </c>
      <c r="C31" s="24"/>
      <c r="D31" s="34" t="s">
        <v>1</v>
      </c>
      <c r="E31" s="8">
        <v>44082</v>
      </c>
      <c r="F31" s="366">
        <v>44654</v>
      </c>
      <c r="G31" s="82"/>
      <c r="H31" s="10">
        <f>F31+1</f>
        <v>44655</v>
      </c>
      <c r="I31" s="11">
        <f t="shared" ca="1" si="0"/>
        <v>0</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159</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159</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159</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159</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159</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159</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7" t="s">
        <v>5001</v>
      </c>
      <c r="F43" s="467"/>
      <c r="G43" s="467"/>
      <c r="I43" s="463" t="s">
        <v>4949</v>
      </c>
      <c r="J43" s="463"/>
      <c r="K43" s="463"/>
    </row>
    <row r="44" spans="1:12">
      <c r="A44" s="220"/>
      <c r="E44" s="464"/>
      <c r="F44" s="464"/>
      <c r="G44" s="464"/>
      <c r="I44" s="464"/>
      <c r="J44" s="464"/>
      <c r="K44" s="464"/>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1645</v>
      </c>
      <c r="D3" s="519" t="s">
        <v>12</v>
      </c>
      <c r="E3" s="519"/>
      <c r="F3" s="249" t="s">
        <v>2191</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887</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887</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887</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887</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887</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887</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887</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887</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887</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68</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68</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159</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887</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159</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68</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159</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159</v>
      </c>
      <c r="J24" s="12" t="str">
        <f t="shared" ca="1" si="2"/>
        <v>NOT DUE</v>
      </c>
      <c r="K24" s="24"/>
      <c r="L24" s="15"/>
    </row>
    <row r="25" spans="1:12" ht="36">
      <c r="A25" s="271" t="s">
        <v>2396</v>
      </c>
      <c r="B25" s="24" t="s">
        <v>1042</v>
      </c>
      <c r="C25" s="24" t="s">
        <v>1043</v>
      </c>
      <c r="D25" s="34" t="s">
        <v>1</v>
      </c>
      <c r="E25" s="8">
        <v>44082</v>
      </c>
      <c r="F25" s="366">
        <v>44654</v>
      </c>
      <c r="G25" s="82"/>
      <c r="H25" s="10">
        <f>F25+1</f>
        <v>44655</v>
      </c>
      <c r="I25" s="11">
        <f t="shared" ca="1" si="1"/>
        <v>0</v>
      </c>
      <c r="J25" s="12" t="str">
        <f t="shared" ca="1" si="2"/>
        <v>NOT DUE</v>
      </c>
      <c r="K25" s="24" t="s">
        <v>1072</v>
      </c>
      <c r="L25" s="15"/>
    </row>
    <row r="26" spans="1:12" ht="36">
      <c r="A26" s="271" t="s">
        <v>2397</v>
      </c>
      <c r="B26" s="24" t="s">
        <v>1044</v>
      </c>
      <c r="C26" s="24" t="s">
        <v>1045</v>
      </c>
      <c r="D26" s="34" t="s">
        <v>1</v>
      </c>
      <c r="E26" s="8">
        <v>44082</v>
      </c>
      <c r="F26" s="366">
        <v>44654</v>
      </c>
      <c r="G26" s="82"/>
      <c r="H26" s="10">
        <f t="shared" ref="H26:H27" si="6">F26+1</f>
        <v>44655</v>
      </c>
      <c r="I26" s="11">
        <f t="shared" ca="1" si="1"/>
        <v>0</v>
      </c>
      <c r="J26" s="12" t="str">
        <f t="shared" ca="1" si="2"/>
        <v>NOT DUE</v>
      </c>
      <c r="K26" s="24" t="s">
        <v>1073</v>
      </c>
      <c r="L26" s="15"/>
    </row>
    <row r="27" spans="1:12" ht="36">
      <c r="A27" s="271" t="s">
        <v>2398</v>
      </c>
      <c r="B27" s="24" t="s">
        <v>1046</v>
      </c>
      <c r="C27" s="24" t="s">
        <v>1047</v>
      </c>
      <c r="D27" s="34" t="s">
        <v>1</v>
      </c>
      <c r="E27" s="8">
        <v>44082</v>
      </c>
      <c r="F27" s="366">
        <v>44654</v>
      </c>
      <c r="G27" s="82"/>
      <c r="H27" s="10">
        <f t="shared" si="6"/>
        <v>44655</v>
      </c>
      <c r="I27" s="11">
        <f t="shared" ca="1" si="1"/>
        <v>0</v>
      </c>
      <c r="J27" s="12" t="str">
        <f t="shared" ca="1" si="2"/>
        <v>NOT DUE</v>
      </c>
      <c r="K27" s="24" t="s">
        <v>1074</v>
      </c>
      <c r="L27" s="15"/>
    </row>
    <row r="28" spans="1:12" ht="38.450000000000003" customHeight="1">
      <c r="A28" s="274" t="s">
        <v>2399</v>
      </c>
      <c r="B28" s="24" t="s">
        <v>1048</v>
      </c>
      <c r="C28" s="24" t="s">
        <v>1049</v>
      </c>
      <c r="D28" s="34" t="s">
        <v>4</v>
      </c>
      <c r="E28" s="8">
        <v>44082</v>
      </c>
      <c r="F28" s="366">
        <v>44654</v>
      </c>
      <c r="G28" s="82"/>
      <c r="H28" s="10">
        <f>F28+30</f>
        <v>44684</v>
      </c>
      <c r="I28" s="11">
        <f t="shared" ca="1" si="1"/>
        <v>29</v>
      </c>
      <c r="J28" s="12" t="str">
        <f t="shared" ca="1" si="2"/>
        <v>NOT DUE</v>
      </c>
      <c r="K28" s="24" t="s">
        <v>1075</v>
      </c>
      <c r="L28" s="15"/>
    </row>
    <row r="29" spans="1:12" ht="24">
      <c r="A29" s="271" t="s">
        <v>2400</v>
      </c>
      <c r="B29" s="24" t="s">
        <v>1050</v>
      </c>
      <c r="C29" s="24" t="s">
        <v>1051</v>
      </c>
      <c r="D29" s="34" t="s">
        <v>1</v>
      </c>
      <c r="E29" s="8">
        <v>44082</v>
      </c>
      <c r="F29" s="366">
        <v>44654</v>
      </c>
      <c r="G29" s="82"/>
      <c r="H29" s="10">
        <f>F29+1</f>
        <v>44655</v>
      </c>
      <c r="I29" s="11">
        <f t="shared" ca="1" si="1"/>
        <v>0</v>
      </c>
      <c r="J29" s="12" t="str">
        <f t="shared" ca="1" si="2"/>
        <v>NOT DUE</v>
      </c>
      <c r="K29" s="24" t="s">
        <v>1076</v>
      </c>
      <c r="L29" s="15"/>
    </row>
    <row r="30" spans="1:12" ht="26.45" customHeight="1">
      <c r="A30" s="271" t="s">
        <v>2401</v>
      </c>
      <c r="B30" s="24" t="s">
        <v>1052</v>
      </c>
      <c r="C30" s="24" t="s">
        <v>1053</v>
      </c>
      <c r="D30" s="34" t="s">
        <v>1</v>
      </c>
      <c r="E30" s="8">
        <v>44082</v>
      </c>
      <c r="F30" s="366">
        <v>44654</v>
      </c>
      <c r="G30" s="82"/>
      <c r="H30" s="10">
        <f t="shared" ref="H30:H32" si="7">F30+1</f>
        <v>44655</v>
      </c>
      <c r="I30" s="11">
        <f t="shared" ca="1" si="1"/>
        <v>0</v>
      </c>
      <c r="J30" s="12" t="str">
        <f t="shared" ca="1" si="2"/>
        <v>NOT DUE</v>
      </c>
      <c r="K30" s="24" t="s">
        <v>1077</v>
      </c>
      <c r="L30" s="15"/>
    </row>
    <row r="31" spans="1:12" ht="26.45" customHeight="1">
      <c r="A31" s="271" t="s">
        <v>2402</v>
      </c>
      <c r="B31" s="24" t="s">
        <v>1054</v>
      </c>
      <c r="C31" s="24" t="s">
        <v>1055</v>
      </c>
      <c r="D31" s="34" t="s">
        <v>1</v>
      </c>
      <c r="E31" s="8">
        <v>44082</v>
      </c>
      <c r="F31" s="366">
        <v>44654</v>
      </c>
      <c r="G31" s="82"/>
      <c r="H31" s="10">
        <f t="shared" si="7"/>
        <v>44655</v>
      </c>
      <c r="I31" s="11">
        <f t="shared" ca="1" si="1"/>
        <v>0</v>
      </c>
      <c r="J31" s="12" t="str">
        <f t="shared" ca="1" si="2"/>
        <v>NOT DUE</v>
      </c>
      <c r="K31" s="24" t="s">
        <v>1077</v>
      </c>
      <c r="L31" s="15"/>
    </row>
    <row r="32" spans="1:12" ht="26.45" customHeight="1">
      <c r="A32" s="271" t="s">
        <v>2403</v>
      </c>
      <c r="B32" s="24" t="s">
        <v>1056</v>
      </c>
      <c r="C32" s="24" t="s">
        <v>1043</v>
      </c>
      <c r="D32" s="34" t="s">
        <v>1</v>
      </c>
      <c r="E32" s="8">
        <v>44082</v>
      </c>
      <c r="F32" s="366">
        <v>44654</v>
      </c>
      <c r="G32" s="82"/>
      <c r="H32" s="10">
        <f t="shared" si="7"/>
        <v>44655</v>
      </c>
      <c r="I32" s="11">
        <f t="shared" ca="1" si="1"/>
        <v>0</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887</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887</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68</v>
      </c>
      <c r="J35" s="12" t="str">
        <f t="shared" ca="1" si="2"/>
        <v>NOT DUE</v>
      </c>
      <c r="K35" s="24" t="s">
        <v>1078</v>
      </c>
      <c r="L35" s="15"/>
    </row>
    <row r="36" spans="1:12" ht="15" customHeight="1">
      <c r="A36" s="271" t="s">
        <v>2407</v>
      </c>
      <c r="B36" s="24" t="s">
        <v>1546</v>
      </c>
      <c r="C36" s="24"/>
      <c r="D36" s="34" t="s">
        <v>1</v>
      </c>
      <c r="E36" s="8">
        <v>44082</v>
      </c>
      <c r="F36" s="366">
        <v>44654</v>
      </c>
      <c r="G36" s="82"/>
      <c r="H36" s="10">
        <f>F36+1</f>
        <v>44655</v>
      </c>
      <c r="I36" s="11">
        <f t="shared" ca="1" si="1"/>
        <v>0</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159</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159</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159</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159</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159</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159</v>
      </c>
      <c r="J42" s="12" t="str">
        <f t="shared" ca="1" si="2"/>
        <v>NOT DUE</v>
      </c>
      <c r="K42" s="24" t="s">
        <v>1080</v>
      </c>
      <c r="L42" s="15"/>
    </row>
    <row r="43" spans="1:12" ht="23.25" customHeight="1">
      <c r="A43" s="274" t="s">
        <v>3487</v>
      </c>
      <c r="B43" s="24" t="s">
        <v>3551</v>
      </c>
      <c r="C43" s="24" t="s">
        <v>3552</v>
      </c>
      <c r="D43" s="34" t="s">
        <v>4</v>
      </c>
      <c r="E43" s="8">
        <v>44082</v>
      </c>
      <c r="F43" s="366">
        <v>44640</v>
      </c>
      <c r="G43" s="82"/>
      <c r="H43" s="10">
        <f>F43+30</f>
        <v>44670</v>
      </c>
      <c r="I43" s="11">
        <f t="shared" ca="1" si="1"/>
        <v>15</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1662</v>
      </c>
      <c r="D3" s="519" t="s">
        <v>12</v>
      </c>
      <c r="E3" s="519"/>
      <c r="F3" s="249" t="s">
        <v>2192</v>
      </c>
    </row>
    <row r="4" spans="1:12" ht="18" customHeight="1">
      <c r="A4" s="518" t="s">
        <v>74</v>
      </c>
      <c r="B4" s="518"/>
      <c r="C4" s="29" t="s">
        <v>4665</v>
      </c>
      <c r="D4" s="519" t="s">
        <v>2072</v>
      </c>
      <c r="E4" s="519"/>
      <c r="F4" s="82"/>
    </row>
    <row r="5" spans="1:12" ht="18" customHeight="1">
      <c r="A5" s="518" t="s">
        <v>75</v>
      </c>
      <c r="B5" s="518"/>
      <c r="C5" s="30" t="s">
        <v>4658</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887</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887</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887</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887</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887</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887</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887</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887</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887</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68</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68</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159</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887</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159</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68</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159</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159</v>
      </c>
      <c r="J24" s="12" t="str">
        <f t="shared" ca="1" si="2"/>
        <v>NOT DUE</v>
      </c>
      <c r="K24" s="24"/>
      <c r="L24" s="15"/>
    </row>
    <row r="25" spans="1:12" ht="35.25" customHeight="1">
      <c r="A25" s="271" t="s">
        <v>2396</v>
      </c>
      <c r="B25" s="24" t="s">
        <v>1042</v>
      </c>
      <c r="C25" s="24" t="s">
        <v>1043</v>
      </c>
      <c r="D25" s="34" t="s">
        <v>1</v>
      </c>
      <c r="E25" s="8">
        <v>44082</v>
      </c>
      <c r="F25" s="366">
        <v>44654</v>
      </c>
      <c r="G25" s="82"/>
      <c r="H25" s="10">
        <f>F25+1</f>
        <v>44655</v>
      </c>
      <c r="I25" s="11">
        <f t="shared" ca="1" si="1"/>
        <v>0</v>
      </c>
      <c r="J25" s="12" t="str">
        <f t="shared" ca="1" si="2"/>
        <v>NOT DUE</v>
      </c>
      <c r="K25" s="24" t="s">
        <v>1072</v>
      </c>
      <c r="L25" s="15"/>
    </row>
    <row r="26" spans="1:12" ht="39" customHeight="1">
      <c r="A26" s="271" t="s">
        <v>2397</v>
      </c>
      <c r="B26" s="24" t="s">
        <v>1044</v>
      </c>
      <c r="C26" s="24" t="s">
        <v>1045</v>
      </c>
      <c r="D26" s="34" t="s">
        <v>1</v>
      </c>
      <c r="E26" s="8">
        <v>44082</v>
      </c>
      <c r="F26" s="366">
        <v>44654</v>
      </c>
      <c r="G26" s="82"/>
      <c r="H26" s="10">
        <f t="shared" ref="H26:H27" si="6">F26+1</f>
        <v>44655</v>
      </c>
      <c r="I26" s="11">
        <f t="shared" ca="1" si="1"/>
        <v>0</v>
      </c>
      <c r="J26" s="12" t="str">
        <f t="shared" ca="1" si="2"/>
        <v>NOT DUE</v>
      </c>
      <c r="K26" s="24" t="s">
        <v>1073</v>
      </c>
      <c r="L26" s="15"/>
    </row>
    <row r="27" spans="1:12" ht="35.25" customHeight="1">
      <c r="A27" s="271" t="s">
        <v>2398</v>
      </c>
      <c r="B27" s="24" t="s">
        <v>1046</v>
      </c>
      <c r="C27" s="24" t="s">
        <v>1047</v>
      </c>
      <c r="D27" s="34" t="s">
        <v>1</v>
      </c>
      <c r="E27" s="8">
        <v>44082</v>
      </c>
      <c r="F27" s="366">
        <v>44654</v>
      </c>
      <c r="G27" s="82"/>
      <c r="H27" s="10">
        <f t="shared" si="6"/>
        <v>44655</v>
      </c>
      <c r="I27" s="11">
        <f t="shared" ca="1" si="1"/>
        <v>0</v>
      </c>
      <c r="J27" s="12" t="str">
        <f t="shared" ca="1" si="2"/>
        <v>NOT DUE</v>
      </c>
      <c r="K27" s="24" t="s">
        <v>1074</v>
      </c>
      <c r="L27" s="15"/>
    </row>
    <row r="28" spans="1:12" ht="48">
      <c r="A28" s="274" t="s">
        <v>2399</v>
      </c>
      <c r="B28" s="24" t="s">
        <v>1048</v>
      </c>
      <c r="C28" s="24" t="s">
        <v>1049</v>
      </c>
      <c r="D28" s="34" t="s">
        <v>4</v>
      </c>
      <c r="E28" s="8">
        <v>44082</v>
      </c>
      <c r="F28" s="366">
        <v>44654</v>
      </c>
      <c r="G28" s="82"/>
      <c r="H28" s="10">
        <f>F28+30</f>
        <v>44684</v>
      </c>
      <c r="I28" s="11">
        <f t="shared" ca="1" si="1"/>
        <v>29</v>
      </c>
      <c r="J28" s="12" t="str">
        <f t="shared" ca="1" si="2"/>
        <v>NOT DUE</v>
      </c>
      <c r="K28" s="24" t="s">
        <v>1075</v>
      </c>
      <c r="L28" s="15"/>
    </row>
    <row r="29" spans="1:12" ht="26.45" customHeight="1">
      <c r="A29" s="271" t="s">
        <v>2400</v>
      </c>
      <c r="B29" s="24" t="s">
        <v>1050</v>
      </c>
      <c r="C29" s="24" t="s">
        <v>1051</v>
      </c>
      <c r="D29" s="34" t="s">
        <v>1</v>
      </c>
      <c r="E29" s="8">
        <v>44082</v>
      </c>
      <c r="F29" s="366">
        <v>44654</v>
      </c>
      <c r="G29" s="82"/>
      <c r="H29" s="10">
        <f>F29+1</f>
        <v>44655</v>
      </c>
      <c r="I29" s="11">
        <f t="shared" ca="1" si="1"/>
        <v>0</v>
      </c>
      <c r="J29" s="12" t="str">
        <f t="shared" ca="1" si="2"/>
        <v>NOT DUE</v>
      </c>
      <c r="K29" s="24" t="s">
        <v>1076</v>
      </c>
      <c r="L29" s="15"/>
    </row>
    <row r="30" spans="1:12" ht="23.25" customHeight="1">
      <c r="A30" s="271" t="s">
        <v>2401</v>
      </c>
      <c r="B30" s="24" t="s">
        <v>1052</v>
      </c>
      <c r="C30" s="24" t="s">
        <v>1053</v>
      </c>
      <c r="D30" s="34" t="s">
        <v>1</v>
      </c>
      <c r="E30" s="8">
        <v>44082</v>
      </c>
      <c r="F30" s="366">
        <v>44654</v>
      </c>
      <c r="G30" s="82"/>
      <c r="H30" s="10">
        <f t="shared" ref="H30:H32" si="7">F30+1</f>
        <v>44655</v>
      </c>
      <c r="I30" s="11">
        <f t="shared" ca="1" si="1"/>
        <v>0</v>
      </c>
      <c r="J30" s="12" t="str">
        <f t="shared" ca="1" si="2"/>
        <v>NOT DUE</v>
      </c>
      <c r="K30" s="24" t="s">
        <v>1077</v>
      </c>
      <c r="L30" s="15"/>
    </row>
    <row r="31" spans="1:12" ht="27" customHeight="1">
      <c r="A31" s="271" t="s">
        <v>2402</v>
      </c>
      <c r="B31" s="24" t="s">
        <v>1054</v>
      </c>
      <c r="C31" s="24" t="s">
        <v>1055</v>
      </c>
      <c r="D31" s="34" t="s">
        <v>1</v>
      </c>
      <c r="E31" s="8">
        <v>44082</v>
      </c>
      <c r="F31" s="366">
        <v>44654</v>
      </c>
      <c r="G31" s="82"/>
      <c r="H31" s="10">
        <f t="shared" si="7"/>
        <v>44655</v>
      </c>
      <c r="I31" s="11">
        <f t="shared" ca="1" si="1"/>
        <v>0</v>
      </c>
      <c r="J31" s="12" t="str">
        <f t="shared" ca="1" si="2"/>
        <v>NOT DUE</v>
      </c>
      <c r="K31" s="24" t="s">
        <v>1077</v>
      </c>
      <c r="L31" s="15"/>
    </row>
    <row r="32" spans="1:12" ht="25.5" customHeight="1">
      <c r="A32" s="271" t="s">
        <v>2403</v>
      </c>
      <c r="B32" s="24" t="s">
        <v>1056</v>
      </c>
      <c r="C32" s="24" t="s">
        <v>1043</v>
      </c>
      <c r="D32" s="34" t="s">
        <v>1</v>
      </c>
      <c r="E32" s="8">
        <v>44082</v>
      </c>
      <c r="F32" s="366">
        <v>44654</v>
      </c>
      <c r="G32" s="82"/>
      <c r="H32" s="10">
        <f t="shared" si="7"/>
        <v>44655</v>
      </c>
      <c r="I32" s="11">
        <f t="shared" ca="1" si="1"/>
        <v>0</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887</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887</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68</v>
      </c>
      <c r="J35" s="12" t="str">
        <f t="shared" ca="1" si="2"/>
        <v>NOT DUE</v>
      </c>
      <c r="K35" s="24" t="s">
        <v>1078</v>
      </c>
      <c r="L35" s="15"/>
    </row>
    <row r="36" spans="1:12" ht="12" customHeight="1">
      <c r="A36" s="271" t="s">
        <v>2407</v>
      </c>
      <c r="B36" s="24" t="s">
        <v>1546</v>
      </c>
      <c r="C36" s="24"/>
      <c r="D36" s="34" t="s">
        <v>1</v>
      </c>
      <c r="E36" s="8">
        <v>44082</v>
      </c>
      <c r="F36" s="366">
        <v>44654</v>
      </c>
      <c r="G36" s="82"/>
      <c r="H36" s="10">
        <f>F36+1</f>
        <v>44655</v>
      </c>
      <c r="I36" s="11">
        <f t="shared" ca="1" si="1"/>
        <v>0</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159</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159</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159</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159</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159</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159</v>
      </c>
      <c r="J42" s="12" t="str">
        <f t="shared" ca="1" si="2"/>
        <v>NOT DUE</v>
      </c>
      <c r="K42" s="24" t="s">
        <v>1080</v>
      </c>
      <c r="L42" s="15"/>
    </row>
    <row r="43" spans="1:12" ht="24">
      <c r="A43" s="274" t="s">
        <v>3487</v>
      </c>
      <c r="B43" s="24" t="s">
        <v>3551</v>
      </c>
      <c r="C43" s="24" t="s">
        <v>3552</v>
      </c>
      <c r="D43" s="34" t="s">
        <v>4</v>
      </c>
      <c r="E43" s="8">
        <v>44082</v>
      </c>
      <c r="F43" s="366">
        <v>44647</v>
      </c>
      <c r="G43" s="82"/>
      <c r="H43" s="10">
        <f>F43+30</f>
        <v>44677</v>
      </c>
      <c r="I43" s="11">
        <f t="shared" ca="1" si="1"/>
        <v>22</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7" t="s">
        <v>5001</v>
      </c>
      <c r="F49" s="467"/>
      <c r="G49" s="467"/>
      <c r="I49" s="463" t="s">
        <v>4949</v>
      </c>
      <c r="J49" s="463"/>
      <c r="K49" s="463"/>
    </row>
    <row r="50" spans="1:11">
      <c r="A50" s="220"/>
      <c r="E50" s="464"/>
      <c r="F50" s="464"/>
      <c r="G50" s="464"/>
      <c r="I50" s="464"/>
      <c r="J50" s="464"/>
      <c r="K50" s="464"/>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1978</v>
      </c>
      <c r="D3" s="519" t="s">
        <v>12</v>
      </c>
      <c r="E3" s="519"/>
      <c r="F3" s="249" t="s">
        <v>2193</v>
      </c>
    </row>
    <row r="4" spans="1:12" ht="18" customHeight="1">
      <c r="A4" s="518" t="s">
        <v>74</v>
      </c>
      <c r="B4" s="518"/>
      <c r="C4" s="29" t="s">
        <v>4692</v>
      </c>
      <c r="D4" s="519" t="s">
        <v>2072</v>
      </c>
      <c r="E4" s="519"/>
      <c r="F4" s="246">
        <f>'Running Hours'!B10</f>
        <v>475.3</v>
      </c>
    </row>
    <row r="5" spans="1:12" ht="18" customHeight="1">
      <c r="A5" s="518" t="s">
        <v>75</v>
      </c>
      <c r="B5" s="518"/>
      <c r="C5" s="30" t="s">
        <v>4693</v>
      </c>
      <c r="D5" s="519" t="s">
        <v>4549</v>
      </c>
      <c r="E5" s="519"/>
      <c r="F5" s="115">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44654</v>
      </c>
      <c r="G8" s="82"/>
      <c r="H8" s="10">
        <f>F8+1</f>
        <v>44655</v>
      </c>
      <c r="I8" s="11">
        <f t="shared" ref="I8" ca="1" si="0">IF(ISBLANK(H8),"",H8-DATE(YEAR(NOW()),MONTH(NOW()),DAY(NOW())))</f>
        <v>0</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44738.362500000003</v>
      </c>
      <c r="I9" s="18">
        <f t="shared" ref="I9:I18" si="2">D9-($F$4-G9)</f>
        <v>2024.7</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44695.666666666664</v>
      </c>
      <c r="I10" s="18">
        <f t="shared" si="2"/>
        <v>1000</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45467.529166666667</v>
      </c>
      <c r="I11" s="18">
        <f t="shared" si="2"/>
        <v>19524.7</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44675.862500000003</v>
      </c>
      <c r="I12" s="18">
        <f t="shared" si="2"/>
        <v>524.70000000000005</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45467.529166666667</v>
      </c>
      <c r="I13" s="18">
        <f t="shared" si="2"/>
        <v>19524.7</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45467.529166666667</v>
      </c>
      <c r="I14" s="18">
        <f t="shared" si="2"/>
        <v>19524.7</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45467.529166666667</v>
      </c>
      <c r="I15" s="18">
        <f t="shared" si="2"/>
        <v>19524.7</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45467.529166666667</v>
      </c>
      <c r="I16" s="18">
        <f t="shared" si="2"/>
        <v>19524.7</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45467.529166666667</v>
      </c>
      <c r="I17" s="18">
        <f t="shared" si="2"/>
        <v>19524.7</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45467.529166666667</v>
      </c>
      <c r="I18" s="18">
        <f t="shared" si="2"/>
        <v>19524.7</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3" t="s">
        <v>5001</v>
      </c>
      <c r="F24" s="463"/>
      <c r="G24" s="463"/>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2041</v>
      </c>
      <c r="D3" s="519" t="s">
        <v>12</v>
      </c>
      <c r="E3" s="519"/>
      <c r="F3" s="249" t="s">
        <v>2341</v>
      </c>
    </row>
    <row r="4" spans="1:12" ht="18" customHeight="1">
      <c r="A4" s="518" t="s">
        <v>74</v>
      </c>
      <c r="B4" s="518"/>
      <c r="C4" s="29" t="s">
        <v>4694</v>
      </c>
      <c r="D4" s="519" t="s">
        <v>2072</v>
      </c>
      <c r="E4" s="519"/>
      <c r="F4" s="258"/>
    </row>
    <row r="5" spans="1:12" ht="18" customHeight="1">
      <c r="A5" s="518" t="s">
        <v>75</v>
      </c>
      <c r="B5" s="518"/>
      <c r="C5" s="30" t="s">
        <v>4653</v>
      </c>
      <c r="D5" s="519" t="s">
        <v>4549</v>
      </c>
      <c r="E5" s="519"/>
      <c r="F5" s="257">
        <f>'Running Hours'!$D3</f>
        <v>44654</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1252</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68</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522</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1252</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522</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1252</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1252</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1252</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1252</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522</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522</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522</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522</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159</v>
      </c>
      <c r="J21" s="12" t="str">
        <f t="shared" ca="1" si="1"/>
        <v>NOT DUE</v>
      </c>
      <c r="K21" s="24"/>
      <c r="L21" s="15"/>
    </row>
    <row r="22" spans="1:12" ht="36">
      <c r="A22" s="271" t="s">
        <v>2356</v>
      </c>
      <c r="B22" s="24" t="s">
        <v>1042</v>
      </c>
      <c r="C22" s="24" t="s">
        <v>1043</v>
      </c>
      <c r="D22" s="34" t="s">
        <v>1</v>
      </c>
      <c r="E22" s="8">
        <v>44082</v>
      </c>
      <c r="F22" s="366">
        <v>44654</v>
      </c>
      <c r="G22" s="82"/>
      <c r="H22" s="10">
        <f>F22+1</f>
        <v>44655</v>
      </c>
      <c r="I22" s="11">
        <f t="shared" ref="I22:I39" ca="1" si="4">IF(ISBLANK(H22),"",H22-DATE(YEAR(NOW()),MONTH(NOW()),DAY(NOW())))</f>
        <v>0</v>
      </c>
      <c r="J22" s="12" t="str">
        <f t="shared" ca="1" si="1"/>
        <v>NOT DUE</v>
      </c>
      <c r="K22" s="24" t="s">
        <v>4939</v>
      </c>
      <c r="L22" s="15"/>
    </row>
    <row r="23" spans="1:12" ht="36">
      <c r="A23" s="271" t="s">
        <v>2357</v>
      </c>
      <c r="B23" s="24" t="s">
        <v>1044</v>
      </c>
      <c r="C23" s="24" t="s">
        <v>1045</v>
      </c>
      <c r="D23" s="34" t="s">
        <v>1</v>
      </c>
      <c r="E23" s="8">
        <v>44082</v>
      </c>
      <c r="F23" s="366">
        <v>44654</v>
      </c>
      <c r="G23" s="82"/>
      <c r="H23" s="10">
        <f t="shared" ref="H23:H24" si="5">F23+1</f>
        <v>44655</v>
      </c>
      <c r="I23" s="11">
        <f t="shared" ca="1" si="4"/>
        <v>0</v>
      </c>
      <c r="J23" s="12" t="str">
        <f t="shared" ca="1" si="1"/>
        <v>NOT DUE</v>
      </c>
      <c r="K23" s="24" t="s">
        <v>1073</v>
      </c>
      <c r="L23" s="15"/>
    </row>
    <row r="24" spans="1:12" ht="36">
      <c r="A24" s="271" t="s">
        <v>2358</v>
      </c>
      <c r="B24" s="24" t="s">
        <v>1046</v>
      </c>
      <c r="C24" s="24" t="s">
        <v>1047</v>
      </c>
      <c r="D24" s="34" t="s">
        <v>1</v>
      </c>
      <c r="E24" s="8">
        <v>44082</v>
      </c>
      <c r="F24" s="366">
        <v>44654</v>
      </c>
      <c r="G24" s="82"/>
      <c r="H24" s="10">
        <f t="shared" si="5"/>
        <v>44655</v>
      </c>
      <c r="I24" s="11">
        <f t="shared" ca="1" si="4"/>
        <v>0</v>
      </c>
      <c r="J24" s="12" t="str">
        <f t="shared" ca="1" si="1"/>
        <v>NOT DUE</v>
      </c>
      <c r="K24" s="24" t="s">
        <v>1074</v>
      </c>
      <c r="L24" s="15"/>
    </row>
    <row r="25" spans="1:12" ht="38.450000000000003" customHeight="1">
      <c r="A25" s="274" t="s">
        <v>2359</v>
      </c>
      <c r="B25" s="24" t="s">
        <v>1048</v>
      </c>
      <c r="C25" s="24" t="s">
        <v>1049</v>
      </c>
      <c r="D25" s="34" t="s">
        <v>4</v>
      </c>
      <c r="E25" s="8">
        <v>44082</v>
      </c>
      <c r="F25" s="366">
        <v>44647</v>
      </c>
      <c r="G25" s="82"/>
      <c r="H25" s="10">
        <f>F25+30</f>
        <v>44677</v>
      </c>
      <c r="I25" s="11">
        <f t="shared" ca="1" si="4"/>
        <v>22</v>
      </c>
      <c r="J25" s="12" t="str">
        <f t="shared" ca="1" si="1"/>
        <v>NOT DUE</v>
      </c>
      <c r="K25" s="24" t="s">
        <v>1075</v>
      </c>
      <c r="L25" s="15"/>
    </row>
    <row r="26" spans="1:12" ht="24">
      <c r="A26" s="271" t="s">
        <v>2360</v>
      </c>
      <c r="B26" s="24" t="s">
        <v>1050</v>
      </c>
      <c r="C26" s="24" t="s">
        <v>1051</v>
      </c>
      <c r="D26" s="34" t="s">
        <v>1</v>
      </c>
      <c r="E26" s="8">
        <v>44082</v>
      </c>
      <c r="F26" s="366">
        <v>44654</v>
      </c>
      <c r="G26" s="82"/>
      <c r="H26" s="10">
        <f t="shared" ref="H26:H29" si="6">F26+1</f>
        <v>44655</v>
      </c>
      <c r="I26" s="11">
        <f t="shared" ca="1" si="4"/>
        <v>0</v>
      </c>
      <c r="J26" s="12" t="str">
        <f t="shared" ca="1" si="1"/>
        <v>NOT DUE</v>
      </c>
      <c r="K26" s="24" t="s">
        <v>1076</v>
      </c>
      <c r="L26" s="15"/>
    </row>
    <row r="27" spans="1:12" ht="26.45" customHeight="1">
      <c r="A27" s="271" t="s">
        <v>2361</v>
      </c>
      <c r="B27" s="24" t="s">
        <v>1052</v>
      </c>
      <c r="C27" s="24" t="s">
        <v>1053</v>
      </c>
      <c r="D27" s="34" t="s">
        <v>1</v>
      </c>
      <c r="E27" s="8">
        <v>44082</v>
      </c>
      <c r="F27" s="366">
        <v>44654</v>
      </c>
      <c r="G27" s="82"/>
      <c r="H27" s="10">
        <f t="shared" si="6"/>
        <v>44655</v>
      </c>
      <c r="I27" s="11">
        <f t="shared" ca="1" si="4"/>
        <v>0</v>
      </c>
      <c r="J27" s="12" t="str">
        <f t="shared" ca="1" si="1"/>
        <v>NOT DUE</v>
      </c>
      <c r="K27" s="24" t="s">
        <v>1077</v>
      </c>
      <c r="L27" s="15"/>
    </row>
    <row r="28" spans="1:12" ht="26.45" customHeight="1">
      <c r="A28" s="271" t="s">
        <v>2362</v>
      </c>
      <c r="B28" s="24" t="s">
        <v>1054</v>
      </c>
      <c r="C28" s="24" t="s">
        <v>1055</v>
      </c>
      <c r="D28" s="34" t="s">
        <v>1</v>
      </c>
      <c r="E28" s="8">
        <v>44082</v>
      </c>
      <c r="F28" s="366">
        <v>44654</v>
      </c>
      <c r="G28" s="82"/>
      <c r="H28" s="10">
        <f t="shared" si="6"/>
        <v>44655</v>
      </c>
      <c r="I28" s="11">
        <f t="shared" ca="1" si="4"/>
        <v>0</v>
      </c>
      <c r="J28" s="12" t="str">
        <f t="shared" ca="1" si="1"/>
        <v>NOT DUE</v>
      </c>
      <c r="K28" s="24" t="s">
        <v>1077</v>
      </c>
      <c r="L28" s="15"/>
    </row>
    <row r="29" spans="1:12" ht="26.45" customHeight="1">
      <c r="A29" s="271" t="s">
        <v>2363</v>
      </c>
      <c r="B29" s="24" t="s">
        <v>1056</v>
      </c>
      <c r="C29" s="24" t="s">
        <v>1043</v>
      </c>
      <c r="D29" s="34" t="s">
        <v>1</v>
      </c>
      <c r="E29" s="8">
        <v>44082</v>
      </c>
      <c r="F29" s="366">
        <v>44654</v>
      </c>
      <c r="G29" s="82"/>
      <c r="H29" s="10">
        <f t="shared" si="6"/>
        <v>44655</v>
      </c>
      <c r="I29" s="11">
        <f t="shared" ca="1" si="4"/>
        <v>0</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1252</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1252</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68</v>
      </c>
      <c r="J32" s="12" t="str">
        <f t="shared" ca="1" si="1"/>
        <v>NOT DUE</v>
      </c>
      <c r="K32" s="24" t="s">
        <v>1078</v>
      </c>
      <c r="L32" s="15"/>
    </row>
    <row r="33" spans="1:12" ht="15" customHeight="1">
      <c r="A33" s="271" t="s">
        <v>2367</v>
      </c>
      <c r="B33" s="24" t="s">
        <v>1546</v>
      </c>
      <c r="C33" s="24"/>
      <c r="D33" s="34" t="s">
        <v>1</v>
      </c>
      <c r="E33" s="8">
        <v>44082</v>
      </c>
      <c r="F33" s="366">
        <v>44654</v>
      </c>
      <c r="G33" s="82"/>
      <c r="H33" s="10">
        <f t="shared" ref="H33" si="7">F33+1</f>
        <v>44655</v>
      </c>
      <c r="I33" s="11">
        <f t="shared" ca="1" si="4"/>
        <v>0</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159</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159</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159</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159</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159</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159</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7" t="s">
        <v>5001</v>
      </c>
      <c r="F45" s="467"/>
      <c r="G45" s="467"/>
      <c r="I45" s="463" t="s">
        <v>4949</v>
      </c>
      <c r="J45" s="463"/>
      <c r="K45" s="463"/>
    </row>
    <row r="46" spans="1:12">
      <c r="A46" s="220"/>
      <c r="E46" s="464"/>
      <c r="F46" s="464"/>
      <c r="G46" s="464"/>
      <c r="I46" s="464"/>
      <c r="J46" s="464"/>
      <c r="K46" s="464"/>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 workbookViewId="0">
      <selection activeCell="O19" sqref="O19"/>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3975</v>
      </c>
      <c r="B4" s="458" t="s">
        <v>3976</v>
      </c>
      <c r="C4" s="456" t="s">
        <v>3977</v>
      </c>
      <c r="D4" s="456" t="s">
        <v>3978</v>
      </c>
      <c r="E4" s="456" t="s">
        <v>3979</v>
      </c>
      <c r="F4" s="456" t="s">
        <v>3980</v>
      </c>
      <c r="G4" s="456" t="s">
        <v>3981</v>
      </c>
      <c r="H4" s="460" t="s">
        <v>3982</v>
      </c>
      <c r="I4" s="461"/>
      <c r="J4" s="461"/>
      <c r="K4" s="461"/>
      <c r="L4" s="461"/>
      <c r="M4" s="462"/>
      <c r="N4" s="456" t="s">
        <v>3983</v>
      </c>
      <c r="O4" s="456" t="s">
        <v>3984</v>
      </c>
      <c r="P4" s="456" t="s">
        <v>3985</v>
      </c>
      <c r="Q4" s="127"/>
      <c r="R4" s="126"/>
    </row>
    <row r="5" spans="1:18" ht="60">
      <c r="A5" s="459"/>
      <c r="B5" s="459"/>
      <c r="C5" s="457"/>
      <c r="D5" s="457"/>
      <c r="E5" s="457"/>
      <c r="F5" s="457"/>
      <c r="G5" s="457"/>
      <c r="H5" s="128" t="s">
        <v>3986</v>
      </c>
      <c r="I5" s="128" t="s">
        <v>3987</v>
      </c>
      <c r="J5" s="128" t="s">
        <v>4390</v>
      </c>
      <c r="K5" s="128" t="s">
        <v>3988</v>
      </c>
      <c r="L5" s="129" t="s">
        <v>3989</v>
      </c>
      <c r="M5" s="129" t="s">
        <v>3990</v>
      </c>
      <c r="N5" s="457"/>
      <c r="O5" s="457"/>
      <c r="P5" s="457"/>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3"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c r="C20" s="146"/>
      <c r="D20" s="178"/>
      <c r="E20" s="135"/>
      <c r="F20" s="135"/>
      <c r="G20" s="146"/>
      <c r="H20" s="147"/>
      <c r="I20" s="135"/>
      <c r="J20" s="135"/>
      <c r="K20" s="147"/>
      <c r="L20" s="136"/>
      <c r="M20" s="137"/>
      <c r="N20" s="138"/>
      <c r="O20" s="139"/>
      <c r="P20" s="140"/>
      <c r="Q20" s="141"/>
      <c r="R20" s="142">
        <f t="shared" si="0"/>
        <v>0</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54" t="s">
        <v>4948</v>
      </c>
      <c r="D73" s="454"/>
      <c r="E73" s="454"/>
      <c r="G73" s="454" t="s">
        <v>5001</v>
      </c>
      <c r="H73" s="454"/>
      <c r="I73" s="454"/>
      <c r="K73" s="454" t="s">
        <v>4949</v>
      </c>
      <c r="L73" s="454"/>
      <c r="M73" s="454"/>
    </row>
    <row r="74" spans="1:18">
      <c r="C74" s="455"/>
      <c r="D74" s="455"/>
      <c r="E74" s="455"/>
      <c r="G74" s="455"/>
      <c r="H74" s="455"/>
      <c r="I74" s="455"/>
      <c r="K74" s="455"/>
      <c r="L74" s="455"/>
      <c r="M74" s="455"/>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B18" sqref="B18"/>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1663</v>
      </c>
      <c r="D3" s="519" t="s">
        <v>12</v>
      </c>
      <c r="E3" s="519"/>
      <c r="F3" s="249" t="s">
        <v>2194</v>
      </c>
    </row>
    <row r="4" spans="1:12" ht="18" customHeight="1">
      <c r="A4" s="518" t="s">
        <v>74</v>
      </c>
      <c r="B4" s="518"/>
      <c r="C4" s="29" t="s">
        <v>4667</v>
      </c>
      <c r="D4" s="519" t="s">
        <v>2072</v>
      </c>
      <c r="E4" s="519"/>
      <c r="F4" s="82"/>
    </row>
    <row r="5" spans="1:12" ht="18" customHeight="1">
      <c r="A5" s="518" t="s">
        <v>75</v>
      </c>
      <c r="B5" s="518"/>
      <c r="C5" s="30" t="s">
        <v>4666</v>
      </c>
      <c r="D5" s="532">
        <f>E8</f>
        <v>44082</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44654</v>
      </c>
      <c r="G8" s="82"/>
      <c r="H8" s="10">
        <f>F8+1</f>
        <v>44655</v>
      </c>
      <c r="I8" s="11">
        <f t="shared" ref="I8:I9" ca="1" si="0">IF(ISBLANK(H8),"",H8-DATE(YEAR(NOW()),MONTH(NOW()),DAY(NOW())))</f>
        <v>0</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159</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154</v>
      </c>
      <c r="J10" s="12" t="str">
        <f t="shared" ref="J10:J21" ca="1" si="3">IF(I10="","",IF(I10&lt;0,"OVERDUE","NOT DUE"))</f>
        <v>NOT DUE</v>
      </c>
      <c r="K10" s="24"/>
      <c r="L10" s="113"/>
    </row>
    <row r="11" spans="1:12">
      <c r="A11" s="12" t="s">
        <v>4048</v>
      </c>
      <c r="B11" s="184" t="s">
        <v>4052</v>
      </c>
      <c r="C11" s="184" t="s">
        <v>4084</v>
      </c>
      <c r="D11" s="185" t="s">
        <v>3</v>
      </c>
      <c r="E11" s="8">
        <v>44082</v>
      </c>
      <c r="F11" s="306">
        <v>44629</v>
      </c>
      <c r="G11" s="82"/>
      <c r="H11" s="10">
        <f t="shared" ref="H11:H16" si="4">F11+180</f>
        <v>44809</v>
      </c>
      <c r="I11" s="11">
        <f t="shared" ca="1" si="2"/>
        <v>154</v>
      </c>
      <c r="J11" s="12" t="str">
        <f t="shared" ca="1" si="3"/>
        <v>NOT DUE</v>
      </c>
      <c r="K11" s="24"/>
      <c r="L11" s="113" t="s">
        <v>5010</v>
      </c>
    </row>
    <row r="12" spans="1:12">
      <c r="A12" s="12" t="s">
        <v>4049</v>
      </c>
      <c r="B12" s="184" t="s">
        <v>4053</v>
      </c>
      <c r="C12" s="184" t="s">
        <v>4084</v>
      </c>
      <c r="D12" s="185" t="s">
        <v>3</v>
      </c>
      <c r="E12" s="8">
        <v>44082</v>
      </c>
      <c r="F12" s="366">
        <v>44629</v>
      </c>
      <c r="G12" s="82"/>
      <c r="H12" s="10">
        <f t="shared" si="4"/>
        <v>44809</v>
      </c>
      <c r="I12" s="11">
        <f t="shared" ca="1" si="2"/>
        <v>154</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154</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154</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156</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156</v>
      </c>
      <c r="J16" s="12" t="str">
        <f t="shared" ca="1" si="3"/>
        <v>NOT DUE</v>
      </c>
      <c r="K16" s="24"/>
      <c r="L16" s="113"/>
    </row>
    <row r="17" spans="1:12">
      <c r="A17" s="12" t="s">
        <v>4065</v>
      </c>
      <c r="B17" s="184" t="s">
        <v>4058</v>
      </c>
      <c r="C17" s="184" t="s">
        <v>4084</v>
      </c>
      <c r="D17" s="185" t="s">
        <v>3</v>
      </c>
      <c r="E17" s="8">
        <v>44082</v>
      </c>
      <c r="F17" s="306">
        <v>44525</v>
      </c>
      <c r="G17" s="82"/>
      <c r="H17" s="10">
        <f>F17+180</f>
        <v>44705</v>
      </c>
      <c r="I17" s="11">
        <f t="shared" ca="1" si="2"/>
        <v>50</v>
      </c>
      <c r="J17" s="12" t="str">
        <f t="shared" ca="1" si="3"/>
        <v>NOT DUE</v>
      </c>
      <c r="K17" s="24"/>
      <c r="L17" s="113"/>
    </row>
    <row r="18" spans="1:12">
      <c r="A18" s="12" t="s">
        <v>4066</v>
      </c>
      <c r="B18" s="184" t="s">
        <v>4059</v>
      </c>
      <c r="C18" s="184" t="s">
        <v>4084</v>
      </c>
      <c r="D18" s="185" t="s">
        <v>3</v>
      </c>
      <c r="E18" s="8">
        <v>44082</v>
      </c>
      <c r="F18" s="306">
        <v>44525</v>
      </c>
      <c r="G18" s="82"/>
      <c r="H18" s="10">
        <f>F18+180</f>
        <v>44705</v>
      </c>
      <c r="I18" s="11">
        <f t="shared" ca="1" si="2"/>
        <v>50</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867</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80</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59</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3" t="s">
        <v>5002</v>
      </c>
      <c r="F27" s="463"/>
      <c r="G27" s="463"/>
      <c r="I27" s="463" t="s">
        <v>4951</v>
      </c>
      <c r="J27" s="463"/>
      <c r="K27" s="463"/>
    </row>
    <row r="28" spans="1:12">
      <c r="A28" s="220"/>
      <c r="E28" s="464"/>
      <c r="F28" s="464"/>
      <c r="G28" s="464"/>
      <c r="I28" s="464"/>
      <c r="J28" s="464"/>
      <c r="K28" s="464"/>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1787</v>
      </c>
      <c r="D3" s="519" t="s">
        <v>12</v>
      </c>
      <c r="E3" s="519"/>
      <c r="F3" s="249" t="s">
        <v>2196</v>
      </c>
    </row>
    <row r="4" spans="1:12" ht="18" customHeight="1">
      <c r="A4" s="518" t="s">
        <v>74</v>
      </c>
      <c r="B4" s="518"/>
      <c r="C4" s="29" t="s">
        <v>4671</v>
      </c>
      <c r="D4" s="519" t="s">
        <v>2072</v>
      </c>
      <c r="E4" s="519"/>
      <c r="F4" s="82"/>
    </row>
    <row r="5" spans="1:12" ht="18" customHeight="1">
      <c r="A5" s="518" t="s">
        <v>75</v>
      </c>
      <c r="B5" s="518"/>
      <c r="C5" s="30" t="s">
        <v>4670</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44654</v>
      </c>
      <c r="G8" s="82"/>
      <c r="H8" s="10">
        <f>F8+1</f>
        <v>44655</v>
      </c>
      <c r="I8" s="11">
        <f t="shared" ref="I8:I18" ca="1" si="0">IF(ISBLANK(H8),"",H8-DATE(YEAR(NOW()),MONTH(NOW()),DAY(NOW())))</f>
        <v>0</v>
      </c>
      <c r="J8" s="12" t="str">
        <f t="shared" ref="J8:J18" ca="1" si="1">IF(I8="","",IF(I8&lt;0,"OVERDUE","NOT DUE"))</f>
        <v>NOT DUE</v>
      </c>
      <c r="K8" s="24" t="s">
        <v>1809</v>
      </c>
      <c r="L8" s="15"/>
    </row>
    <row r="9" spans="1:12" ht="26.45" customHeight="1">
      <c r="A9" s="271" t="s">
        <v>1817</v>
      </c>
      <c r="B9" s="24" t="s">
        <v>1790</v>
      </c>
      <c r="C9" s="24" t="s">
        <v>1791</v>
      </c>
      <c r="D9" s="32" t="s">
        <v>1</v>
      </c>
      <c r="E9" s="8">
        <v>44082</v>
      </c>
      <c r="F9" s="366">
        <v>44654</v>
      </c>
      <c r="G9" s="82"/>
      <c r="H9" s="10">
        <f t="shared" ref="H9:H10" si="2">F9+1</f>
        <v>44655</v>
      </c>
      <c r="I9" s="11">
        <f t="shared" ca="1" si="0"/>
        <v>0</v>
      </c>
      <c r="J9" s="12" t="str">
        <f t="shared" ca="1" si="1"/>
        <v>NOT DUE</v>
      </c>
      <c r="K9" s="24" t="s">
        <v>1810</v>
      </c>
      <c r="L9" s="15"/>
    </row>
    <row r="10" spans="1:12" ht="24">
      <c r="A10" s="271" t="s">
        <v>1818</v>
      </c>
      <c r="B10" s="24" t="s">
        <v>1792</v>
      </c>
      <c r="C10" s="24" t="s">
        <v>1793</v>
      </c>
      <c r="D10" s="32" t="s">
        <v>1</v>
      </c>
      <c r="E10" s="8">
        <v>44082</v>
      </c>
      <c r="F10" s="366">
        <v>44654</v>
      </c>
      <c r="G10" s="82"/>
      <c r="H10" s="10">
        <f t="shared" si="2"/>
        <v>44655</v>
      </c>
      <c r="I10" s="11">
        <f t="shared" ca="1" si="0"/>
        <v>0</v>
      </c>
      <c r="J10" s="12" t="str">
        <f t="shared" ca="1" si="1"/>
        <v>NOT DUE</v>
      </c>
      <c r="K10" s="24"/>
      <c r="L10" s="15"/>
    </row>
    <row r="11" spans="1:12" ht="26.45" customHeight="1">
      <c r="A11" s="281" t="s">
        <v>1819</v>
      </c>
      <c r="B11" s="24" t="s">
        <v>1794</v>
      </c>
      <c r="C11" s="24" t="s">
        <v>1795</v>
      </c>
      <c r="D11" s="32" t="s">
        <v>25</v>
      </c>
      <c r="E11" s="8">
        <v>44082</v>
      </c>
      <c r="F11" s="366">
        <v>44654</v>
      </c>
      <c r="G11" s="82"/>
      <c r="H11" s="10">
        <f>F11+7</f>
        <v>44661</v>
      </c>
      <c r="I11" s="11">
        <f t="shared" ca="1" si="0"/>
        <v>6</v>
      </c>
      <c r="J11" s="12" t="str">
        <f t="shared" ca="1" si="1"/>
        <v>NOT DUE</v>
      </c>
      <c r="K11" s="24" t="s">
        <v>1811</v>
      </c>
      <c r="L11" s="15"/>
    </row>
    <row r="12" spans="1:12" ht="15" customHeight="1">
      <c r="A12" s="273" t="s">
        <v>1820</v>
      </c>
      <c r="B12" s="24" t="s">
        <v>1796</v>
      </c>
      <c r="C12" s="24" t="s">
        <v>1797</v>
      </c>
      <c r="D12" s="32" t="s">
        <v>4</v>
      </c>
      <c r="E12" s="8">
        <v>44082</v>
      </c>
      <c r="F12" s="366">
        <v>44640</v>
      </c>
      <c r="G12" s="82"/>
      <c r="H12" s="10">
        <f>F12+30</f>
        <v>44670</v>
      </c>
      <c r="I12" s="11">
        <f t="shared" ca="1" si="0"/>
        <v>15</v>
      </c>
      <c r="J12" s="12" t="str">
        <f t="shared" ca="1" si="1"/>
        <v>NOT DUE</v>
      </c>
      <c r="K12" s="24" t="s">
        <v>1812</v>
      </c>
      <c r="L12" s="113"/>
    </row>
    <row r="13" spans="1:12" ht="15" customHeight="1">
      <c r="A13" s="273" t="s">
        <v>1821</v>
      </c>
      <c r="B13" s="24" t="s">
        <v>1798</v>
      </c>
      <c r="C13" s="24" t="s">
        <v>1799</v>
      </c>
      <c r="D13" s="32" t="s">
        <v>4</v>
      </c>
      <c r="E13" s="8">
        <v>44082</v>
      </c>
      <c r="F13" s="366">
        <v>44640</v>
      </c>
      <c r="G13" s="82"/>
      <c r="H13" s="10">
        <f>F13+30</f>
        <v>44670</v>
      </c>
      <c r="I13" s="11">
        <f t="shared" ca="1" si="0"/>
        <v>15</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68</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68</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159</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159</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522</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H57" sqref="H5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1670</v>
      </c>
      <c r="D3" s="519" t="s">
        <v>12</v>
      </c>
      <c r="E3" s="519"/>
      <c r="F3" s="249" t="s">
        <v>2195</v>
      </c>
    </row>
    <row r="4" spans="1:12" ht="18" customHeight="1">
      <c r="A4" s="518" t="s">
        <v>74</v>
      </c>
      <c r="B4" s="518"/>
      <c r="C4" s="29" t="s">
        <v>4669</v>
      </c>
      <c r="D4" s="519" t="s">
        <v>2072</v>
      </c>
      <c r="E4" s="519"/>
      <c r="F4" s="82"/>
    </row>
    <row r="5" spans="1:12" ht="18" customHeight="1">
      <c r="A5" s="518" t="s">
        <v>75</v>
      </c>
      <c r="B5" s="518"/>
      <c r="C5" s="30" t="s">
        <v>4668</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1982</v>
      </c>
      <c r="J8" s="12" t="str">
        <f t="shared" ref="J8:J48" ca="1" si="1">IF(I8="","",IF(I8&lt;0,"OVERDUE","NOT DUE"))</f>
        <v>NOT DUE</v>
      </c>
      <c r="K8" s="24"/>
      <c r="L8" s="15"/>
    </row>
    <row r="9" spans="1:12" ht="24">
      <c r="A9" s="274" t="s">
        <v>1744</v>
      </c>
      <c r="B9" s="24" t="s">
        <v>1693</v>
      </c>
      <c r="C9" s="24" t="s">
        <v>1694</v>
      </c>
      <c r="D9" s="32" t="s">
        <v>799</v>
      </c>
      <c r="E9" s="8">
        <v>44082</v>
      </c>
      <c r="F9" s="366">
        <v>44633</v>
      </c>
      <c r="G9" s="82"/>
      <c r="H9" s="10">
        <f>F9+60</f>
        <v>44693</v>
      </c>
      <c r="I9" s="11">
        <f t="shared" ca="1" si="0"/>
        <v>38</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1252</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154</v>
      </c>
      <c r="J11" s="12" t="str">
        <f t="shared" ca="1" si="1"/>
        <v>NOT DUE</v>
      </c>
      <c r="K11" s="24" t="s">
        <v>1673</v>
      </c>
      <c r="L11" s="15"/>
    </row>
    <row r="12" spans="1:12" ht="24">
      <c r="A12" s="274" t="s">
        <v>1747</v>
      </c>
      <c r="B12" s="24" t="s">
        <v>1697</v>
      </c>
      <c r="C12" s="24" t="s">
        <v>1698</v>
      </c>
      <c r="D12" s="32" t="s">
        <v>799</v>
      </c>
      <c r="E12" s="8">
        <v>44082</v>
      </c>
      <c r="F12" s="366">
        <v>44647</v>
      </c>
      <c r="G12" s="82"/>
      <c r="H12" s="10">
        <f>F12+60</f>
        <v>44707</v>
      </c>
      <c r="I12" s="11">
        <f t="shared" ca="1" si="0"/>
        <v>52</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154</v>
      </c>
      <c r="J13" s="12" t="str">
        <f t="shared" ca="1" si="1"/>
        <v>NOT DUE</v>
      </c>
      <c r="K13" s="24" t="s">
        <v>1675</v>
      </c>
      <c r="L13" s="15"/>
    </row>
    <row r="14" spans="1:12" ht="24">
      <c r="A14" s="274" t="s">
        <v>1749</v>
      </c>
      <c r="B14" s="24" t="s">
        <v>1701</v>
      </c>
      <c r="C14" s="24" t="s">
        <v>1702</v>
      </c>
      <c r="D14" s="32" t="s">
        <v>799</v>
      </c>
      <c r="E14" s="8">
        <v>44082</v>
      </c>
      <c r="F14" s="366">
        <v>44647</v>
      </c>
      <c r="G14" s="82"/>
      <c r="H14" s="10">
        <f>F14+60</f>
        <v>44707</v>
      </c>
      <c r="I14" s="11">
        <f t="shared" ca="1" si="0"/>
        <v>52</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154</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154</v>
      </c>
      <c r="J16" s="12" t="str">
        <f t="shared" ca="1" si="1"/>
        <v>NOT DUE</v>
      </c>
      <c r="K16" s="24" t="s">
        <v>1677</v>
      </c>
      <c r="L16" s="15"/>
    </row>
    <row r="17" spans="1:12" ht="24">
      <c r="A17" s="274" t="s">
        <v>1752</v>
      </c>
      <c r="B17" s="24" t="s">
        <v>1707</v>
      </c>
      <c r="C17" s="24" t="s">
        <v>1698</v>
      </c>
      <c r="D17" s="32" t="s">
        <v>799</v>
      </c>
      <c r="E17" s="8">
        <v>44082</v>
      </c>
      <c r="F17" s="366">
        <v>44647</v>
      </c>
      <c r="G17" s="82"/>
      <c r="H17" s="10">
        <f>F17+60</f>
        <v>44707</v>
      </c>
      <c r="I17" s="11">
        <f t="shared" ca="1" si="0"/>
        <v>52</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154</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154</v>
      </c>
      <c r="J19" s="12" t="str">
        <f t="shared" ca="1" si="1"/>
        <v>NOT DUE</v>
      </c>
      <c r="K19" s="24" t="s">
        <v>1675</v>
      </c>
      <c r="L19" s="15"/>
    </row>
    <row r="20" spans="1:12" ht="36">
      <c r="A20" s="274" t="s">
        <v>1755</v>
      </c>
      <c r="B20" s="24" t="s">
        <v>1712</v>
      </c>
      <c r="C20" s="24" t="s">
        <v>1713</v>
      </c>
      <c r="D20" s="32" t="s">
        <v>1786</v>
      </c>
      <c r="E20" s="8">
        <v>44082</v>
      </c>
      <c r="F20" s="366">
        <v>44626</v>
      </c>
      <c r="G20" s="82"/>
      <c r="H20" s="10">
        <f>F20+30</f>
        <v>44656</v>
      </c>
      <c r="I20" s="11">
        <f t="shared" ca="1" si="0"/>
        <v>1</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1982</v>
      </c>
      <c r="J21" s="12" t="str">
        <f t="shared" ca="1" si="1"/>
        <v>NOT DUE</v>
      </c>
      <c r="K21" s="24"/>
      <c r="L21" s="15"/>
    </row>
    <row r="22" spans="1:12" ht="24">
      <c r="A22" s="274" t="s">
        <v>1757</v>
      </c>
      <c r="B22" s="24" t="s">
        <v>1714</v>
      </c>
      <c r="C22" s="24" t="s">
        <v>1702</v>
      </c>
      <c r="D22" s="32" t="s">
        <v>799</v>
      </c>
      <c r="E22" s="8">
        <v>44082</v>
      </c>
      <c r="F22" s="366">
        <v>44647</v>
      </c>
      <c r="G22" s="82"/>
      <c r="H22" s="10">
        <f>F22+60</f>
        <v>44707</v>
      </c>
      <c r="I22" s="11">
        <f t="shared" ca="1" si="0"/>
        <v>52</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154</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154</v>
      </c>
      <c r="J24" s="12" t="str">
        <f t="shared" ca="1" si="1"/>
        <v>NOT DUE</v>
      </c>
      <c r="K24" s="24" t="s">
        <v>1677</v>
      </c>
      <c r="L24" s="15"/>
    </row>
    <row r="25" spans="1:12" ht="24">
      <c r="A25" s="274" t="s">
        <v>1760</v>
      </c>
      <c r="B25" s="24" t="s">
        <v>1717</v>
      </c>
      <c r="C25" s="24" t="s">
        <v>1718</v>
      </c>
      <c r="D25" s="32" t="s">
        <v>799</v>
      </c>
      <c r="E25" s="8">
        <v>44082</v>
      </c>
      <c r="F25" s="366">
        <v>44647</v>
      </c>
      <c r="G25" s="82"/>
      <c r="H25" s="10">
        <f>F25+60</f>
        <v>44707</v>
      </c>
      <c r="I25" s="11">
        <f t="shared" ca="1" si="0"/>
        <v>52</v>
      </c>
      <c r="J25" s="12" t="str">
        <f t="shared" ca="1" si="1"/>
        <v>NOT DUE</v>
      </c>
      <c r="K25" s="24" t="s">
        <v>1679</v>
      </c>
      <c r="L25" s="179"/>
    </row>
    <row r="26" spans="1:12" ht="24">
      <c r="A26" s="274" t="s">
        <v>1761</v>
      </c>
      <c r="B26" s="24" t="s">
        <v>1719</v>
      </c>
      <c r="C26" s="24" t="s">
        <v>1718</v>
      </c>
      <c r="D26" s="32" t="s">
        <v>799</v>
      </c>
      <c r="E26" s="8">
        <v>44082</v>
      </c>
      <c r="F26" s="366">
        <v>44647</v>
      </c>
      <c r="G26" s="82"/>
      <c r="H26" s="10">
        <f>F26+60</f>
        <v>44707</v>
      </c>
      <c r="I26" s="11">
        <f t="shared" ca="1" si="0"/>
        <v>52</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154</v>
      </c>
      <c r="J27" s="12" t="str">
        <f t="shared" ca="1" si="1"/>
        <v>NOT DUE</v>
      </c>
      <c r="K27" s="24" t="s">
        <v>1681</v>
      </c>
      <c r="L27" s="15"/>
    </row>
    <row r="28" spans="1:12" ht="24">
      <c r="A28" s="274" t="s">
        <v>1763</v>
      </c>
      <c r="B28" s="24" t="s">
        <v>1721</v>
      </c>
      <c r="C28" s="24" t="s">
        <v>1709</v>
      </c>
      <c r="D28" s="32" t="s">
        <v>799</v>
      </c>
      <c r="E28" s="8">
        <v>44082</v>
      </c>
      <c r="F28" s="366">
        <v>44647</v>
      </c>
      <c r="G28" s="82"/>
      <c r="H28" s="10">
        <f>F28+60</f>
        <v>44707</v>
      </c>
      <c r="I28" s="11">
        <f t="shared" ca="1" si="0"/>
        <v>52</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154</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1252</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154</v>
      </c>
      <c r="J31" s="12" t="str">
        <f t="shared" ca="1" si="1"/>
        <v>NOT DUE</v>
      </c>
      <c r="K31" s="24" t="s">
        <v>1684</v>
      </c>
      <c r="L31" s="15"/>
    </row>
    <row r="32" spans="1:12" ht="15" customHeight="1">
      <c r="A32" s="274" t="s">
        <v>1767</v>
      </c>
      <c r="B32" s="24" t="s">
        <v>1725</v>
      </c>
      <c r="C32" s="24" t="s">
        <v>1726</v>
      </c>
      <c r="D32" s="32" t="s">
        <v>1786</v>
      </c>
      <c r="E32" s="8">
        <v>44082</v>
      </c>
      <c r="F32" s="366">
        <v>44626</v>
      </c>
      <c r="G32" s="82"/>
      <c r="H32" s="10">
        <f>F32+30</f>
        <v>44656</v>
      </c>
      <c r="I32" s="11">
        <f t="shared" ca="1" si="0"/>
        <v>1</v>
      </c>
      <c r="J32" s="12" t="str">
        <f t="shared" ca="1" si="1"/>
        <v>NOT DUE</v>
      </c>
      <c r="K32" s="24" t="s">
        <v>1685</v>
      </c>
      <c r="L32" s="15"/>
    </row>
    <row r="33" spans="1:12" ht="24">
      <c r="A33" s="274" t="s">
        <v>1768</v>
      </c>
      <c r="B33" s="24" t="s">
        <v>1727</v>
      </c>
      <c r="C33" s="24" t="s">
        <v>1728</v>
      </c>
      <c r="D33" s="32" t="s">
        <v>4</v>
      </c>
      <c r="E33" s="8">
        <v>44082</v>
      </c>
      <c r="F33" s="366">
        <v>44626</v>
      </c>
      <c r="G33" s="82"/>
      <c r="H33" s="10">
        <f>F33+30</f>
        <v>44656</v>
      </c>
      <c r="I33" s="11">
        <f t="shared" ca="1" si="0"/>
        <v>1</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1982</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154</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1252</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1982</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1982</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1982</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522</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522</v>
      </c>
      <c r="J41" s="12" t="str">
        <f t="shared" ca="1" si="1"/>
        <v>NOT DUE</v>
      </c>
      <c r="K41" s="24"/>
      <c r="L41" s="15"/>
    </row>
    <row r="42" spans="1:12" ht="15" customHeight="1">
      <c r="A42" s="274" t="s">
        <v>1777</v>
      </c>
      <c r="B42" s="24" t="s">
        <v>1737</v>
      </c>
      <c r="C42" s="24" t="s">
        <v>1738</v>
      </c>
      <c r="D42" s="32" t="s">
        <v>799</v>
      </c>
      <c r="E42" s="8">
        <v>44082</v>
      </c>
      <c r="F42" s="366">
        <v>44647</v>
      </c>
      <c r="G42" s="82"/>
      <c r="H42" s="10">
        <f>F42+60</f>
        <v>44707</v>
      </c>
      <c r="I42" s="11">
        <f t="shared" ca="1" si="0"/>
        <v>52</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1982</v>
      </c>
      <c r="J43" s="12" t="str">
        <f t="shared" ca="1" si="1"/>
        <v>NOT DUE</v>
      </c>
      <c r="K43" s="24"/>
      <c r="L43" s="15"/>
    </row>
    <row r="44" spans="1:12" ht="24">
      <c r="A44" s="12" t="s">
        <v>1779</v>
      </c>
      <c r="B44" s="24" t="s">
        <v>1739</v>
      </c>
      <c r="C44" s="24" t="s">
        <v>1713</v>
      </c>
      <c r="D44" s="32" t="s">
        <v>799</v>
      </c>
      <c r="E44" s="8">
        <v>44082</v>
      </c>
      <c r="F44" s="366">
        <v>44647</v>
      </c>
      <c r="G44" s="82"/>
      <c r="H44" s="10">
        <f>F44+60</f>
        <v>44707</v>
      </c>
      <c r="I44" s="11">
        <f t="shared" ca="1" si="0"/>
        <v>52</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154</v>
      </c>
      <c r="J45" s="12" t="str">
        <f t="shared" ca="1" si="1"/>
        <v>NOT DUE</v>
      </c>
      <c r="K45" s="24" t="s">
        <v>1690</v>
      </c>
      <c r="L45" s="15"/>
    </row>
    <row r="46" spans="1:12" ht="24">
      <c r="A46" s="274" t="s">
        <v>1781</v>
      </c>
      <c r="B46" s="24" t="s">
        <v>1741</v>
      </c>
      <c r="C46" s="24" t="s">
        <v>1742</v>
      </c>
      <c r="D46" s="32" t="s">
        <v>799</v>
      </c>
      <c r="E46" s="8">
        <v>44082</v>
      </c>
      <c r="F46" s="366">
        <v>44647</v>
      </c>
      <c r="G46" s="82"/>
      <c r="H46" s="10">
        <f>F46+60</f>
        <v>44707</v>
      </c>
      <c r="I46" s="11">
        <f t="shared" ca="1" si="0"/>
        <v>52</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522</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1982</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3" t="s">
        <v>5001</v>
      </c>
      <c r="F54" s="463"/>
      <c r="G54" s="463"/>
      <c r="I54" s="463" t="s">
        <v>4949</v>
      </c>
      <c r="J54" s="463"/>
      <c r="K54" s="463"/>
    </row>
    <row r="55" spans="1:11">
      <c r="A55" s="220"/>
      <c r="E55" s="464"/>
      <c r="F55" s="464"/>
      <c r="G55" s="464"/>
      <c r="I55" s="464"/>
      <c r="J55" s="464"/>
      <c r="K55" s="464"/>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1826</v>
      </c>
      <c r="D3" s="519" t="s">
        <v>12</v>
      </c>
      <c r="E3" s="519"/>
      <c r="F3" s="249" t="s">
        <v>2197</v>
      </c>
    </row>
    <row r="4" spans="1:12" ht="18" customHeight="1">
      <c r="A4" s="518" t="s">
        <v>74</v>
      </c>
      <c r="B4" s="518"/>
      <c r="C4" s="29" t="s">
        <v>4672</v>
      </c>
      <c r="D4" s="519" t="s">
        <v>2072</v>
      </c>
      <c r="E4" s="519"/>
      <c r="F4" s="246">
        <f>'Running Hours'!B11</f>
        <v>545.20000000000005</v>
      </c>
    </row>
    <row r="5" spans="1:12" ht="18" customHeight="1">
      <c r="A5" s="518" t="s">
        <v>75</v>
      </c>
      <c r="B5" s="518"/>
      <c r="C5" s="30" t="s">
        <v>4644</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44647</v>
      </c>
      <c r="G8" s="82"/>
      <c r="H8" s="10">
        <f>F8+7</f>
        <v>44654</v>
      </c>
      <c r="I8" s="11">
        <f t="shared" ref="I8:I20" ca="1" si="0">IF(ISBLANK(H8),"",H8-DATE(YEAR(NOW()),MONTH(NOW()),DAY(NOW())))</f>
        <v>-1</v>
      </c>
      <c r="J8" s="12" t="str">
        <f t="shared" ref="J8:J20" ca="1" si="1">IF(I8="","",IF(I8&lt;0,"OVERDUE","NOT DUE"))</f>
        <v>OVERDUE</v>
      </c>
      <c r="K8" s="24"/>
      <c r="L8" s="15"/>
    </row>
    <row r="9" spans="1:12" ht="15" customHeight="1">
      <c r="A9" s="281" t="s">
        <v>2329</v>
      </c>
      <c r="B9" s="24" t="s">
        <v>1829</v>
      </c>
      <c r="C9" s="24" t="s">
        <v>1830</v>
      </c>
      <c r="D9" s="32" t="s">
        <v>25</v>
      </c>
      <c r="E9" s="8">
        <v>44082</v>
      </c>
      <c r="F9" s="366">
        <v>44647</v>
      </c>
      <c r="G9" s="82"/>
      <c r="H9" s="10">
        <f t="shared" ref="H9:H10" si="2">F9+7</f>
        <v>44654</v>
      </c>
      <c r="I9" s="11">
        <f t="shared" ca="1" si="0"/>
        <v>-1</v>
      </c>
      <c r="J9" s="12" t="str">
        <f t="shared" ca="1" si="1"/>
        <v>OVERDUE</v>
      </c>
      <c r="K9" s="24"/>
      <c r="L9" s="15"/>
    </row>
    <row r="10" spans="1:12" ht="15" customHeight="1">
      <c r="A10" s="281" t="s">
        <v>2330</v>
      </c>
      <c r="B10" s="24" t="s">
        <v>1831</v>
      </c>
      <c r="C10" s="24" t="s">
        <v>1832</v>
      </c>
      <c r="D10" s="32" t="s">
        <v>25</v>
      </c>
      <c r="E10" s="8">
        <v>44082</v>
      </c>
      <c r="F10" s="366">
        <v>44647</v>
      </c>
      <c r="G10" s="82"/>
      <c r="H10" s="10">
        <f t="shared" si="2"/>
        <v>44654</v>
      </c>
      <c r="I10" s="11">
        <f t="shared" ca="1" si="0"/>
        <v>-1</v>
      </c>
      <c r="J10" s="12" t="str">
        <f t="shared" ca="1" si="1"/>
        <v>OVERDUE</v>
      </c>
      <c r="K10" s="24"/>
      <c r="L10" s="15"/>
    </row>
    <row r="11" spans="1:12" ht="48">
      <c r="A11" s="12" t="s">
        <v>2331</v>
      </c>
      <c r="B11" s="24" t="s">
        <v>1833</v>
      </c>
      <c r="C11" s="24" t="s">
        <v>1832</v>
      </c>
      <c r="D11" s="32" t="s">
        <v>4</v>
      </c>
      <c r="E11" s="8">
        <v>44082</v>
      </c>
      <c r="F11" s="387">
        <v>44640</v>
      </c>
      <c r="G11" s="82"/>
      <c r="H11" s="10">
        <f>F11+30</f>
        <v>44670</v>
      </c>
      <c r="I11" s="11">
        <f t="shared" ca="1" si="0"/>
        <v>15</v>
      </c>
      <c r="J11" s="12" t="str">
        <f t="shared" ca="1" si="1"/>
        <v>NOT DUE</v>
      </c>
      <c r="K11" s="24"/>
      <c r="L11" s="15"/>
    </row>
    <row r="12" spans="1:12" ht="15" customHeight="1">
      <c r="A12" s="281" t="s">
        <v>2332</v>
      </c>
      <c r="B12" s="24" t="s">
        <v>1834</v>
      </c>
      <c r="C12" s="24" t="s">
        <v>1832</v>
      </c>
      <c r="D12" s="32" t="s">
        <v>25</v>
      </c>
      <c r="E12" s="8">
        <v>44082</v>
      </c>
      <c r="F12" s="366">
        <v>44647</v>
      </c>
      <c r="G12" s="82"/>
      <c r="H12" s="10">
        <f>F12+7</f>
        <v>44654</v>
      </c>
      <c r="I12" s="11">
        <f t="shared" ca="1" si="0"/>
        <v>-1</v>
      </c>
      <c r="J12" s="12" t="str">
        <f t="shared" ca="1" si="1"/>
        <v>OVERDUE</v>
      </c>
      <c r="K12" s="24"/>
      <c r="L12" s="15"/>
    </row>
    <row r="13" spans="1:12" ht="24">
      <c r="A13" s="12" t="s">
        <v>2333</v>
      </c>
      <c r="B13" s="24" t="s">
        <v>1835</v>
      </c>
      <c r="C13" s="24" t="s">
        <v>1832</v>
      </c>
      <c r="D13" s="32" t="s">
        <v>3</v>
      </c>
      <c r="E13" s="8">
        <v>44082</v>
      </c>
      <c r="F13" s="366">
        <v>44633</v>
      </c>
      <c r="G13" s="82"/>
      <c r="H13" s="10">
        <f>F13+182</f>
        <v>44815</v>
      </c>
      <c r="I13" s="11">
        <f t="shared" ca="1" si="0"/>
        <v>160</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158</v>
      </c>
      <c r="J14" s="12" t="str">
        <f t="shared" ca="1" si="1"/>
        <v>NOT DUE</v>
      </c>
      <c r="K14" s="24"/>
      <c r="L14" s="15"/>
    </row>
    <row r="15" spans="1:12" ht="24">
      <c r="A15" s="12" t="s">
        <v>2335</v>
      </c>
      <c r="B15" s="24" t="s">
        <v>1838</v>
      </c>
      <c r="C15" s="24" t="s">
        <v>1845</v>
      </c>
      <c r="D15" s="32" t="s">
        <v>4</v>
      </c>
      <c r="E15" s="8">
        <v>44082</v>
      </c>
      <c r="F15" s="366">
        <v>44633</v>
      </c>
      <c r="G15" s="82"/>
      <c r="H15" s="10">
        <f>F15+(30)</f>
        <v>44663</v>
      </c>
      <c r="I15" s="11">
        <f t="shared" ca="1" si="0"/>
        <v>8</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158</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158</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158</v>
      </c>
      <c r="J18" s="12" t="str">
        <f t="shared" ca="1" si="1"/>
        <v>NOT DUE</v>
      </c>
      <c r="K18" s="24"/>
      <c r="L18" s="15"/>
    </row>
    <row r="19" spans="1:12">
      <c r="A19" s="271" t="s">
        <v>2339</v>
      </c>
      <c r="B19" s="24" t="s">
        <v>1843</v>
      </c>
      <c r="C19" s="24" t="s">
        <v>585</v>
      </c>
      <c r="D19" s="32" t="s">
        <v>1</v>
      </c>
      <c r="E19" s="8">
        <v>44082</v>
      </c>
      <c r="F19" s="366">
        <v>44654</v>
      </c>
      <c r="G19" s="82"/>
      <c r="H19" s="10">
        <f>F19+1</f>
        <v>44655</v>
      </c>
      <c r="I19" s="11">
        <f t="shared" ca="1" si="0"/>
        <v>0</v>
      </c>
      <c r="J19" s="12" t="str">
        <f t="shared" ca="1" si="1"/>
        <v>NOT DUE</v>
      </c>
      <c r="K19" s="24"/>
      <c r="L19" s="15" t="s">
        <v>4925</v>
      </c>
    </row>
    <row r="20" spans="1:12" ht="24">
      <c r="A20" s="12" t="s">
        <v>2340</v>
      </c>
      <c r="B20" s="24" t="s">
        <v>1844</v>
      </c>
      <c r="C20" s="24" t="s">
        <v>585</v>
      </c>
      <c r="D20" s="32" t="s">
        <v>376</v>
      </c>
      <c r="E20" s="8">
        <v>44082</v>
      </c>
      <c r="F20" s="8">
        <v>44303</v>
      </c>
      <c r="G20" s="82"/>
      <c r="H20" s="10">
        <f t="shared" si="3"/>
        <v>44668</v>
      </c>
      <c r="I20" s="11">
        <f t="shared" ca="1" si="0"/>
        <v>13</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1847</v>
      </c>
      <c r="D3" s="519" t="s">
        <v>12</v>
      </c>
      <c r="E3" s="519"/>
      <c r="F3" s="249" t="s">
        <v>2144</v>
      </c>
    </row>
    <row r="4" spans="1:12" ht="18" customHeight="1">
      <c r="A4" s="518" t="s">
        <v>74</v>
      </c>
      <c r="B4" s="518"/>
      <c r="C4" s="29" t="s">
        <v>4674</v>
      </c>
      <c r="D4" s="519" t="s">
        <v>2072</v>
      </c>
      <c r="E4" s="519"/>
      <c r="F4" s="82"/>
    </row>
    <row r="5" spans="1:12" ht="18" customHeight="1">
      <c r="A5" s="518" t="s">
        <v>75</v>
      </c>
      <c r="B5" s="518"/>
      <c r="C5" s="30" t="s">
        <v>4673</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68</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160</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160</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1252</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1252</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1859</v>
      </c>
      <c r="D3" s="519" t="s">
        <v>12</v>
      </c>
      <c r="E3" s="519"/>
      <c r="F3" s="249" t="s">
        <v>2145</v>
      </c>
    </row>
    <row r="4" spans="1:12" ht="18" customHeight="1">
      <c r="A4" s="518" t="s">
        <v>74</v>
      </c>
      <c r="B4" s="518"/>
      <c r="C4" s="29" t="s">
        <v>4675</v>
      </c>
      <c r="D4" s="519" t="s">
        <v>2072</v>
      </c>
      <c r="E4" s="519"/>
      <c r="F4" s="246">
        <f>'Running Hours'!B12</f>
        <v>8818</v>
      </c>
    </row>
    <row r="5" spans="1:12" ht="18" customHeight="1">
      <c r="A5" s="518" t="s">
        <v>75</v>
      </c>
      <c r="B5" s="518"/>
      <c r="C5" s="30" t="s">
        <v>4670</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44744.375</v>
      </c>
      <c r="I8" s="18">
        <f t="shared" ref="I8:I20" si="0">D8-($F$4-G8)</f>
        <v>2169</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44956.416666666664</v>
      </c>
      <c r="I9" s="18">
        <f t="shared" si="0"/>
        <v>7258</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44706.416666666664</v>
      </c>
      <c r="I10" s="18">
        <f t="shared" si="0"/>
        <v>1258</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44706.416666666664</v>
      </c>
      <c r="I11" s="18">
        <f t="shared" si="0"/>
        <v>1258</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44956.416666666664</v>
      </c>
      <c r="I12" s="18">
        <f t="shared" si="0"/>
        <v>7258</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44956.416666666664</v>
      </c>
      <c r="I13" s="18">
        <f t="shared" si="0"/>
        <v>7258</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44956.416666666664</v>
      </c>
      <c r="I14" s="18">
        <f t="shared" si="0"/>
        <v>7258</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44789.75</v>
      </c>
      <c r="I15" s="18">
        <f t="shared" si="0"/>
        <v>3258</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44956.416666666664</v>
      </c>
      <c r="I16" s="18">
        <f t="shared" si="0"/>
        <v>7258</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44706.416666666664</v>
      </c>
      <c r="I17" s="18">
        <f t="shared" si="0"/>
        <v>1258</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44956.416666666664</v>
      </c>
      <c r="I18" s="18">
        <f t="shared" si="0"/>
        <v>7258</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44956.416666666664</v>
      </c>
      <c r="I19" s="18">
        <f t="shared" si="0"/>
        <v>7258</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44956.416666666664</v>
      </c>
      <c r="I20" s="18">
        <f t="shared" si="0"/>
        <v>7258</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7" t="s">
        <v>5001</v>
      </c>
      <c r="F26" s="467"/>
      <c r="G26" s="467"/>
      <c r="I26" s="463" t="s">
        <v>4949</v>
      </c>
      <c r="J26" s="463"/>
      <c r="K26" s="463"/>
    </row>
    <row r="27" spans="1:12">
      <c r="A27" s="220"/>
      <c r="E27" s="464"/>
      <c r="F27" s="464"/>
      <c r="G27" s="464"/>
      <c r="I27" s="464"/>
      <c r="J27" s="464"/>
      <c r="K27" s="464"/>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1904</v>
      </c>
      <c r="D3" s="519" t="s">
        <v>12</v>
      </c>
      <c r="E3" s="519"/>
      <c r="F3" s="249" t="s">
        <v>2146</v>
      </c>
    </row>
    <row r="4" spans="1:12" ht="18" customHeight="1">
      <c r="A4" s="518" t="s">
        <v>74</v>
      </c>
      <c r="B4" s="518"/>
      <c r="C4" s="29" t="s">
        <v>4677</v>
      </c>
      <c r="D4" s="519" t="s">
        <v>2072</v>
      </c>
      <c r="E4" s="519"/>
      <c r="F4" s="82"/>
    </row>
    <row r="5" spans="1:12" ht="18" customHeight="1">
      <c r="A5" s="518" t="s">
        <v>75</v>
      </c>
      <c r="B5" s="518"/>
      <c r="C5" s="30" t="s">
        <v>4676</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44639</v>
      </c>
      <c r="G8" s="82"/>
      <c r="H8" s="10">
        <f>F8+30</f>
        <v>44669</v>
      </c>
      <c r="I8" s="11">
        <f t="shared" ref="I8:I10" ca="1" si="0">IF(ISBLANK(H8),"",H8-DATE(YEAR(NOW()),MONTH(NOW()),DAY(NOW())))</f>
        <v>14</v>
      </c>
      <c r="J8" s="12" t="str">
        <f t="shared" ref="J8:J11" ca="1" si="1">IF(I8="","",IF(I8&lt;0,"OVERDUE","NOT DUE"))</f>
        <v>NOT DUE</v>
      </c>
      <c r="K8" s="24"/>
      <c r="L8" s="15"/>
    </row>
    <row r="9" spans="1:12">
      <c r="A9" s="271" t="s">
        <v>2325</v>
      </c>
      <c r="B9" s="24" t="s">
        <v>1907</v>
      </c>
      <c r="C9" s="24" t="s">
        <v>1908</v>
      </c>
      <c r="D9" s="32" t="s">
        <v>1</v>
      </c>
      <c r="E9" s="8">
        <v>44082</v>
      </c>
      <c r="F9" s="366">
        <v>44654</v>
      </c>
      <c r="G9" s="82"/>
      <c r="H9" s="10">
        <f>F9+1</f>
        <v>44655</v>
      </c>
      <c r="I9" s="11">
        <f t="shared" ca="1" si="0"/>
        <v>0</v>
      </c>
      <c r="J9" s="12" t="str">
        <f t="shared" ca="1" si="1"/>
        <v>NOT DUE</v>
      </c>
      <c r="K9" s="24"/>
      <c r="L9" s="15"/>
    </row>
    <row r="10" spans="1:12" ht="24">
      <c r="A10" s="273" t="s">
        <v>2326</v>
      </c>
      <c r="B10" s="24" t="s">
        <v>1909</v>
      </c>
      <c r="C10" s="24" t="s">
        <v>1910</v>
      </c>
      <c r="D10" s="32" t="s">
        <v>4</v>
      </c>
      <c r="E10" s="8">
        <v>44082</v>
      </c>
      <c r="F10" s="366">
        <v>44640</v>
      </c>
      <c r="G10" s="82"/>
      <c r="H10" s="10">
        <f>F10+30</f>
        <v>44670</v>
      </c>
      <c r="I10" s="11">
        <f t="shared" ca="1" si="0"/>
        <v>15</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7" t="s">
        <v>5001</v>
      </c>
      <c r="F17" s="467"/>
      <c r="G17" s="467"/>
      <c r="I17" s="463" t="s">
        <v>4949</v>
      </c>
      <c r="J17" s="463"/>
      <c r="K17" s="463"/>
    </row>
    <row r="18" spans="1:11">
      <c r="A18" s="220"/>
      <c r="E18" s="464"/>
      <c r="F18" s="464"/>
      <c r="G18" s="464"/>
      <c r="I18" s="464"/>
      <c r="J18" s="464"/>
      <c r="K18" s="464"/>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1917</v>
      </c>
      <c r="D3" s="519" t="s">
        <v>12</v>
      </c>
      <c r="E3" s="519"/>
      <c r="F3" s="249" t="s">
        <v>2198</v>
      </c>
    </row>
    <row r="4" spans="1:12" ht="18" customHeight="1">
      <c r="A4" s="518" t="s">
        <v>74</v>
      </c>
      <c r="B4" s="518"/>
      <c r="C4" s="29" t="s">
        <v>4679</v>
      </c>
      <c r="D4" s="519" t="s">
        <v>2072</v>
      </c>
      <c r="E4" s="519"/>
      <c r="F4" s="82"/>
    </row>
    <row r="5" spans="1:12" ht="18" customHeight="1">
      <c r="A5" s="518" t="s">
        <v>75</v>
      </c>
      <c r="B5" s="518"/>
      <c r="C5" s="30" t="s">
        <v>4678</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44633</v>
      </c>
      <c r="G8" s="82"/>
      <c r="H8" s="10">
        <f>F8+30</f>
        <v>44663</v>
      </c>
      <c r="I8" s="11">
        <f t="shared" ref="I8:I10" ca="1" si="0">IF(ISBLANK(H8),"",H8-DATE(YEAR(NOW()),MONTH(NOW()),DAY(NOW())))</f>
        <v>8</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174</v>
      </c>
      <c r="J9" s="12" t="str">
        <f t="shared" ca="1" si="1"/>
        <v>NOT DUE</v>
      </c>
      <c r="K9" s="24"/>
      <c r="L9" s="15"/>
    </row>
    <row r="10" spans="1:12">
      <c r="A10" s="12" t="s">
        <v>2323</v>
      </c>
      <c r="B10" s="24" t="s">
        <v>1916</v>
      </c>
      <c r="C10" s="24" t="s">
        <v>539</v>
      </c>
      <c r="D10" s="32" t="s">
        <v>4</v>
      </c>
      <c r="E10" s="8">
        <v>44082</v>
      </c>
      <c r="F10" s="366">
        <v>44633</v>
      </c>
      <c r="G10" s="82"/>
      <c r="H10" s="10">
        <f>F10+30</f>
        <v>44663</v>
      </c>
      <c r="I10" s="11">
        <f t="shared" ca="1" si="0"/>
        <v>8</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7" t="s">
        <v>5001</v>
      </c>
      <c r="F16" s="467"/>
      <c r="G16" s="467"/>
      <c r="I16" s="463" t="s">
        <v>4949</v>
      </c>
      <c r="J16" s="463"/>
      <c r="K16" s="463"/>
    </row>
    <row r="17" spans="1:11">
      <c r="A17" s="220"/>
      <c r="E17" s="464"/>
      <c r="F17" s="464"/>
      <c r="G17" s="464"/>
      <c r="I17" s="464"/>
      <c r="J17" s="464"/>
      <c r="K17" s="464"/>
    </row>
    <row r="21" spans="1:11">
      <c r="C21" s="364"/>
    </row>
    <row r="22" spans="1:11">
      <c r="C22" s="3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1918</v>
      </c>
      <c r="D3" s="519" t="s">
        <v>12</v>
      </c>
      <c r="E3" s="519"/>
      <c r="F3" s="249" t="s">
        <v>2199</v>
      </c>
    </row>
    <row r="4" spans="1:12" ht="18" customHeight="1">
      <c r="A4" s="518" t="s">
        <v>74</v>
      </c>
      <c r="B4" s="518"/>
      <c r="C4" s="29" t="s">
        <v>4681</v>
      </c>
      <c r="D4" s="519" t="s">
        <v>2072</v>
      </c>
      <c r="E4" s="519"/>
      <c r="F4" s="82"/>
    </row>
    <row r="5" spans="1:12" ht="18" customHeight="1">
      <c r="A5" s="518" t="s">
        <v>75</v>
      </c>
      <c r="B5" s="518"/>
      <c r="C5" s="30" t="s">
        <v>4680</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44654</v>
      </c>
      <c r="G8" s="82"/>
      <c r="H8" s="10">
        <f>F8+14</f>
        <v>44668</v>
      </c>
      <c r="I8" s="11">
        <f t="shared" ref="I8:I14" ca="1" si="0">IF(ISBLANK(H8),"",H8-DATE(YEAR(NOW()),MONTH(NOW()),DAY(NOW())))</f>
        <v>13</v>
      </c>
      <c r="J8" s="12" t="str">
        <f t="shared" ref="J8:J14" ca="1" si="1">IF(I8="","",IF(I8&lt;0,"OVERDUE","NOT DUE"))</f>
        <v>NOT DUE</v>
      </c>
      <c r="K8" s="24"/>
      <c r="L8" s="179"/>
    </row>
    <row r="9" spans="1:12">
      <c r="A9" s="12" t="s">
        <v>2316</v>
      </c>
      <c r="B9" s="24" t="s">
        <v>1919</v>
      </c>
      <c r="C9" s="24" t="s">
        <v>539</v>
      </c>
      <c r="D9" s="32" t="s">
        <v>0</v>
      </c>
      <c r="E9" s="8">
        <v>44082</v>
      </c>
      <c r="F9" s="306">
        <v>44571</v>
      </c>
      <c r="G9" s="82"/>
      <c r="H9" s="10">
        <f>F9+90</f>
        <v>44661</v>
      </c>
      <c r="I9" s="11">
        <f t="shared" ca="1" si="0"/>
        <v>6</v>
      </c>
      <c r="J9" s="12" t="str">
        <f t="shared" ca="1" si="1"/>
        <v>NOT DUE</v>
      </c>
      <c r="K9" s="24"/>
      <c r="L9" s="179"/>
    </row>
    <row r="10" spans="1:12" ht="26.45" customHeight="1">
      <c r="A10" s="12" t="s">
        <v>2317</v>
      </c>
      <c r="B10" s="24" t="s">
        <v>1949</v>
      </c>
      <c r="C10" s="24" t="s">
        <v>1950</v>
      </c>
      <c r="D10" s="32" t="s">
        <v>0</v>
      </c>
      <c r="E10" s="8">
        <v>44082</v>
      </c>
      <c r="F10" s="366">
        <v>44591</v>
      </c>
      <c r="G10" s="82"/>
      <c r="H10" s="10">
        <f t="shared" ref="H10:H12" si="2">F10+90</f>
        <v>44681</v>
      </c>
      <c r="I10" s="11">
        <f t="shared" ca="1" si="0"/>
        <v>26</v>
      </c>
      <c r="J10" s="12" t="str">
        <f t="shared" ca="1" si="1"/>
        <v>NOT DUE</v>
      </c>
      <c r="K10" s="24" t="s">
        <v>1927</v>
      </c>
      <c r="L10" s="179"/>
    </row>
    <row r="11" spans="1:12">
      <c r="A11" s="12" t="s">
        <v>2318</v>
      </c>
      <c r="B11" s="24" t="s">
        <v>1920</v>
      </c>
      <c r="C11" s="24" t="s">
        <v>1921</v>
      </c>
      <c r="D11" s="32" t="s">
        <v>0</v>
      </c>
      <c r="E11" s="8">
        <v>44082</v>
      </c>
      <c r="F11" s="366">
        <v>44591</v>
      </c>
      <c r="G11" s="82"/>
      <c r="H11" s="10">
        <f t="shared" si="2"/>
        <v>44681</v>
      </c>
      <c r="I11" s="11">
        <f t="shared" ca="1" si="0"/>
        <v>26</v>
      </c>
      <c r="J11" s="12" t="str">
        <f t="shared" ca="1" si="1"/>
        <v>NOT DUE</v>
      </c>
      <c r="K11" s="24"/>
      <c r="L11" s="179"/>
    </row>
    <row r="12" spans="1:12" ht="24">
      <c r="A12" s="12" t="s">
        <v>2319</v>
      </c>
      <c r="B12" s="24" t="s">
        <v>1922</v>
      </c>
      <c r="C12" s="24" t="s">
        <v>1923</v>
      </c>
      <c r="D12" s="32" t="s">
        <v>0</v>
      </c>
      <c r="E12" s="8">
        <v>44082</v>
      </c>
      <c r="F12" s="366">
        <v>44591</v>
      </c>
      <c r="G12" s="82"/>
      <c r="H12" s="10">
        <f t="shared" si="2"/>
        <v>44681</v>
      </c>
      <c r="I12" s="11">
        <f t="shared" ca="1" si="0"/>
        <v>26</v>
      </c>
      <c r="J12" s="12" t="str">
        <f t="shared" ca="1" si="1"/>
        <v>NOT DUE</v>
      </c>
      <c r="K12" s="24"/>
      <c r="L12" s="179"/>
    </row>
    <row r="13" spans="1:12" ht="64.5" customHeight="1">
      <c r="A13" s="271" t="s">
        <v>2320</v>
      </c>
      <c r="B13" s="24" t="s">
        <v>1924</v>
      </c>
      <c r="C13" s="24" t="s">
        <v>1925</v>
      </c>
      <c r="D13" s="32" t="s">
        <v>1</v>
      </c>
      <c r="E13" s="8">
        <v>44082</v>
      </c>
      <c r="F13" s="366">
        <v>44654</v>
      </c>
      <c r="G13" s="82"/>
      <c r="H13" s="10">
        <f>F13+1</f>
        <v>44655</v>
      </c>
      <c r="I13" s="11">
        <f t="shared" ca="1" si="0"/>
        <v>0</v>
      </c>
      <c r="J13" s="12" t="str">
        <f t="shared" ca="1" si="1"/>
        <v>NOT DUE</v>
      </c>
      <c r="K13" s="24" t="s">
        <v>1928</v>
      </c>
      <c r="L13" s="15"/>
    </row>
    <row r="14" spans="1:12" ht="36" customHeight="1">
      <c r="A14" s="12" t="s">
        <v>4814</v>
      </c>
      <c r="B14" s="24" t="s">
        <v>4815</v>
      </c>
      <c r="C14" s="24" t="s">
        <v>1950</v>
      </c>
      <c r="D14" s="32" t="s">
        <v>0</v>
      </c>
      <c r="E14" s="8">
        <v>44082</v>
      </c>
      <c r="F14" s="366">
        <v>44612</v>
      </c>
      <c r="G14" s="82"/>
      <c r="H14" s="10">
        <f>DATE(YEAR(F14),MONTH(F14)+3,DAY(F14)-1)</f>
        <v>44700</v>
      </c>
      <c r="I14" s="11">
        <f t="shared" ca="1" si="0"/>
        <v>45</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8" sqref="F8"/>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4813</v>
      </c>
      <c r="D3" s="519" t="s">
        <v>12</v>
      </c>
      <c r="E3" s="519"/>
      <c r="F3" s="249" t="s">
        <v>4816</v>
      </c>
    </row>
    <row r="4" spans="1:12" ht="18" customHeight="1">
      <c r="A4" s="518" t="s">
        <v>74</v>
      </c>
      <c r="B4" s="518"/>
      <c r="C4" s="29"/>
      <c r="D4" s="519" t="s">
        <v>2072</v>
      </c>
      <c r="E4" s="519"/>
      <c r="F4" s="82"/>
    </row>
    <row r="5" spans="1:12" ht="18" customHeight="1">
      <c r="A5" s="518" t="s">
        <v>75</v>
      </c>
      <c r="B5" s="518"/>
      <c r="C5" s="30" t="s">
        <v>4680</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44654</v>
      </c>
      <c r="G8" s="82"/>
      <c r="H8" s="10">
        <f>F8+14</f>
        <v>44668</v>
      </c>
      <c r="I8" s="11">
        <f t="shared" ref="I8:I14" ca="1" si="0">IF(ISBLANK(H8),"",H8-DATE(YEAR(NOW()),MONTH(NOW()),DAY(NOW())))</f>
        <v>13</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68</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47</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68</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68</v>
      </c>
      <c r="J12" s="12" t="str">
        <f t="shared" ca="1" si="1"/>
        <v>NOT DUE</v>
      </c>
      <c r="K12" s="24"/>
      <c r="L12" s="179"/>
    </row>
    <row r="13" spans="1:12" ht="64.5" customHeight="1">
      <c r="A13" s="12" t="s">
        <v>4822</v>
      </c>
      <c r="B13" s="24" t="s">
        <v>1924</v>
      </c>
      <c r="C13" s="24" t="s">
        <v>1925</v>
      </c>
      <c r="D13" s="32" t="s">
        <v>1</v>
      </c>
      <c r="E13" s="8">
        <v>44082</v>
      </c>
      <c r="F13" s="366">
        <v>44654</v>
      </c>
      <c r="G13" s="82"/>
      <c r="H13" s="10">
        <f>F13+1</f>
        <v>44655</v>
      </c>
      <c r="I13" s="11">
        <f t="shared" ca="1" si="0"/>
        <v>0</v>
      </c>
      <c r="J13" s="12" t="str">
        <f t="shared" ca="1" si="1"/>
        <v>NOT DUE</v>
      </c>
      <c r="K13" s="24" t="s">
        <v>1928</v>
      </c>
      <c r="L13" s="15"/>
    </row>
    <row r="14" spans="1:12" ht="36" customHeight="1">
      <c r="A14" s="12" t="s">
        <v>4823</v>
      </c>
      <c r="B14" s="24" t="s">
        <v>4815</v>
      </c>
      <c r="C14" s="24" t="s">
        <v>1950</v>
      </c>
      <c r="D14" s="32" t="s">
        <v>0</v>
      </c>
      <c r="E14" s="8">
        <v>44082</v>
      </c>
      <c r="F14" s="366">
        <v>44612</v>
      </c>
      <c r="G14" s="82"/>
      <c r="H14" s="10">
        <f>DATE(YEAR(F14),MONTH(F14)+3,DAY(F14)-1)</f>
        <v>44700</v>
      </c>
      <c r="I14" s="11">
        <f t="shared" ca="1" si="0"/>
        <v>45</v>
      </c>
      <c r="J14" s="12" t="str">
        <f t="shared" ca="1" si="1"/>
        <v>NOT DUE</v>
      </c>
      <c r="K14" s="24"/>
      <c r="L14" s="15"/>
    </row>
    <row r="15" spans="1:12" ht="15" customHeight="1"/>
    <row r="18" spans="2:11">
      <c r="B18" s="206" t="s">
        <v>4545</v>
      </c>
      <c r="D18" s="39" t="s">
        <v>3926</v>
      </c>
      <c r="H18" s="206" t="s">
        <v>3927</v>
      </c>
    </row>
    <row r="20" spans="2:11">
      <c r="C20" s="247" t="s">
        <v>4955</v>
      </c>
      <c r="E20" s="467" t="s">
        <v>5001</v>
      </c>
      <c r="F20" s="467"/>
      <c r="G20" s="467"/>
      <c r="I20" s="463" t="s">
        <v>4951</v>
      </c>
      <c r="J20" s="463"/>
      <c r="K20" s="463"/>
    </row>
    <row r="21" spans="2:11">
      <c r="E21" s="464"/>
      <c r="F21" s="464"/>
      <c r="G21" s="464"/>
      <c r="I21" s="464"/>
      <c r="J21" s="464"/>
      <c r="K21" s="464"/>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5" t="s">
        <v>3277</v>
      </c>
      <c r="B1" s="465"/>
      <c r="C1" s="465"/>
      <c r="D1" s="465"/>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4"/>
      <c r="C13" s="464"/>
      <c r="E13" s="464"/>
      <c r="F13" s="464"/>
    </row>
    <row r="14" spans="1:10">
      <c r="B14" s="467" t="s">
        <v>4950</v>
      </c>
      <c r="C14" s="467"/>
      <c r="E14" s="463" t="s">
        <v>5001</v>
      </c>
      <c r="F14" s="463"/>
      <c r="H14" s="463" t="s">
        <v>4949</v>
      </c>
      <c r="I14" s="463"/>
      <c r="J14" s="463"/>
    </row>
    <row r="15" spans="1:10">
      <c r="B15" s="466"/>
      <c r="C15" s="466"/>
      <c r="D15" s="177"/>
      <c r="E15" s="464"/>
      <c r="F15" s="464"/>
      <c r="G15" s="199"/>
      <c r="H15" s="464"/>
      <c r="I15" s="464"/>
      <c r="J15" s="464"/>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1953</v>
      </c>
      <c r="D3" s="519" t="s">
        <v>12</v>
      </c>
      <c r="E3" s="519"/>
      <c r="F3" s="251" t="s">
        <v>2200</v>
      </c>
    </row>
    <row r="4" spans="1:12" ht="18" customHeight="1">
      <c r="A4" s="518" t="s">
        <v>74</v>
      </c>
      <c r="B4" s="518"/>
      <c r="C4" s="29" t="s">
        <v>4695</v>
      </c>
      <c r="D4" s="519" t="s">
        <v>2072</v>
      </c>
      <c r="E4" s="519"/>
      <c r="F4" s="82"/>
    </row>
    <row r="5" spans="1:12" ht="18" customHeight="1">
      <c r="A5" s="518" t="s">
        <v>75</v>
      </c>
      <c r="B5" s="518"/>
      <c r="C5" s="30" t="s">
        <v>4680</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44654</v>
      </c>
      <c r="G8" s="82"/>
      <c r="H8" s="10">
        <f>F8+14</f>
        <v>44668</v>
      </c>
      <c r="I8" s="11">
        <f t="shared" ref="I8:I17" ca="1" si="0">IF(ISBLANK(H8),"",H8-DATE(YEAR(NOW()),MONTH(NOW()),DAY(NOW())))</f>
        <v>13</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68</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54</v>
      </c>
      <c r="J10" s="12" t="str">
        <f t="shared" ca="1" si="1"/>
        <v>NOT DUE</v>
      </c>
      <c r="K10" s="24" t="s">
        <v>1927</v>
      </c>
      <c r="L10" s="15"/>
    </row>
    <row r="11" spans="1:12">
      <c r="A11" s="83" t="s">
        <v>2311</v>
      </c>
      <c r="B11" s="24" t="s">
        <v>1920</v>
      </c>
      <c r="C11" s="24" t="s">
        <v>1921</v>
      </c>
      <c r="D11" s="32" t="s">
        <v>0</v>
      </c>
      <c r="E11" s="8">
        <v>44082</v>
      </c>
      <c r="F11" s="366">
        <v>44591</v>
      </c>
      <c r="G11" s="82"/>
      <c r="H11" s="10">
        <f t="shared" si="2"/>
        <v>44681</v>
      </c>
      <c r="I11" s="11">
        <f t="shared" ca="1" si="0"/>
        <v>26</v>
      </c>
      <c r="J11" s="12" t="str">
        <f t="shared" ca="1" si="1"/>
        <v>NOT DUE</v>
      </c>
      <c r="K11" s="24"/>
      <c r="L11" s="15"/>
    </row>
    <row r="12" spans="1:12" ht="24">
      <c r="A12" s="83" t="s">
        <v>2312</v>
      </c>
      <c r="B12" s="24" t="s">
        <v>1922</v>
      </c>
      <c r="C12" s="24" t="s">
        <v>1923</v>
      </c>
      <c r="D12" s="32" t="s">
        <v>0</v>
      </c>
      <c r="E12" s="8">
        <v>44082</v>
      </c>
      <c r="F12" s="366">
        <v>44591</v>
      </c>
      <c r="G12" s="82"/>
      <c r="H12" s="10">
        <f t="shared" si="2"/>
        <v>44681</v>
      </c>
      <c r="I12" s="11">
        <f t="shared" ca="1" si="0"/>
        <v>26</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887</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159</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887</v>
      </c>
      <c r="J15" s="12" t="str">
        <f t="shared" ca="1" si="1"/>
        <v>NOT DUE</v>
      </c>
      <c r="K15" s="24"/>
      <c r="L15" s="15"/>
    </row>
    <row r="16" spans="1:12" ht="64.5" customHeight="1">
      <c r="A16" s="275" t="s">
        <v>3506</v>
      </c>
      <c r="B16" s="24" t="s">
        <v>1924</v>
      </c>
      <c r="C16" s="24" t="s">
        <v>1925</v>
      </c>
      <c r="D16" s="32" t="s">
        <v>1</v>
      </c>
      <c r="E16" s="8">
        <v>44082</v>
      </c>
      <c r="F16" s="366">
        <v>44654</v>
      </c>
      <c r="G16" s="82"/>
      <c r="H16" s="10">
        <f>F16+1</f>
        <v>44655</v>
      </c>
      <c r="I16" s="11">
        <f t="shared" ca="1" si="0"/>
        <v>0</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133</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7" t="s">
        <v>5001</v>
      </c>
      <c r="F23" s="467"/>
      <c r="G23" s="467"/>
      <c r="I23" s="463" t="s">
        <v>4949</v>
      </c>
      <c r="J23" s="463"/>
      <c r="K23" s="463"/>
    </row>
    <row r="24" spans="1:12">
      <c r="A24" s="220"/>
      <c r="E24" s="464"/>
      <c r="F24" s="464"/>
      <c r="G24" s="464"/>
      <c r="I24" s="464"/>
      <c r="J24" s="464"/>
      <c r="K24" s="464"/>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2065</v>
      </c>
      <c r="D3" s="519" t="s">
        <v>12</v>
      </c>
      <c r="E3" s="519"/>
      <c r="F3" s="251" t="s">
        <v>2070</v>
      </c>
    </row>
    <row r="4" spans="1:12" ht="18" customHeight="1">
      <c r="A4" s="518" t="s">
        <v>74</v>
      </c>
      <c r="B4" s="518"/>
      <c r="C4" s="269" t="s">
        <v>4696</v>
      </c>
      <c r="D4" s="519" t="s">
        <v>2072</v>
      </c>
      <c r="E4" s="519"/>
      <c r="F4" s="82"/>
    </row>
    <row r="5" spans="1:12" ht="18" customHeight="1">
      <c r="A5" s="518" t="s">
        <v>75</v>
      </c>
      <c r="B5" s="518"/>
      <c r="C5" s="30" t="s">
        <v>4680</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44654</v>
      </c>
      <c r="G8" s="82"/>
      <c r="H8" s="10">
        <f>F8+1</f>
        <v>44655</v>
      </c>
      <c r="I8" s="11">
        <f t="shared" ref="I8:I12" ca="1" si="0">IF(ISBLANK(H8),"",H8-DATE(YEAR(NOW()),MONTH(NOW()),DAY(NOW())))</f>
        <v>0</v>
      </c>
      <c r="J8" s="12" t="str">
        <f t="shared" ref="J8:J12" ca="1" si="1">IF(I8="","",IF(I8&lt;0,"OVERDUE","NOT DUE"))</f>
        <v>NOT DUE</v>
      </c>
      <c r="K8" s="24"/>
      <c r="L8" s="113"/>
    </row>
    <row r="9" spans="1:12" ht="15" customHeight="1">
      <c r="A9" s="12" t="s">
        <v>2052</v>
      </c>
      <c r="B9" s="24" t="s">
        <v>2044</v>
      </c>
      <c r="C9" s="24" t="s">
        <v>1334</v>
      </c>
      <c r="D9" s="32" t="s">
        <v>0</v>
      </c>
      <c r="E9" s="8">
        <v>44082</v>
      </c>
      <c r="F9" s="366">
        <v>44577</v>
      </c>
      <c r="G9" s="82"/>
      <c r="H9" s="10">
        <f>F9+90</f>
        <v>44667</v>
      </c>
      <c r="I9" s="11">
        <f t="shared" ca="1" si="0"/>
        <v>12</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54</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54</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887</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2066</v>
      </c>
      <c r="D3" s="519" t="s">
        <v>12</v>
      </c>
      <c r="E3" s="519"/>
      <c r="F3" s="251" t="s">
        <v>2071</v>
      </c>
    </row>
    <row r="4" spans="1:12" ht="18" customHeight="1">
      <c r="A4" s="518" t="s">
        <v>74</v>
      </c>
      <c r="B4" s="518"/>
      <c r="C4" s="269" t="s">
        <v>4697</v>
      </c>
      <c r="D4" s="519" t="s">
        <v>2072</v>
      </c>
      <c r="E4" s="519"/>
      <c r="F4" s="82"/>
    </row>
    <row r="5" spans="1:12" ht="18" customHeight="1">
      <c r="A5" s="518" t="s">
        <v>75</v>
      </c>
      <c r="B5" s="518"/>
      <c r="C5" s="30" t="s">
        <v>4680</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44654</v>
      </c>
      <c r="G8" s="82"/>
      <c r="H8" s="10">
        <f>F8+1</f>
        <v>44655</v>
      </c>
      <c r="I8" s="11">
        <f t="shared" ref="I8:I12" ca="1" si="0">IF(ISBLANK(H8),"",H8-DATE(YEAR(NOW()),MONTH(NOW()),DAY(NOW())))</f>
        <v>0</v>
      </c>
      <c r="J8" s="12" t="str">
        <f t="shared" ref="J8:J12" ca="1" si="1">IF(I8="","",IF(I8&lt;0,"OVERDUE","NOT DUE"))</f>
        <v>NOT DUE</v>
      </c>
      <c r="K8" s="24"/>
      <c r="L8" s="113"/>
    </row>
    <row r="9" spans="1:12" ht="15" customHeight="1">
      <c r="A9" s="12" t="s">
        <v>2057</v>
      </c>
      <c r="B9" s="24" t="s">
        <v>2044</v>
      </c>
      <c r="C9" s="24" t="s">
        <v>1334</v>
      </c>
      <c r="D9" s="32" t="s">
        <v>0</v>
      </c>
      <c r="E9" s="8">
        <v>44082</v>
      </c>
      <c r="F9" s="366">
        <v>44577</v>
      </c>
      <c r="G9" s="82"/>
      <c r="H9" s="10">
        <f>F9+90</f>
        <v>44667</v>
      </c>
      <c r="I9" s="11">
        <f t="shared" ca="1" si="0"/>
        <v>12</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68</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54</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887</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7" t="s">
        <v>5001</v>
      </c>
      <c r="F18" s="467"/>
      <c r="G18" s="467"/>
      <c r="I18" s="463" t="s">
        <v>4949</v>
      </c>
      <c r="J18" s="463"/>
      <c r="K18" s="463"/>
    </row>
    <row r="19" spans="1:11">
      <c r="A19" s="220"/>
      <c r="E19" s="464"/>
      <c r="F19" s="464"/>
      <c r="G19" s="464"/>
      <c r="I19" s="464"/>
      <c r="J19" s="464"/>
      <c r="K19" s="464"/>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1945</v>
      </c>
      <c r="D3" s="519" t="s">
        <v>12</v>
      </c>
      <c r="E3" s="519"/>
      <c r="F3" s="249" t="s">
        <v>2201</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44654</v>
      </c>
      <c r="G8" s="82"/>
      <c r="H8" s="10">
        <f>F8+1</f>
        <v>44655</v>
      </c>
      <c r="I8" s="11">
        <f t="shared" ref="I8:I18" ca="1" si="0">IF(ISBLANK(H8),"",H8-DATE(YEAR(NOW()),MONTH(NOW()),DAY(NOW())))</f>
        <v>0</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68</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68</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68</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68</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157</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157</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157</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157</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157</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157</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1946</v>
      </c>
      <c r="D3" s="519" t="s">
        <v>12</v>
      </c>
      <c r="E3" s="519"/>
      <c r="F3" s="251" t="s">
        <v>2202</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44654</v>
      </c>
      <c r="G8" s="82"/>
      <c r="H8" s="10">
        <f>F8+1</f>
        <v>44655</v>
      </c>
      <c r="I8" s="11">
        <f t="shared" ref="I8:I18" ca="1" si="0">IF(ISBLANK(H8),"",H8-DATE(YEAR(NOW()),MONTH(NOW()),DAY(NOW())))</f>
        <v>0</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68</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68</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68</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68</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157</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157</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157</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157</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157</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157</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1947</v>
      </c>
      <c r="D3" s="519" t="s">
        <v>12</v>
      </c>
      <c r="E3" s="519"/>
      <c r="F3" s="251" t="s">
        <v>2297</v>
      </c>
    </row>
    <row r="4" spans="1:12" ht="18" customHeight="1">
      <c r="A4" s="518" t="s">
        <v>74</v>
      </c>
      <c r="B4" s="518"/>
      <c r="C4" s="29" t="s">
        <v>4698</v>
      </c>
      <c r="D4" s="519" t="s">
        <v>2072</v>
      </c>
      <c r="E4" s="519"/>
      <c r="F4" s="82"/>
    </row>
    <row r="5" spans="1:12" ht="18" customHeight="1">
      <c r="A5" s="518" t="s">
        <v>75</v>
      </c>
      <c r="B5" s="518"/>
      <c r="C5" s="30" t="s">
        <v>4682</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44654</v>
      </c>
      <c r="G8" s="82"/>
      <c r="H8" s="10">
        <f>F8+1</f>
        <v>44655</v>
      </c>
      <c r="I8" s="11">
        <f t="shared" ref="I8:I18" ca="1" si="0">IF(ISBLANK(H8),"",H8-DATE(YEAR(NOW()),MONTH(NOW()),DAY(NOW())))</f>
        <v>0</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68</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68</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68</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68</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157</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157</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157</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157</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157</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157</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7" t="s">
        <v>5001</v>
      </c>
      <c r="F24" s="467"/>
      <c r="G24" s="467"/>
      <c r="I24" s="463" t="s">
        <v>4949</v>
      </c>
      <c r="J24" s="463"/>
      <c r="K24" s="463"/>
    </row>
    <row r="25" spans="1:12">
      <c r="A25" s="220"/>
      <c r="E25" s="464"/>
      <c r="F25" s="464"/>
      <c r="G25" s="464"/>
      <c r="I25" s="464"/>
      <c r="J25" s="464"/>
      <c r="K25" s="464"/>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1954</v>
      </c>
      <c r="D3" s="519" t="s">
        <v>12</v>
      </c>
      <c r="E3" s="519"/>
      <c r="F3" s="249" t="s">
        <v>2069</v>
      </c>
    </row>
    <row r="4" spans="1:12" ht="18" customHeight="1">
      <c r="A4" s="518" t="s">
        <v>74</v>
      </c>
      <c r="B4" s="518"/>
      <c r="C4" s="29" t="s">
        <v>4684</v>
      </c>
      <c r="D4" s="519" t="s">
        <v>2072</v>
      </c>
      <c r="E4" s="519"/>
      <c r="F4" s="82"/>
    </row>
    <row r="5" spans="1:12" ht="18" customHeight="1">
      <c r="A5" s="518" t="s">
        <v>75</v>
      </c>
      <c r="B5" s="518"/>
      <c r="C5" s="30" t="s">
        <v>4683</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522</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1252</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155</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7" t="s">
        <v>5001</v>
      </c>
      <c r="F16" s="467"/>
      <c r="G16" s="467"/>
      <c r="I16" s="463" t="s">
        <v>4949</v>
      </c>
      <c r="J16" s="463"/>
      <c r="K16" s="463"/>
    </row>
    <row r="17" spans="1:11">
      <c r="A17" s="220"/>
      <c r="E17" s="464"/>
      <c r="F17" s="464"/>
      <c r="G17" s="464"/>
      <c r="I17" s="464"/>
      <c r="J17" s="464"/>
      <c r="K17" s="4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1962</v>
      </c>
      <c r="D3" s="519" t="s">
        <v>12</v>
      </c>
      <c r="E3" s="519"/>
      <c r="F3" s="249" t="s">
        <v>2068</v>
      </c>
    </row>
    <row r="4" spans="1:12" ht="18" customHeight="1">
      <c r="A4" s="518" t="s">
        <v>74</v>
      </c>
      <c r="B4" s="518"/>
      <c r="C4" s="29" t="s">
        <v>4686</v>
      </c>
      <c r="D4" s="519" t="s">
        <v>2072</v>
      </c>
      <c r="E4" s="519"/>
      <c r="F4" s="254"/>
    </row>
    <row r="5" spans="1:12" ht="18" customHeight="1">
      <c r="A5" s="518" t="s">
        <v>75</v>
      </c>
      <c r="B5" s="518"/>
      <c r="C5" s="30" t="s">
        <v>4685</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44654</v>
      </c>
      <c r="G8" s="82"/>
      <c r="H8" s="10">
        <f>F8+(1)</f>
        <v>44655</v>
      </c>
      <c r="I8" s="11">
        <f t="shared" ref="I8:I12" ca="1" si="0">IF(ISBLANK(H8),"",H8-DATE(YEAR(NOW()),MONTH(NOW()),DAY(NOW())))</f>
        <v>0</v>
      </c>
      <c r="J8" s="12" t="str">
        <f t="shared" ref="J8:J12" ca="1" si="1">IF(I8="","",IF(I8&lt;0,"OVERDUE","NOT DUE"))</f>
        <v>NOT DUE</v>
      </c>
      <c r="K8" s="24" t="s">
        <v>1973</v>
      </c>
      <c r="L8" s="15"/>
    </row>
    <row r="9" spans="1:12" ht="28.5" customHeight="1">
      <c r="A9" s="273" t="s">
        <v>1970</v>
      </c>
      <c r="B9" s="24" t="s">
        <v>2009</v>
      </c>
      <c r="C9" s="24" t="s">
        <v>388</v>
      </c>
      <c r="D9" s="32" t="s">
        <v>4</v>
      </c>
      <c r="E9" s="8">
        <v>44082</v>
      </c>
      <c r="F9" s="366">
        <v>44654</v>
      </c>
      <c r="G9" s="82"/>
      <c r="H9" s="10">
        <f>F9+(30)</f>
        <v>44684</v>
      </c>
      <c r="I9" s="11">
        <f t="shared" ca="1" si="0"/>
        <v>29</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157</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3077</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157</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7" t="s">
        <v>5001</v>
      </c>
      <c r="F19" s="467"/>
      <c r="G19" s="467"/>
      <c r="I19" s="463" t="s">
        <v>4949</v>
      </c>
      <c r="J19" s="463"/>
      <c r="K19" s="463"/>
    </row>
    <row r="20" spans="1:11">
      <c r="A20" s="220"/>
      <c r="E20" s="464"/>
      <c r="F20" s="464"/>
      <c r="G20" s="464"/>
      <c r="I20" s="464"/>
      <c r="J20" s="464"/>
      <c r="K20" s="464"/>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17" sqref="F17: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1992</v>
      </c>
      <c r="D3" s="519" t="s">
        <v>12</v>
      </c>
      <c r="E3" s="519"/>
      <c r="F3" s="249" t="s">
        <v>2204</v>
      </c>
    </row>
    <row r="4" spans="1:12" ht="18" customHeight="1">
      <c r="A4" s="518" t="s">
        <v>74</v>
      </c>
      <c r="B4" s="518"/>
      <c r="C4" s="29" t="s">
        <v>4699</v>
      </c>
      <c r="D4" s="519" t="s">
        <v>2072</v>
      </c>
      <c r="E4" s="519"/>
      <c r="F4" s="246">
        <f>'Running Hours'!B17</f>
        <v>5903</v>
      </c>
    </row>
    <row r="5" spans="1:12" ht="18" customHeight="1">
      <c r="A5" s="518" t="s">
        <v>75</v>
      </c>
      <c r="B5" s="518"/>
      <c r="C5" s="30" t="s">
        <v>4700</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44654</v>
      </c>
      <c r="G8" s="45"/>
      <c r="H8" s="10">
        <f>F8+(1)</f>
        <v>44655</v>
      </c>
      <c r="I8" s="11">
        <f t="shared" ref="I8:I57" ca="1" si="0">IF(ISBLANK(H8),"",H8-DATE(YEAR(NOW()),MONTH(NOW()),DAY(NOW())))</f>
        <v>0</v>
      </c>
      <c r="J8" s="12" t="str">
        <f t="shared" ref="J8:J57" ca="1" si="1">IF(I8="","",IF(I8&lt;0,"OVERDUE","NOT DUE"))</f>
        <v>NOT DUE</v>
      </c>
      <c r="K8" s="24"/>
      <c r="L8" s="15"/>
    </row>
    <row r="9" spans="1:12" ht="53.25" customHeight="1">
      <c r="A9" s="274" t="s">
        <v>2229</v>
      </c>
      <c r="B9" s="24" t="s">
        <v>1995</v>
      </c>
      <c r="C9" s="24" t="s">
        <v>1996</v>
      </c>
      <c r="D9" s="32" t="s">
        <v>25</v>
      </c>
      <c r="E9" s="8">
        <v>44082</v>
      </c>
      <c r="F9" s="366">
        <v>44654</v>
      </c>
      <c r="G9" s="45"/>
      <c r="H9" s="10">
        <f>F9+7</f>
        <v>44661</v>
      </c>
      <c r="I9" s="11">
        <f t="shared" ca="1" si="0"/>
        <v>6</v>
      </c>
      <c r="J9" s="12" t="str">
        <f t="shared" ca="1" si="1"/>
        <v>NOT DUE</v>
      </c>
      <c r="K9" s="24"/>
      <c r="L9" s="15"/>
    </row>
    <row r="10" spans="1:12" ht="60">
      <c r="A10" s="273" t="s">
        <v>2230</v>
      </c>
      <c r="B10" s="24" t="s">
        <v>1997</v>
      </c>
      <c r="C10" s="24" t="s">
        <v>1996</v>
      </c>
      <c r="D10" s="32" t="s">
        <v>1786</v>
      </c>
      <c r="E10" s="8">
        <v>44082</v>
      </c>
      <c r="F10" s="366">
        <v>44629</v>
      </c>
      <c r="G10" s="45"/>
      <c r="H10" s="10">
        <f>F10+30</f>
        <v>44659</v>
      </c>
      <c r="I10" s="11">
        <f t="shared" ca="1" si="0"/>
        <v>4</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64</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156</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159</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1252</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1252</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1252</v>
      </c>
      <c r="J16" s="12" t="str">
        <f t="shared" ca="1" si="1"/>
        <v>NOT DUE</v>
      </c>
      <c r="K16" s="24" t="s">
        <v>2034</v>
      </c>
      <c r="L16" s="15"/>
    </row>
    <row r="17" spans="1:12" ht="36">
      <c r="A17" s="271" t="s">
        <v>2237</v>
      </c>
      <c r="B17" s="24" t="s">
        <v>1042</v>
      </c>
      <c r="C17" s="24" t="s">
        <v>1043</v>
      </c>
      <c r="D17" s="32" t="s">
        <v>1</v>
      </c>
      <c r="E17" s="8">
        <v>44082</v>
      </c>
      <c r="F17" s="366">
        <v>44654</v>
      </c>
      <c r="G17" s="45"/>
      <c r="H17" s="10">
        <f>F17+1</f>
        <v>44655</v>
      </c>
      <c r="I17" s="11">
        <f t="shared" ca="1" si="0"/>
        <v>0</v>
      </c>
      <c r="J17" s="12" t="str">
        <f t="shared" ca="1" si="1"/>
        <v>NOT DUE</v>
      </c>
      <c r="K17" s="24" t="s">
        <v>1072</v>
      </c>
      <c r="L17" s="15"/>
    </row>
    <row r="18" spans="1:12" ht="36">
      <c r="A18" s="271" t="s">
        <v>2238</v>
      </c>
      <c r="B18" s="24" t="s">
        <v>1044</v>
      </c>
      <c r="C18" s="24" t="s">
        <v>1045</v>
      </c>
      <c r="D18" s="32" t="s">
        <v>1</v>
      </c>
      <c r="E18" s="8">
        <v>44082</v>
      </c>
      <c r="F18" s="366">
        <v>44654</v>
      </c>
      <c r="G18" s="45"/>
      <c r="H18" s="10">
        <f t="shared" ref="H18:H19" si="3">F18+1</f>
        <v>44655</v>
      </c>
      <c r="I18" s="11">
        <f t="shared" ca="1" si="0"/>
        <v>0</v>
      </c>
      <c r="J18" s="12" t="str">
        <f t="shared" ca="1" si="1"/>
        <v>NOT DUE</v>
      </c>
      <c r="K18" s="24" t="s">
        <v>1073</v>
      </c>
      <c r="L18" s="15"/>
    </row>
    <row r="19" spans="1:12" ht="36">
      <c r="A19" s="271" t="s">
        <v>2239</v>
      </c>
      <c r="B19" s="24" t="s">
        <v>1046</v>
      </c>
      <c r="C19" s="24" t="s">
        <v>1047</v>
      </c>
      <c r="D19" s="32" t="s">
        <v>1</v>
      </c>
      <c r="E19" s="8">
        <v>44082</v>
      </c>
      <c r="F19" s="366">
        <v>44654</v>
      </c>
      <c r="G19" s="45"/>
      <c r="H19" s="10">
        <f t="shared" si="3"/>
        <v>44655</v>
      </c>
      <c r="I19" s="11">
        <f t="shared" ca="1" si="0"/>
        <v>0</v>
      </c>
      <c r="J19" s="12" t="str">
        <f t="shared" ca="1" si="1"/>
        <v>NOT DUE</v>
      </c>
      <c r="K19" s="24" t="s">
        <v>1074</v>
      </c>
      <c r="L19" s="15"/>
    </row>
    <row r="20" spans="1:12" ht="38.25" customHeight="1">
      <c r="A20" s="274" t="s">
        <v>2240</v>
      </c>
      <c r="B20" s="24" t="s">
        <v>1048</v>
      </c>
      <c r="C20" s="24" t="s">
        <v>1049</v>
      </c>
      <c r="D20" s="32" t="s">
        <v>4</v>
      </c>
      <c r="E20" s="8">
        <v>44082</v>
      </c>
      <c r="F20" s="366">
        <v>44629</v>
      </c>
      <c r="G20" s="45"/>
      <c r="H20" s="10">
        <f>F20+30</f>
        <v>44659</v>
      </c>
      <c r="I20" s="11">
        <f t="shared" ca="1" si="0"/>
        <v>4</v>
      </c>
      <c r="J20" s="12" t="str">
        <f t="shared" ca="1" si="1"/>
        <v>NOT DUE</v>
      </c>
      <c r="K20" s="24" t="s">
        <v>1075</v>
      </c>
      <c r="L20" s="15"/>
    </row>
    <row r="21" spans="1:12" ht="24">
      <c r="A21" s="271" t="s">
        <v>2241</v>
      </c>
      <c r="B21" s="24" t="s">
        <v>1050</v>
      </c>
      <c r="C21" s="24" t="s">
        <v>1051</v>
      </c>
      <c r="D21" s="32" t="s">
        <v>1</v>
      </c>
      <c r="E21" s="8">
        <v>44082</v>
      </c>
      <c r="F21" s="366">
        <v>44654</v>
      </c>
      <c r="G21" s="45"/>
      <c r="H21" s="10">
        <f t="shared" ref="H21:H23" si="4">F21+1</f>
        <v>44655</v>
      </c>
      <c r="I21" s="11">
        <f t="shared" ca="1" si="0"/>
        <v>0</v>
      </c>
      <c r="J21" s="12" t="str">
        <f t="shared" ca="1" si="1"/>
        <v>NOT DUE</v>
      </c>
      <c r="K21" s="24" t="s">
        <v>1076</v>
      </c>
      <c r="L21" s="15"/>
    </row>
    <row r="22" spans="1:12" ht="26.45" customHeight="1">
      <c r="A22" s="271" t="s">
        <v>2242</v>
      </c>
      <c r="B22" s="24" t="s">
        <v>1052</v>
      </c>
      <c r="C22" s="24" t="s">
        <v>1053</v>
      </c>
      <c r="D22" s="32" t="s">
        <v>1</v>
      </c>
      <c r="E22" s="8">
        <v>44082</v>
      </c>
      <c r="F22" s="366">
        <v>44654</v>
      </c>
      <c r="G22" s="45"/>
      <c r="H22" s="10">
        <f t="shared" si="4"/>
        <v>44655</v>
      </c>
      <c r="I22" s="11">
        <f t="shared" ca="1" si="0"/>
        <v>0</v>
      </c>
      <c r="J22" s="12" t="str">
        <f t="shared" ca="1" si="1"/>
        <v>NOT DUE</v>
      </c>
      <c r="K22" s="24" t="s">
        <v>1077</v>
      </c>
      <c r="L22" s="15"/>
    </row>
    <row r="23" spans="1:12" ht="26.45" customHeight="1">
      <c r="A23" s="271" t="s">
        <v>2243</v>
      </c>
      <c r="B23" s="24" t="s">
        <v>1054</v>
      </c>
      <c r="C23" s="24" t="s">
        <v>1055</v>
      </c>
      <c r="D23" s="32" t="s">
        <v>1</v>
      </c>
      <c r="E23" s="8">
        <v>44082</v>
      </c>
      <c r="F23" s="366">
        <v>44654</v>
      </c>
      <c r="G23" s="45"/>
      <c r="H23" s="10">
        <f t="shared" si="4"/>
        <v>44655</v>
      </c>
      <c r="I23" s="11">
        <f t="shared" ca="1" si="0"/>
        <v>0</v>
      </c>
      <c r="J23" s="12" t="str">
        <f t="shared" ca="1" si="1"/>
        <v>NOT DUE</v>
      </c>
      <c r="K23" s="24" t="s">
        <v>1077</v>
      </c>
      <c r="L23" s="15"/>
    </row>
    <row r="24" spans="1:12" ht="26.45" customHeight="1">
      <c r="A24" s="271" t="s">
        <v>2244</v>
      </c>
      <c r="B24" s="24" t="s">
        <v>1056</v>
      </c>
      <c r="C24" s="24" t="s">
        <v>1043</v>
      </c>
      <c r="D24" s="32" t="s">
        <v>1</v>
      </c>
      <c r="E24" s="8">
        <v>44082</v>
      </c>
      <c r="F24" s="366">
        <v>44654</v>
      </c>
      <c r="G24" s="45"/>
      <c r="H24" s="10">
        <f>F24+1</f>
        <v>44655</v>
      </c>
      <c r="I24" s="11">
        <f t="shared" ca="1" si="0"/>
        <v>0</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342</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156</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522</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64</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156</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156</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156</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156</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156</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156</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887</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160</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160</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160</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2350.5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2164.5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2164.5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2164.5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2164.5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2164.5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2164.5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2164.5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2164.5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2164.5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2164.5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2164.5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2164.5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2164.5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2164.5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2164.5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2164.5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2164.5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2164.5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8" sqref="F8: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2040</v>
      </c>
      <c r="D3" s="519" t="s">
        <v>12</v>
      </c>
      <c r="E3" s="519"/>
      <c r="F3" s="251" t="s">
        <v>2205</v>
      </c>
    </row>
    <row r="4" spans="1:12" ht="18" customHeight="1">
      <c r="A4" s="518" t="s">
        <v>74</v>
      </c>
      <c r="B4" s="518"/>
      <c r="C4" s="29" t="s">
        <v>4699</v>
      </c>
      <c r="D4" s="519" t="s">
        <v>2072</v>
      </c>
      <c r="E4" s="519"/>
      <c r="F4" s="255">
        <f>'Running Hours'!B18</f>
        <v>4845</v>
      </c>
    </row>
    <row r="5" spans="1:12" ht="18" customHeight="1">
      <c r="A5" s="518" t="s">
        <v>75</v>
      </c>
      <c r="B5" s="518"/>
      <c r="C5" s="30" t="s">
        <v>4700</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44654</v>
      </c>
      <c r="G8" s="45"/>
      <c r="H8" s="10">
        <f>F8+(1)</f>
        <v>44655</v>
      </c>
      <c r="I8" s="11">
        <f t="shared" ref="I8:I57" ca="1" si="0">IF(ISBLANK(H8),"",H8-DATE(YEAR(NOW()),MONTH(NOW()),DAY(NOW())))</f>
        <v>0</v>
      </c>
      <c r="J8" s="12" t="str">
        <f t="shared" ref="J8:J57" ca="1" si="1">IF(I8="","",IF(I8&lt;0,"OVERDUE","NOT DUE"))</f>
        <v>NOT DUE</v>
      </c>
      <c r="K8" s="24"/>
      <c r="L8" s="15"/>
    </row>
    <row r="9" spans="1:12" ht="53.25" customHeight="1">
      <c r="A9" s="274" t="s">
        <v>2229</v>
      </c>
      <c r="B9" s="24" t="s">
        <v>1995</v>
      </c>
      <c r="C9" s="24" t="s">
        <v>1996</v>
      </c>
      <c r="D9" s="32" t="s">
        <v>25</v>
      </c>
      <c r="E9" s="8">
        <v>44082</v>
      </c>
      <c r="F9" s="366">
        <v>44654</v>
      </c>
      <c r="G9" s="45"/>
      <c r="H9" s="10">
        <f>F9+7</f>
        <v>44661</v>
      </c>
      <c r="I9" s="11">
        <f t="shared" ca="1" si="0"/>
        <v>6</v>
      </c>
      <c r="J9" s="12" t="str">
        <f t="shared" ca="1" si="1"/>
        <v>NOT DUE</v>
      </c>
      <c r="K9" s="24"/>
      <c r="L9" s="15"/>
    </row>
    <row r="10" spans="1:12" ht="60">
      <c r="A10" s="273" t="s">
        <v>2230</v>
      </c>
      <c r="B10" s="24" t="s">
        <v>1997</v>
      </c>
      <c r="C10" s="24" t="s">
        <v>1996</v>
      </c>
      <c r="D10" s="32" t="s">
        <v>1786</v>
      </c>
      <c r="E10" s="8">
        <v>44082</v>
      </c>
      <c r="F10" s="366">
        <v>44629</v>
      </c>
      <c r="G10" s="45"/>
      <c r="H10" s="10">
        <f>F10+30</f>
        <v>44659</v>
      </c>
      <c r="I10" s="11">
        <f t="shared" ca="1" si="0"/>
        <v>4</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64</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156</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159</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1252</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1252</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1252</v>
      </c>
      <c r="J16" s="12" t="str">
        <f t="shared" ca="1" si="1"/>
        <v>NOT DUE</v>
      </c>
      <c r="K16" s="24" t="s">
        <v>2034</v>
      </c>
      <c r="L16" s="15"/>
    </row>
    <row r="17" spans="1:12" ht="36">
      <c r="A17" s="271" t="s">
        <v>2237</v>
      </c>
      <c r="B17" s="24" t="s">
        <v>1042</v>
      </c>
      <c r="C17" s="24" t="s">
        <v>1043</v>
      </c>
      <c r="D17" s="32" t="s">
        <v>1</v>
      </c>
      <c r="E17" s="8">
        <v>44082</v>
      </c>
      <c r="F17" s="366">
        <v>44654</v>
      </c>
      <c r="G17" s="45"/>
      <c r="H17" s="10">
        <f>F17+1</f>
        <v>44655</v>
      </c>
      <c r="I17" s="11">
        <f t="shared" ca="1" si="0"/>
        <v>0</v>
      </c>
      <c r="J17" s="12" t="str">
        <f t="shared" ca="1" si="1"/>
        <v>NOT DUE</v>
      </c>
      <c r="K17" s="24" t="s">
        <v>1072</v>
      </c>
      <c r="L17" s="15"/>
    </row>
    <row r="18" spans="1:12" ht="36">
      <c r="A18" s="271" t="s">
        <v>2238</v>
      </c>
      <c r="B18" s="24" t="s">
        <v>1044</v>
      </c>
      <c r="C18" s="24" t="s">
        <v>1045</v>
      </c>
      <c r="D18" s="32" t="s">
        <v>1</v>
      </c>
      <c r="E18" s="8">
        <v>44082</v>
      </c>
      <c r="F18" s="366">
        <v>44654</v>
      </c>
      <c r="G18" s="45"/>
      <c r="H18" s="10">
        <f t="shared" ref="H18:H19" si="3">F18+1</f>
        <v>44655</v>
      </c>
      <c r="I18" s="11">
        <f t="shared" ca="1" si="0"/>
        <v>0</v>
      </c>
      <c r="J18" s="12" t="str">
        <f t="shared" ca="1" si="1"/>
        <v>NOT DUE</v>
      </c>
      <c r="K18" s="24" t="s">
        <v>1073</v>
      </c>
      <c r="L18" s="15"/>
    </row>
    <row r="19" spans="1:12" ht="36">
      <c r="A19" s="271" t="s">
        <v>2239</v>
      </c>
      <c r="B19" s="24" t="s">
        <v>1046</v>
      </c>
      <c r="C19" s="24" t="s">
        <v>1047</v>
      </c>
      <c r="D19" s="32" t="s">
        <v>1</v>
      </c>
      <c r="E19" s="8">
        <v>44082</v>
      </c>
      <c r="F19" s="366">
        <v>44654</v>
      </c>
      <c r="G19" s="45"/>
      <c r="H19" s="10">
        <f t="shared" si="3"/>
        <v>44655</v>
      </c>
      <c r="I19" s="11">
        <f t="shared" ca="1" si="0"/>
        <v>0</v>
      </c>
      <c r="J19" s="12" t="str">
        <f t="shared" ca="1" si="1"/>
        <v>NOT DUE</v>
      </c>
      <c r="K19" s="24" t="s">
        <v>1074</v>
      </c>
      <c r="L19" s="15"/>
    </row>
    <row r="20" spans="1:12" ht="38.25" customHeight="1">
      <c r="A20" s="273" t="s">
        <v>2240</v>
      </c>
      <c r="B20" s="24" t="s">
        <v>1048</v>
      </c>
      <c r="C20" s="24" t="s">
        <v>1049</v>
      </c>
      <c r="D20" s="32" t="s">
        <v>4</v>
      </c>
      <c r="E20" s="8">
        <v>44082</v>
      </c>
      <c r="F20" s="366">
        <v>44629</v>
      </c>
      <c r="G20" s="45"/>
      <c r="H20" s="10">
        <f>F20+30</f>
        <v>44659</v>
      </c>
      <c r="I20" s="11">
        <f t="shared" ca="1" si="0"/>
        <v>4</v>
      </c>
      <c r="J20" s="12" t="str">
        <f t="shared" ca="1" si="1"/>
        <v>NOT DUE</v>
      </c>
      <c r="K20" s="24" t="s">
        <v>1075</v>
      </c>
      <c r="L20" s="15"/>
    </row>
    <row r="21" spans="1:12" ht="24">
      <c r="A21" s="271" t="s">
        <v>2241</v>
      </c>
      <c r="B21" s="24" t="s">
        <v>1050</v>
      </c>
      <c r="C21" s="24" t="s">
        <v>1051</v>
      </c>
      <c r="D21" s="32" t="s">
        <v>1</v>
      </c>
      <c r="E21" s="8">
        <v>44082</v>
      </c>
      <c r="F21" s="366">
        <v>44654</v>
      </c>
      <c r="G21" s="45"/>
      <c r="H21" s="10">
        <f t="shared" ref="H21:H23" si="4">F21+1</f>
        <v>44655</v>
      </c>
      <c r="I21" s="11">
        <f t="shared" ca="1" si="0"/>
        <v>0</v>
      </c>
      <c r="J21" s="12" t="str">
        <f t="shared" ca="1" si="1"/>
        <v>NOT DUE</v>
      </c>
      <c r="K21" s="24" t="s">
        <v>1076</v>
      </c>
      <c r="L21" s="15"/>
    </row>
    <row r="22" spans="1:12" ht="26.45" customHeight="1">
      <c r="A22" s="271" t="s">
        <v>2242</v>
      </c>
      <c r="B22" s="24" t="s">
        <v>1052</v>
      </c>
      <c r="C22" s="24" t="s">
        <v>1053</v>
      </c>
      <c r="D22" s="32" t="s">
        <v>1</v>
      </c>
      <c r="E22" s="8">
        <v>44082</v>
      </c>
      <c r="F22" s="366">
        <v>44654</v>
      </c>
      <c r="G22" s="45"/>
      <c r="H22" s="10">
        <f t="shared" si="4"/>
        <v>44655</v>
      </c>
      <c r="I22" s="11">
        <f t="shared" ca="1" si="0"/>
        <v>0</v>
      </c>
      <c r="J22" s="12" t="str">
        <f t="shared" ca="1" si="1"/>
        <v>NOT DUE</v>
      </c>
      <c r="K22" s="24" t="s">
        <v>1077</v>
      </c>
      <c r="L22" s="15"/>
    </row>
    <row r="23" spans="1:12" ht="26.45" customHeight="1">
      <c r="A23" s="271" t="s">
        <v>2243</v>
      </c>
      <c r="B23" s="24" t="s">
        <v>1054</v>
      </c>
      <c r="C23" s="24" t="s">
        <v>1055</v>
      </c>
      <c r="D23" s="32" t="s">
        <v>1</v>
      </c>
      <c r="E23" s="8">
        <v>44082</v>
      </c>
      <c r="F23" s="366">
        <v>44654</v>
      </c>
      <c r="G23" s="45"/>
      <c r="H23" s="10">
        <f t="shared" si="4"/>
        <v>44655</v>
      </c>
      <c r="I23" s="11">
        <f t="shared" ca="1" si="0"/>
        <v>0</v>
      </c>
      <c r="J23" s="12" t="str">
        <f t="shared" ca="1" si="1"/>
        <v>NOT DUE</v>
      </c>
      <c r="K23" s="24" t="s">
        <v>1077</v>
      </c>
      <c r="L23" s="15"/>
    </row>
    <row r="24" spans="1:12" ht="26.45" customHeight="1">
      <c r="A24" s="271" t="s">
        <v>2244</v>
      </c>
      <c r="B24" s="24" t="s">
        <v>1056</v>
      </c>
      <c r="C24" s="24" t="s">
        <v>1043</v>
      </c>
      <c r="D24" s="32" t="s">
        <v>1</v>
      </c>
      <c r="E24" s="8">
        <v>44082</v>
      </c>
      <c r="F24" s="366">
        <v>44654</v>
      </c>
      <c r="G24" s="45"/>
      <c r="H24" s="10">
        <f>F24+1</f>
        <v>44655</v>
      </c>
      <c r="I24" s="11">
        <f t="shared" ca="1" si="0"/>
        <v>0</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156</v>
      </c>
      <c r="J25" s="12" t="str">
        <f t="shared" ca="1" si="1"/>
        <v>NOT DUE</v>
      </c>
      <c r="K25" s="24" t="s">
        <v>1077</v>
      </c>
      <c r="L25" s="15"/>
    </row>
    <row r="26" spans="1:12" ht="24">
      <c r="A26" s="12" t="s">
        <v>2246</v>
      </c>
      <c r="B26" s="24" t="s">
        <v>1059</v>
      </c>
      <c r="C26" s="24" t="s">
        <v>4087</v>
      </c>
      <c r="D26" s="32" t="s">
        <v>4</v>
      </c>
      <c r="E26" s="8">
        <v>44082</v>
      </c>
      <c r="F26" s="366">
        <v>44629</v>
      </c>
      <c r="G26" s="45"/>
      <c r="H26" s="10">
        <f>F26+30</f>
        <v>44659</v>
      </c>
      <c r="I26" s="11">
        <f t="shared" ca="1" si="0"/>
        <v>4</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522</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64</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156</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156</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156</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156</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156</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156</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887</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160</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160</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160</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2164.5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2164.5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2164.5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2164.5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2164.5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2164.5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2164.5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2164.5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2164.5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2164.5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2164.5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2164.5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2164.5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2164.5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2164.5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2164.5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2164.5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2164.5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2164.5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7" t="s">
        <v>5001</v>
      </c>
      <c r="F63" s="467"/>
      <c r="G63" s="467"/>
      <c r="I63" s="463" t="s">
        <v>4949</v>
      </c>
      <c r="J63" s="463"/>
      <c r="K63" s="463"/>
    </row>
    <row r="64" spans="1:12">
      <c r="A64" s="220"/>
      <c r="E64" s="464"/>
      <c r="F64" s="464"/>
      <c r="G64" s="464"/>
      <c r="I64" s="464"/>
      <c r="J64" s="464"/>
      <c r="K64" s="464"/>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topLeftCell="A4" zoomScaleNormal="100" workbookViewId="0">
      <selection activeCell="D21" sqref="D21:G21"/>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69" t="s">
        <v>2100</v>
      </c>
      <c r="B5" s="471"/>
      <c r="C5" s="471"/>
      <c r="D5" s="471"/>
      <c r="E5" s="471"/>
      <c r="F5" s="471"/>
      <c r="G5" s="472"/>
      <c r="I5" s="469" t="s">
        <v>2100</v>
      </c>
      <c r="J5" s="473" t="s">
        <v>2101</v>
      </c>
      <c r="K5" s="474"/>
      <c r="L5" s="474"/>
      <c r="M5" s="474"/>
      <c r="N5" s="474"/>
      <c r="O5" s="475"/>
      <c r="Q5" s="469" t="s">
        <v>2100</v>
      </c>
      <c r="R5" s="471" t="s">
        <v>2102</v>
      </c>
      <c r="S5" s="471"/>
      <c r="T5" s="471"/>
      <c r="U5" s="471"/>
      <c r="V5" s="471"/>
      <c r="W5" s="472"/>
      <c r="Y5" s="469" t="s">
        <v>2100</v>
      </c>
      <c r="Z5" s="473" t="s">
        <v>2103</v>
      </c>
      <c r="AA5" s="474"/>
      <c r="AB5" s="474"/>
      <c r="AC5" s="474"/>
      <c r="AD5" s="474"/>
      <c r="AE5" s="475"/>
      <c r="AG5" s="469" t="s">
        <v>2100</v>
      </c>
      <c r="AH5" s="473" t="s">
        <v>2112</v>
      </c>
      <c r="AI5" s="474"/>
      <c r="AJ5" s="474"/>
      <c r="AK5" s="474"/>
      <c r="AL5" s="474"/>
      <c r="AM5" s="475"/>
    </row>
    <row r="6" spans="1:39" ht="48">
      <c r="A6" s="470"/>
      <c r="B6" s="55" t="s">
        <v>2104</v>
      </c>
      <c r="C6" s="56" t="s">
        <v>2105</v>
      </c>
      <c r="D6" s="57" t="s">
        <v>2106</v>
      </c>
      <c r="E6" s="58" t="s">
        <v>2107</v>
      </c>
      <c r="F6" s="59" t="s">
        <v>2108</v>
      </c>
      <c r="G6" s="60" t="s">
        <v>2109</v>
      </c>
      <c r="I6" s="470"/>
      <c r="J6" s="234" t="s">
        <v>2104</v>
      </c>
      <c r="K6" s="56" t="s">
        <v>2105</v>
      </c>
      <c r="L6" s="57" t="s">
        <v>2106</v>
      </c>
      <c r="M6" s="58" t="s">
        <v>2107</v>
      </c>
      <c r="N6" s="59" t="s">
        <v>2108</v>
      </c>
      <c r="O6" s="60" t="s">
        <v>2109</v>
      </c>
      <c r="Q6" s="470"/>
      <c r="R6" s="55" t="s">
        <v>2104</v>
      </c>
      <c r="S6" s="61" t="s">
        <v>2105</v>
      </c>
      <c r="T6" s="57" t="s">
        <v>2106</v>
      </c>
      <c r="U6" s="58" t="s">
        <v>2107</v>
      </c>
      <c r="V6" s="59" t="s">
        <v>4094</v>
      </c>
      <c r="W6" s="60" t="s">
        <v>2109</v>
      </c>
      <c r="Y6" s="470"/>
      <c r="Z6" s="55" t="s">
        <v>2104</v>
      </c>
      <c r="AA6" s="62" t="s">
        <v>2105</v>
      </c>
      <c r="AB6" s="63" t="s">
        <v>2106</v>
      </c>
      <c r="AC6" s="58" t="s">
        <v>2107</v>
      </c>
      <c r="AD6" s="64" t="s">
        <v>2108</v>
      </c>
      <c r="AE6" s="65" t="s">
        <v>2109</v>
      </c>
      <c r="AG6" s="470"/>
      <c r="AH6" s="55" t="s">
        <v>2104</v>
      </c>
      <c r="AI6" s="62" t="s">
        <v>2105</v>
      </c>
      <c r="AJ6" s="63" t="s">
        <v>2106</v>
      </c>
      <c r="AK6" s="58" t="s">
        <v>2107</v>
      </c>
      <c r="AL6" s="64" t="s">
        <v>2108</v>
      </c>
      <c r="AM6" s="65" t="s">
        <v>2109</v>
      </c>
    </row>
    <row r="7" spans="1:39" ht="17.25" customHeight="1">
      <c r="A7" s="66">
        <v>1</v>
      </c>
      <c r="B7" s="67">
        <v>7</v>
      </c>
      <c r="C7" s="79">
        <v>0</v>
      </c>
      <c r="D7" s="102">
        <v>44531</v>
      </c>
      <c r="E7" s="103">
        <v>7325</v>
      </c>
      <c r="F7" s="439">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9">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9">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9">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9">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9">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85" t="s">
        <v>56</v>
      </c>
      <c r="E14" s="486"/>
      <c r="F14" s="486"/>
      <c r="G14" s="487"/>
      <c r="J14" s="80" t="s">
        <v>2110</v>
      </c>
      <c r="K14" s="81" t="s">
        <v>2111</v>
      </c>
      <c r="L14" s="485" t="s">
        <v>56</v>
      </c>
      <c r="M14" s="486"/>
      <c r="N14" s="486"/>
      <c r="O14" s="487"/>
      <c r="R14" s="80" t="s">
        <v>2110</v>
      </c>
      <c r="S14" s="81" t="s">
        <v>2111</v>
      </c>
      <c r="T14" s="485" t="s">
        <v>56</v>
      </c>
      <c r="U14" s="486"/>
      <c r="V14" s="486"/>
      <c r="W14" s="487"/>
      <c r="Z14" s="80" t="s">
        <v>2110</v>
      </c>
      <c r="AA14" s="81" t="s">
        <v>2111</v>
      </c>
      <c r="AB14" s="485" t="s">
        <v>56</v>
      </c>
      <c r="AC14" s="486"/>
      <c r="AD14" s="486"/>
      <c r="AE14" s="487"/>
      <c r="AH14" s="80" t="s">
        <v>2110</v>
      </c>
      <c r="AI14" s="81" t="s">
        <v>2111</v>
      </c>
      <c r="AJ14" s="485" t="s">
        <v>56</v>
      </c>
      <c r="AK14" s="486"/>
      <c r="AL14" s="486"/>
      <c r="AM14" s="487"/>
    </row>
    <row r="15" spans="1:39" ht="39.950000000000003" customHeight="1">
      <c r="B15" s="239">
        <v>1</v>
      </c>
      <c r="C15" s="79">
        <v>8760</v>
      </c>
      <c r="D15" s="476"/>
      <c r="E15" s="477"/>
      <c r="F15" s="477"/>
      <c r="G15" s="478"/>
      <c r="J15" s="240">
        <v>1</v>
      </c>
      <c r="K15" s="191"/>
      <c r="L15" s="479"/>
      <c r="M15" s="480"/>
      <c r="N15" s="480"/>
      <c r="O15" s="481"/>
      <c r="R15" s="240">
        <v>1</v>
      </c>
      <c r="S15" s="191"/>
      <c r="T15" s="479"/>
      <c r="U15" s="480"/>
      <c r="V15" s="480"/>
      <c r="W15" s="481"/>
      <c r="Z15" s="240">
        <v>1</v>
      </c>
      <c r="AA15" s="244"/>
      <c r="AB15" s="476"/>
      <c r="AC15" s="477"/>
      <c r="AD15" s="477"/>
      <c r="AE15" s="478"/>
      <c r="AH15" s="240">
        <v>1</v>
      </c>
      <c r="AI15" s="244"/>
      <c r="AJ15" s="476"/>
      <c r="AK15" s="477"/>
      <c r="AL15" s="477"/>
      <c r="AM15" s="478"/>
    </row>
    <row r="16" spans="1:39" ht="39.950000000000003" customHeight="1">
      <c r="B16" s="239">
        <v>2</v>
      </c>
      <c r="C16" s="79">
        <v>8760</v>
      </c>
      <c r="D16" s="476"/>
      <c r="E16" s="477"/>
      <c r="F16" s="477"/>
      <c r="G16" s="478"/>
      <c r="J16" s="240">
        <v>2</v>
      </c>
      <c r="K16" s="191"/>
      <c r="L16" s="479"/>
      <c r="M16" s="480"/>
      <c r="N16" s="480"/>
      <c r="O16" s="481"/>
      <c r="R16" s="240">
        <v>2</v>
      </c>
      <c r="S16" s="191"/>
      <c r="T16" s="488"/>
      <c r="U16" s="489"/>
      <c r="V16" s="489"/>
      <c r="W16" s="490"/>
      <c r="Z16" s="240">
        <v>2</v>
      </c>
      <c r="AA16" s="244"/>
      <c r="AB16" s="476"/>
      <c r="AC16" s="477"/>
      <c r="AD16" s="477"/>
      <c r="AE16" s="478"/>
      <c r="AH16" s="240">
        <v>2</v>
      </c>
      <c r="AI16" s="244"/>
      <c r="AJ16" s="476"/>
      <c r="AK16" s="477"/>
      <c r="AL16" s="477"/>
      <c r="AM16" s="478"/>
    </row>
    <row r="17" spans="2:39" ht="39.950000000000003" customHeight="1">
      <c r="B17" s="239">
        <v>3</v>
      </c>
      <c r="C17" s="435">
        <v>8788</v>
      </c>
      <c r="D17" s="497"/>
      <c r="E17" s="498"/>
      <c r="F17" s="498"/>
      <c r="G17" s="499"/>
      <c r="J17" s="240">
        <v>3</v>
      </c>
      <c r="K17" s="191"/>
      <c r="L17" s="477"/>
      <c r="M17" s="477"/>
      <c r="N17" s="477"/>
      <c r="O17" s="478"/>
      <c r="R17" s="240">
        <v>3</v>
      </c>
      <c r="S17" s="191"/>
      <c r="T17" s="476"/>
      <c r="U17" s="477"/>
      <c r="V17" s="477"/>
      <c r="W17" s="478"/>
      <c r="Z17" s="240">
        <v>3</v>
      </c>
      <c r="AA17" s="244"/>
      <c r="AB17" s="476"/>
      <c r="AC17" s="477"/>
      <c r="AD17" s="477"/>
      <c r="AE17" s="478"/>
      <c r="AH17" s="240">
        <v>3</v>
      </c>
      <c r="AI17" s="244"/>
      <c r="AJ17" s="476"/>
      <c r="AK17" s="477"/>
      <c r="AL17" s="477"/>
      <c r="AM17" s="478"/>
    </row>
    <row r="18" spans="2:39" ht="39.950000000000003" customHeight="1">
      <c r="B18" s="239">
        <v>4</v>
      </c>
      <c r="C18" s="435">
        <v>8788</v>
      </c>
      <c r="D18" s="476"/>
      <c r="E18" s="477"/>
      <c r="F18" s="477"/>
      <c r="G18" s="478"/>
      <c r="J18" s="240">
        <v>4</v>
      </c>
      <c r="K18" s="191"/>
      <c r="L18" s="476"/>
      <c r="M18" s="477"/>
      <c r="N18" s="477"/>
      <c r="O18" s="478"/>
      <c r="R18" s="240">
        <v>4</v>
      </c>
      <c r="S18" s="191"/>
      <c r="T18" s="494"/>
      <c r="U18" s="495"/>
      <c r="V18" s="495"/>
      <c r="W18" s="496"/>
      <c r="Z18" s="240">
        <v>4</v>
      </c>
      <c r="AA18" s="244"/>
      <c r="AB18" s="476"/>
      <c r="AC18" s="477"/>
      <c r="AD18" s="477"/>
      <c r="AE18" s="478"/>
      <c r="AH18" s="240">
        <v>4</v>
      </c>
      <c r="AI18" s="244"/>
      <c r="AJ18" s="476"/>
      <c r="AK18" s="477"/>
      <c r="AL18" s="477"/>
      <c r="AM18" s="478"/>
    </row>
    <row r="19" spans="2:39" ht="39.950000000000003" customHeight="1">
      <c r="B19" s="239">
        <v>5</v>
      </c>
      <c r="C19" s="79">
        <v>8553</v>
      </c>
      <c r="D19" s="476"/>
      <c r="E19" s="477"/>
      <c r="F19" s="477"/>
      <c r="G19" s="478"/>
      <c r="J19" s="240">
        <v>5</v>
      </c>
      <c r="K19" s="191"/>
      <c r="L19" s="476"/>
      <c r="M19" s="477"/>
      <c r="N19" s="477"/>
      <c r="O19" s="478"/>
      <c r="R19" s="240">
        <v>5</v>
      </c>
      <c r="S19" s="191"/>
      <c r="T19" s="491"/>
      <c r="U19" s="492"/>
      <c r="V19" s="492"/>
      <c r="W19" s="493"/>
      <c r="Z19" s="240">
        <v>5</v>
      </c>
      <c r="AA19" s="244"/>
      <c r="AB19" s="476"/>
      <c r="AC19" s="477"/>
      <c r="AD19" s="477"/>
      <c r="AE19" s="478"/>
      <c r="AH19" s="240">
        <v>5</v>
      </c>
      <c r="AI19" s="244"/>
      <c r="AJ19" s="476"/>
      <c r="AK19" s="477"/>
      <c r="AL19" s="477"/>
      <c r="AM19" s="478"/>
    </row>
    <row r="20" spans="2:39" ht="39.950000000000003" customHeight="1">
      <c r="B20" s="239">
        <v>6</v>
      </c>
      <c r="C20" s="79">
        <v>8553</v>
      </c>
      <c r="D20" s="476"/>
      <c r="E20" s="477"/>
      <c r="F20" s="477"/>
      <c r="G20" s="478"/>
      <c r="J20" s="240">
        <v>6</v>
      </c>
      <c r="K20" s="191"/>
      <c r="L20" s="488"/>
      <c r="M20" s="489"/>
      <c r="N20" s="489"/>
      <c r="O20" s="490"/>
      <c r="R20" s="240">
        <v>6</v>
      </c>
      <c r="S20" s="244"/>
      <c r="T20" s="476"/>
      <c r="U20" s="477"/>
      <c r="V20" s="477"/>
      <c r="W20" s="478"/>
      <c r="Z20" s="240">
        <v>6</v>
      </c>
      <c r="AA20" s="244"/>
      <c r="AB20" s="476"/>
      <c r="AC20" s="477"/>
      <c r="AD20" s="477"/>
      <c r="AE20" s="478"/>
      <c r="AH20" s="240">
        <v>6</v>
      </c>
      <c r="AI20" s="244"/>
      <c r="AJ20" s="476"/>
      <c r="AK20" s="477"/>
      <c r="AL20" s="477"/>
      <c r="AM20" s="478"/>
    </row>
    <row r="21" spans="2:39" ht="39.950000000000003" customHeight="1">
      <c r="B21" s="240">
        <v>7</v>
      </c>
      <c r="C21" s="241">
        <v>2063</v>
      </c>
      <c r="D21" s="476"/>
      <c r="E21" s="477"/>
      <c r="F21" s="477"/>
      <c r="G21" s="478"/>
      <c r="J21" s="240">
        <v>7</v>
      </c>
      <c r="K21" s="241"/>
      <c r="L21" s="479"/>
      <c r="M21" s="480"/>
      <c r="N21" s="480"/>
      <c r="O21" s="481"/>
      <c r="R21" s="240">
        <v>7</v>
      </c>
      <c r="S21" s="212"/>
      <c r="T21" s="494"/>
      <c r="U21" s="495"/>
      <c r="V21" s="495"/>
      <c r="W21" s="496"/>
      <c r="Z21" s="240">
        <v>7</v>
      </c>
      <c r="AA21" s="244"/>
      <c r="AB21" s="476"/>
      <c r="AC21" s="477"/>
      <c r="AD21" s="477"/>
      <c r="AE21" s="478"/>
      <c r="AH21" s="240">
        <v>7</v>
      </c>
      <c r="AI21" s="244"/>
      <c r="AJ21" s="476"/>
      <c r="AK21" s="477"/>
      <c r="AL21" s="477"/>
      <c r="AM21" s="478"/>
    </row>
    <row r="22" spans="2:39" ht="39.950000000000003" customHeight="1">
      <c r="B22" s="240">
        <v>8</v>
      </c>
      <c r="C22" s="241">
        <v>2063</v>
      </c>
      <c r="D22" s="476"/>
      <c r="E22" s="477"/>
      <c r="F22" s="477"/>
      <c r="G22" s="478"/>
      <c r="J22" s="240">
        <v>8</v>
      </c>
      <c r="K22" s="241"/>
      <c r="L22" s="479"/>
      <c r="M22" s="480"/>
      <c r="N22" s="480"/>
      <c r="O22" s="481"/>
      <c r="R22" s="240">
        <v>8</v>
      </c>
      <c r="S22" s="212"/>
      <c r="T22" s="494"/>
      <c r="U22" s="495"/>
      <c r="V22" s="495"/>
      <c r="W22" s="496"/>
      <c r="Z22" s="240">
        <v>8</v>
      </c>
      <c r="AA22" s="244"/>
      <c r="AB22" s="476"/>
      <c r="AC22" s="477"/>
      <c r="AD22" s="477"/>
      <c r="AE22" s="478"/>
      <c r="AH22" s="240">
        <v>8</v>
      </c>
      <c r="AI22" s="244"/>
      <c r="AJ22" s="476"/>
      <c r="AK22" s="477"/>
      <c r="AL22" s="477"/>
      <c r="AM22" s="478"/>
    </row>
    <row r="23" spans="2:39" ht="39.950000000000003" customHeight="1" thickBot="1">
      <c r="B23" s="242">
        <v>9</v>
      </c>
      <c r="C23" s="243">
        <v>0</v>
      </c>
      <c r="D23" s="500"/>
      <c r="E23" s="501"/>
      <c r="F23" s="501"/>
      <c r="G23" s="502"/>
      <c r="J23" s="242">
        <v>9</v>
      </c>
      <c r="K23" s="243"/>
      <c r="L23" s="503"/>
      <c r="M23" s="504"/>
      <c r="N23" s="504"/>
      <c r="O23" s="505"/>
      <c r="R23" s="242">
        <v>9</v>
      </c>
      <c r="S23" s="245"/>
      <c r="T23" s="506"/>
      <c r="U23" s="507"/>
      <c r="V23" s="507"/>
      <c r="W23" s="508"/>
      <c r="Z23" s="242">
        <v>9</v>
      </c>
      <c r="AA23" s="243"/>
      <c r="AB23" s="500"/>
      <c r="AC23" s="501"/>
      <c r="AD23" s="501"/>
      <c r="AE23" s="502"/>
      <c r="AH23" s="242">
        <v>9</v>
      </c>
      <c r="AI23" s="243"/>
      <c r="AJ23" s="500"/>
      <c r="AK23" s="501"/>
      <c r="AL23" s="501"/>
      <c r="AM23" s="502"/>
    </row>
    <row r="25" spans="2:39">
      <c r="J25" s="54" t="s">
        <v>3861</v>
      </c>
    </row>
    <row r="26" spans="2:39">
      <c r="J26" s="116"/>
      <c r="K26" s="483" t="s">
        <v>3862</v>
      </c>
      <c r="L26" s="484"/>
      <c r="M26" s="484"/>
      <c r="N26" s="484"/>
      <c r="O26" s="484"/>
    </row>
    <row r="29" spans="2:39">
      <c r="B29" t="s">
        <v>3925</v>
      </c>
      <c r="F29" t="s">
        <v>3926</v>
      </c>
      <c r="K29" t="s">
        <v>3927</v>
      </c>
    </row>
    <row r="31" spans="2:39">
      <c r="C31" s="467" t="s">
        <v>4950</v>
      </c>
      <c r="D31" s="467"/>
      <c r="E31" s="467"/>
      <c r="G31" s="463" t="s">
        <v>5001</v>
      </c>
      <c r="H31" s="463"/>
      <c r="I31" s="463"/>
      <c r="J31" s="463"/>
      <c r="L31" s="463" t="s">
        <v>4949</v>
      </c>
      <c r="M31" s="463"/>
      <c r="N31" s="463"/>
    </row>
    <row r="32" spans="2:39">
      <c r="B32" s="231"/>
      <c r="C32" s="482"/>
      <c r="D32" s="482"/>
      <c r="E32" s="482"/>
      <c r="F32" s="238"/>
      <c r="G32" s="464"/>
      <c r="H32" s="464"/>
      <c r="I32" s="464"/>
      <c r="J32" s="464"/>
      <c r="K32" s="238"/>
      <c r="L32" s="482"/>
      <c r="M32" s="482"/>
      <c r="N32" s="482"/>
    </row>
    <row r="33" spans="2:11">
      <c r="B33" s="237"/>
      <c r="C33" s="237"/>
      <c r="E33" s="468"/>
      <c r="F33" s="468"/>
      <c r="G33" s="176"/>
      <c r="H33" s="176"/>
      <c r="I33" s="468"/>
      <c r="J33" s="468"/>
      <c r="K33" s="468"/>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F9" sqref="F9"/>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1" t="s">
        <v>11</v>
      </c>
      <c r="D3" s="519" t="s">
        <v>12</v>
      </c>
      <c r="E3" s="519"/>
      <c r="F3" s="249" t="s">
        <v>2203</v>
      </c>
    </row>
    <row r="4" spans="1:12" ht="18" customHeight="1">
      <c r="A4" s="518" t="s">
        <v>13</v>
      </c>
      <c r="B4" s="518"/>
      <c r="C4" s="1" t="s">
        <v>4687</v>
      </c>
      <c r="D4" s="519" t="s">
        <v>2072</v>
      </c>
      <c r="E4" s="519"/>
      <c r="F4" s="246">
        <f>'Running Hours'!B6</f>
        <v>7.6</v>
      </c>
    </row>
    <row r="5" spans="1:12" ht="18" customHeight="1">
      <c r="A5" s="200"/>
      <c r="B5" s="200" t="s">
        <v>74</v>
      </c>
      <c r="C5" s="201" t="s">
        <v>4688</v>
      </c>
      <c r="D5" s="519" t="s">
        <v>4549</v>
      </c>
      <c r="E5" s="519"/>
      <c r="F5" s="115">
        <f>'Running Hours'!$D3</f>
        <v>44654</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44653</v>
      </c>
      <c r="G8" s="45"/>
      <c r="H8" s="10">
        <f>F8+7</f>
        <v>44660</v>
      </c>
      <c r="I8" s="11">
        <f t="shared" ref="I8:I10" ca="1" si="0">IF(ISBLANK(H8),"",H8-DATE(YEAR(NOW()),MONTH(NOW()),DAY(NOW())))</f>
        <v>5</v>
      </c>
      <c r="J8" s="12" t="str">
        <f ca="1">IF(I8="","",IF(I8&lt;0,"OVERDUE","NOT DUE"))</f>
        <v>NOT DUE</v>
      </c>
      <c r="K8" s="13" t="s">
        <v>26</v>
      </c>
      <c r="L8" s="50"/>
    </row>
    <row r="9" spans="1:12" ht="24">
      <c r="A9" s="7" t="s">
        <v>2207</v>
      </c>
      <c r="B9" s="7" t="s">
        <v>23</v>
      </c>
      <c r="C9" s="7" t="s">
        <v>27</v>
      </c>
      <c r="D9" s="7" t="s">
        <v>25</v>
      </c>
      <c r="E9" s="302">
        <v>44082</v>
      </c>
      <c r="F9" s="366">
        <v>44653</v>
      </c>
      <c r="G9" s="45"/>
      <c r="H9" s="10">
        <f>F9+7</f>
        <v>44660</v>
      </c>
      <c r="I9" s="11">
        <f t="shared" ca="1" si="0"/>
        <v>5</v>
      </c>
      <c r="J9" s="12" t="str">
        <f t="shared" ref="J9:J29" ca="1" si="1">IF(I9="","",IF(I9&lt;0,"OVERDUE","NOT DUE"))</f>
        <v>NOT DUE</v>
      </c>
      <c r="K9" s="13" t="s">
        <v>26</v>
      </c>
      <c r="L9" s="50"/>
    </row>
    <row r="10" spans="1:12" ht="24">
      <c r="A10" s="7" t="s">
        <v>2208</v>
      </c>
      <c r="B10" s="7" t="s">
        <v>23</v>
      </c>
      <c r="C10" s="13" t="s">
        <v>28</v>
      </c>
      <c r="D10" s="7" t="s">
        <v>25</v>
      </c>
      <c r="E10" s="302">
        <v>44082</v>
      </c>
      <c r="F10" s="366">
        <v>44653</v>
      </c>
      <c r="G10" s="45"/>
      <c r="H10" s="10">
        <f>F10+7</f>
        <v>44660</v>
      </c>
      <c r="I10" s="11">
        <f t="shared" ca="1" si="0"/>
        <v>5</v>
      </c>
      <c r="J10" s="12" t="str">
        <f t="shared" ca="1" si="1"/>
        <v>NOT DUE</v>
      </c>
      <c r="K10" s="13" t="s">
        <v>26</v>
      </c>
      <c r="L10" s="50"/>
    </row>
    <row r="11" spans="1:12" ht="24">
      <c r="A11" s="7" t="s">
        <v>2209</v>
      </c>
      <c r="B11" s="7" t="s">
        <v>23</v>
      </c>
      <c r="C11" s="7" t="s">
        <v>29</v>
      </c>
      <c r="D11" s="7" t="s">
        <v>25</v>
      </c>
      <c r="E11" s="302">
        <v>44082</v>
      </c>
      <c r="F11" s="366">
        <v>44653</v>
      </c>
      <c r="G11" s="45"/>
      <c r="H11" s="10">
        <f>F11+7</f>
        <v>44660</v>
      </c>
      <c r="I11" s="11">
        <f ca="1">IF(ISBLANK(H11),"",H11-DATE(YEAR(NOW()),MONTH(NOW()),DAY(NOW())))</f>
        <v>5</v>
      </c>
      <c r="J11" s="12" t="str">
        <f t="shared" ca="1" si="1"/>
        <v>NOT DUE</v>
      </c>
      <c r="K11" s="13" t="s">
        <v>26</v>
      </c>
      <c r="L11" s="50"/>
    </row>
    <row r="12" spans="1:12" ht="27" customHeight="1">
      <c r="A12" s="7" t="s">
        <v>2210</v>
      </c>
      <c r="B12" s="7" t="s">
        <v>30</v>
      </c>
      <c r="C12" s="7" t="s">
        <v>4979</v>
      </c>
      <c r="D12" s="7" t="s">
        <v>25</v>
      </c>
      <c r="E12" s="302">
        <v>44082</v>
      </c>
      <c r="F12" s="366">
        <v>44653</v>
      </c>
      <c r="G12" s="45"/>
      <c r="H12" s="10">
        <f>F12+7</f>
        <v>44660</v>
      </c>
      <c r="I12" s="11">
        <f t="shared" ref="I12:I28" ca="1" si="2">IF(ISBLANK(H12),"",H12-DATE(YEAR(NOW()),MONTH(NOW()),DAY(NOW())))</f>
        <v>5</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43</v>
      </c>
      <c r="J13" s="12" t="str">
        <f t="shared" ca="1" si="1"/>
        <v>NOT DUE</v>
      </c>
      <c r="K13" s="13" t="s">
        <v>31</v>
      </c>
      <c r="L13" s="50" t="s">
        <v>4008</v>
      </c>
    </row>
    <row r="14" spans="1:12" ht="22.5">
      <c r="A14" s="7" t="s">
        <v>2212</v>
      </c>
      <c r="B14" s="7" t="s">
        <v>23</v>
      </c>
      <c r="C14" s="13" t="s">
        <v>33</v>
      </c>
      <c r="D14" s="7" t="s">
        <v>0</v>
      </c>
      <c r="E14" s="302">
        <v>44082</v>
      </c>
      <c r="F14" s="306">
        <v>44573</v>
      </c>
      <c r="G14" s="45"/>
      <c r="H14" s="10">
        <f>F14+90</f>
        <v>44663</v>
      </c>
      <c r="I14" s="14">
        <f ca="1">IF(ISBLANK(H14),"",H14-DATE(YEAR(NOW()),MONTH(NOW()),DAY(NOW())))</f>
        <v>8</v>
      </c>
      <c r="J14" s="12" t="str">
        <f t="shared" ca="1" si="1"/>
        <v>NOT DUE</v>
      </c>
      <c r="K14" s="15" t="s">
        <v>34</v>
      </c>
      <c r="L14" s="50"/>
    </row>
    <row r="15" spans="1:12" ht="24">
      <c r="A15" s="7" t="s">
        <v>2213</v>
      </c>
      <c r="B15" s="7" t="s">
        <v>35</v>
      </c>
      <c r="C15" s="7" t="s">
        <v>36</v>
      </c>
      <c r="D15" s="7" t="s">
        <v>3</v>
      </c>
      <c r="E15" s="302">
        <v>44082</v>
      </c>
      <c r="F15" s="306">
        <v>44500</v>
      </c>
      <c r="G15" s="45"/>
      <c r="H15" s="10">
        <f>F15+180</f>
        <v>44680</v>
      </c>
      <c r="I15" s="11">
        <f t="shared" ca="1" si="2"/>
        <v>25</v>
      </c>
      <c r="J15" s="12" t="str">
        <f t="shared" ca="1" si="1"/>
        <v>NOT DUE</v>
      </c>
      <c r="K15" s="13" t="s">
        <v>37</v>
      </c>
      <c r="L15" s="50"/>
    </row>
    <row r="16" spans="1:12" ht="24">
      <c r="A16" s="7" t="s">
        <v>2214</v>
      </c>
      <c r="B16" s="7" t="s">
        <v>35</v>
      </c>
      <c r="C16" s="7" t="s">
        <v>38</v>
      </c>
      <c r="D16" s="7" t="s">
        <v>3</v>
      </c>
      <c r="E16" s="302">
        <v>44082</v>
      </c>
      <c r="F16" s="306">
        <v>44500</v>
      </c>
      <c r="G16" s="45"/>
      <c r="H16" s="10">
        <f t="shared" ref="H16" si="3">F16+180</f>
        <v>44680</v>
      </c>
      <c r="I16" s="11">
        <f t="shared" ca="1" si="2"/>
        <v>25</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44674.51666666667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44674.51666666667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44695.35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44695.35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44695.35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44695.35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44695.35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44716.183333333334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45</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74</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74</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74</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1252</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7" t="s">
        <v>5001</v>
      </c>
      <c r="F35" s="467"/>
      <c r="G35" s="467"/>
      <c r="I35" s="463" t="s">
        <v>4949</v>
      </c>
      <c r="J35" s="463"/>
      <c r="K35" s="463"/>
    </row>
    <row r="36" spans="1:11">
      <c r="A36" s="220"/>
      <c r="C36" s="31"/>
      <c r="D36" s="39"/>
      <c r="E36" s="464"/>
      <c r="F36" s="464"/>
      <c r="G36" s="464"/>
      <c r="I36" s="464"/>
      <c r="J36" s="464"/>
      <c r="K36" s="464"/>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J29" sqref="J2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3931</v>
      </c>
    </row>
    <row r="4" spans="1:12" ht="18" customHeight="1">
      <c r="A4" s="518" t="s">
        <v>13</v>
      </c>
      <c r="B4" s="518"/>
      <c r="C4" s="1" t="s">
        <v>4689</v>
      </c>
      <c r="D4" s="519" t="s">
        <v>2072</v>
      </c>
      <c r="E4" s="519"/>
      <c r="F4" s="254"/>
    </row>
    <row r="5" spans="1:12" ht="18" customHeight="1">
      <c r="A5" s="200"/>
      <c r="B5" s="200"/>
      <c r="C5" s="201"/>
      <c r="D5" s="519" t="s">
        <v>4549</v>
      </c>
      <c r="E5" s="519"/>
      <c r="F5" s="115">
        <f>'Running Hours'!$D3</f>
        <v>44654</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111</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111</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111</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111</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111</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111</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111</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111</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111</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111</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111</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111</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111</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111</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7" t="s">
        <v>5001</v>
      </c>
      <c r="F27" s="467"/>
      <c r="G27" s="467"/>
      <c r="I27" s="463" t="s">
        <v>4949</v>
      </c>
      <c r="J27" s="463"/>
      <c r="K27" s="463"/>
    </row>
    <row r="28" spans="1:12">
      <c r="A28" s="220"/>
      <c r="C28" s="31"/>
      <c r="D28" s="39"/>
      <c r="E28" s="464"/>
      <c r="F28" s="464"/>
      <c r="G28" s="464"/>
      <c r="I28" s="464"/>
      <c r="J28" s="464"/>
      <c r="K28" s="464"/>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3930</v>
      </c>
      <c r="B3" s="518"/>
      <c r="C3" s="1"/>
      <c r="D3" s="519" t="s">
        <v>12</v>
      </c>
      <c r="E3" s="519"/>
      <c r="F3" s="249" t="s">
        <v>4111</v>
      </c>
    </row>
    <row r="4" spans="1:12" ht="18" customHeight="1">
      <c r="A4" s="518" t="s">
        <v>13</v>
      </c>
      <c r="B4" s="518"/>
      <c r="C4" s="1" t="s">
        <v>4690</v>
      </c>
      <c r="D4" s="519" t="s">
        <v>2072</v>
      </c>
      <c r="E4" s="519"/>
      <c r="F4" s="246">
        <f>'Running Hours'!B5</f>
        <v>9388</v>
      </c>
    </row>
    <row r="5" spans="1:12" ht="18" customHeight="1">
      <c r="A5" s="204"/>
      <c r="B5" s="204"/>
      <c r="C5" s="205"/>
      <c r="D5" s="519" t="s">
        <v>4549</v>
      </c>
      <c r="E5" s="519"/>
      <c r="F5" s="115">
        <f>'Running Hours'!$D3</f>
        <v>44654</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1253</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1253</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1253</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1253</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1253</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1253</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1253</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1253</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1253</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1253</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1253</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1253</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1253</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1253</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1253</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1253</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1253</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1253</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1253</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1253</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1253</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1253</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1253</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1253</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1253</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1253</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1253</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1253</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1253</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1253</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1253</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1253</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1253</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1253</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1253</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1253</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1253</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1253</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1253</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1253</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1253</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1253</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1253</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1253</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1253</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1253</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1253</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1253</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1253</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1253</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1253</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1253</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1253</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1253</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1253</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1253</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1253</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1253</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1253</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1253</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1253</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1253</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1253</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1253</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1253</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1253</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1253</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1253</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1253</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1253</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1253</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1253</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1253</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1253</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1253</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1253</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1253</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1253</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1253</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1253</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1253</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1253</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1253</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1253</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1253</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1253</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1253</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1253</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1253</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1253</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1253</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1253</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7" t="s">
        <v>5001</v>
      </c>
      <c r="F105" s="467"/>
      <c r="G105" s="467"/>
      <c r="I105" s="463" t="s">
        <v>4949</v>
      </c>
      <c r="J105" s="463"/>
      <c r="K105" s="463"/>
    </row>
    <row r="106" spans="1:12">
      <c r="A106" s="220"/>
      <c r="C106" s="31"/>
      <c r="D106" s="39"/>
      <c r="E106" s="464"/>
      <c r="F106" s="464"/>
      <c r="G106" s="464"/>
      <c r="I106" s="464"/>
      <c r="J106" s="464"/>
      <c r="K106" s="464"/>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opLeftCell="A67" zoomScaleNormal="100" workbookViewId="0">
      <selection activeCell="I66" sqref="I66"/>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8" t="s">
        <v>5</v>
      </c>
      <c r="B1" s="518"/>
      <c r="C1" s="252" t="s">
        <v>4918</v>
      </c>
      <c r="D1" s="519" t="s">
        <v>7</v>
      </c>
      <c r="E1" s="519"/>
      <c r="F1" s="253" t="str">
        <f>VLOOKUP($C$1,Details!$A$2:$D$7,4,FALSE)</f>
        <v>NK 2022591</v>
      </c>
    </row>
    <row r="2" spans="1:12" ht="19.5" customHeight="1">
      <c r="A2" s="518" t="s">
        <v>8</v>
      </c>
      <c r="B2" s="518"/>
      <c r="C2" s="28" t="str">
        <f>VLOOKUP($C$1,Details!$A$2:$D$7,2,FALSE)</f>
        <v>SINGAPORE</v>
      </c>
      <c r="D2" s="519" t="s">
        <v>9</v>
      </c>
      <c r="E2" s="519"/>
      <c r="F2" s="248">
        <f>VLOOKUP($C$1,Details!$A$2:$D$7,3,FALSE)</f>
        <v>9771004</v>
      </c>
    </row>
    <row r="3" spans="1:12" ht="19.5" customHeight="1">
      <c r="A3" s="518" t="s">
        <v>10</v>
      </c>
      <c r="B3" s="518"/>
      <c r="C3" s="29" t="s">
        <v>4393</v>
      </c>
      <c r="D3" s="519" t="s">
        <v>12</v>
      </c>
      <c r="E3" s="519"/>
      <c r="F3" s="251" t="s">
        <v>4550</v>
      </c>
    </row>
    <row r="4" spans="1:12" ht="18" customHeight="1">
      <c r="A4" s="518" t="s">
        <v>74</v>
      </c>
      <c r="B4" s="518"/>
      <c r="C4" s="29" t="s">
        <v>4394</v>
      </c>
      <c r="D4" s="519" t="s">
        <v>2072</v>
      </c>
      <c r="E4" s="519"/>
      <c r="F4" s="20">
        <f>'Running Hours'!B45</f>
        <v>0</v>
      </c>
    </row>
    <row r="5" spans="1:12" ht="18" customHeight="1">
      <c r="A5" s="518" t="s">
        <v>75</v>
      </c>
      <c r="B5" s="518"/>
      <c r="C5" s="30" t="s">
        <v>4395</v>
      </c>
      <c r="D5" s="519" t="s">
        <v>4549</v>
      </c>
      <c r="E5" s="519"/>
      <c r="F5" s="115">
        <f>'Running Hours'!D3</f>
        <v>44654</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44626</v>
      </c>
      <c r="G8" s="82"/>
      <c r="H8" s="10">
        <f>F8+30</f>
        <v>44656</v>
      </c>
      <c r="I8" s="11">
        <f t="shared" ref="I8:I15" ca="1" si="0">IF(ISBLANK(H8),"",H8-DATE(YEAR(NOW()),MONTH(NOW()),DAY(NOW())))</f>
        <v>1</v>
      </c>
      <c r="J8" s="12" t="str">
        <f t="shared" ref="J8:J20" ca="1" si="1">IF(I8="","",IF(I8&lt;0,"OVERDUE","NOT DUE"))</f>
        <v>NOT DUE</v>
      </c>
      <c r="K8" s="24" t="s">
        <v>4399</v>
      </c>
      <c r="L8" s="24"/>
    </row>
    <row r="9" spans="1:12" ht="36">
      <c r="A9" s="280" t="s">
        <v>4552</v>
      </c>
      <c r="B9" s="24" t="s">
        <v>4396</v>
      </c>
      <c r="C9" s="24" t="s">
        <v>4400</v>
      </c>
      <c r="D9" s="32" t="s">
        <v>4398</v>
      </c>
      <c r="E9" s="8">
        <v>44082</v>
      </c>
      <c r="F9" s="366">
        <v>44626</v>
      </c>
      <c r="G9" s="82"/>
      <c r="H9" s="10">
        <f>F9+30</f>
        <v>44656</v>
      </c>
      <c r="I9" s="11">
        <f t="shared" ca="1" si="0"/>
        <v>1</v>
      </c>
      <c r="J9" s="12" t="str">
        <f t="shared" ca="1" si="1"/>
        <v>NOT DUE</v>
      </c>
      <c r="K9" s="24" t="s">
        <v>4401</v>
      </c>
      <c r="L9" s="15"/>
    </row>
    <row r="10" spans="1:12">
      <c r="A10" s="280" t="s">
        <v>4553</v>
      </c>
      <c r="B10" s="24" t="s">
        <v>4402</v>
      </c>
      <c r="C10" s="24" t="s">
        <v>1921</v>
      </c>
      <c r="D10" s="32" t="s">
        <v>4398</v>
      </c>
      <c r="E10" s="8">
        <v>44082</v>
      </c>
      <c r="F10" s="366">
        <v>44626</v>
      </c>
      <c r="G10" s="82"/>
      <c r="H10" s="10">
        <f>F10+30</f>
        <v>44656</v>
      </c>
      <c r="I10" s="11">
        <f ca="1">IF(ISBLANK(H10),"",H10-DATE(YEAR(NOW()),MONTH(NOW()),DAY(NOW())))</f>
        <v>1</v>
      </c>
      <c r="J10" s="12" t="str">
        <f ca="1">IF(I10="","",IF(I10&lt;0,"OVERDUE","NOT DUE"))</f>
        <v>NOT DUE</v>
      </c>
      <c r="K10" s="24" t="s">
        <v>4403</v>
      </c>
      <c r="L10" s="15"/>
    </row>
    <row r="11" spans="1:12">
      <c r="A11" s="280" t="s">
        <v>4554</v>
      </c>
      <c r="B11" s="24" t="s">
        <v>4404</v>
      </c>
      <c r="C11" s="24" t="s">
        <v>1921</v>
      </c>
      <c r="D11" s="32" t="s">
        <v>4398</v>
      </c>
      <c r="E11" s="8">
        <v>44082</v>
      </c>
      <c r="F11" s="366">
        <v>44626</v>
      </c>
      <c r="G11" s="82"/>
      <c r="H11" s="10">
        <f>F11+30</f>
        <v>44656</v>
      </c>
      <c r="I11" s="11">
        <f ca="1">IF(ISBLANK(H11),"",H11-DATE(YEAR(NOW()),MONTH(NOW()),DAY(NOW())))</f>
        <v>1</v>
      </c>
      <c r="J11" s="12" t="str">
        <f ca="1">IF(I11="","",IF(I11&lt;0,"OVERDUE","NOT DUE"))</f>
        <v>NOT DUE</v>
      </c>
      <c r="K11" s="24" t="s">
        <v>4403</v>
      </c>
      <c r="L11" s="15"/>
    </row>
    <row r="12" spans="1:12" ht="24">
      <c r="A12" s="280" t="s">
        <v>4555</v>
      </c>
      <c r="B12" s="24" t="s">
        <v>4405</v>
      </c>
      <c r="C12" s="24" t="s">
        <v>4406</v>
      </c>
      <c r="D12" s="32" t="s">
        <v>4398</v>
      </c>
      <c r="E12" s="8">
        <v>44082</v>
      </c>
      <c r="F12" s="366">
        <v>44626</v>
      </c>
      <c r="G12" s="82"/>
      <c r="H12" s="10">
        <f>F12+30</f>
        <v>44656</v>
      </c>
      <c r="I12" s="11">
        <f ca="1">IF(ISBLANK(H12),"",H12-DATE(YEAR(NOW()),MONTH(NOW()),DAY(NOW())))</f>
        <v>1</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159</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158</v>
      </c>
      <c r="J14" s="12" t="str">
        <f t="shared" ca="1" si="1"/>
        <v>NOT DUE</v>
      </c>
      <c r="K14" s="24" t="s">
        <v>4414</v>
      </c>
      <c r="L14" s="15"/>
    </row>
    <row r="15" spans="1:12" ht="26.25" customHeight="1">
      <c r="A15" s="280" t="s">
        <v>4558</v>
      </c>
      <c r="B15" s="24" t="s">
        <v>4415</v>
      </c>
      <c r="C15" s="24" t="s">
        <v>4416</v>
      </c>
      <c r="D15" s="32" t="s">
        <v>4398</v>
      </c>
      <c r="E15" s="8">
        <v>44082</v>
      </c>
      <c r="F15" s="366">
        <v>44626</v>
      </c>
      <c r="G15" s="82"/>
      <c r="H15" s="10">
        <f>F15+30</f>
        <v>44656</v>
      </c>
      <c r="I15" s="11">
        <f t="shared" ca="1" si="0"/>
        <v>1</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45487.333333333336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45487.333333333336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45487.333333333336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45487.333333333336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68</v>
      </c>
      <c r="J20" s="12" t="str">
        <f t="shared" ca="1" si="1"/>
        <v>NOT DUE</v>
      </c>
      <c r="K20" s="24"/>
      <c r="L20" s="15"/>
    </row>
    <row r="21" spans="1:12" ht="26.25" customHeight="1">
      <c r="A21" s="280" t="s">
        <v>4564</v>
      </c>
      <c r="B21" s="24" t="s">
        <v>4428</v>
      </c>
      <c r="C21" s="24" t="s">
        <v>4429</v>
      </c>
      <c r="D21" s="32" t="s">
        <v>4398</v>
      </c>
      <c r="E21" s="8">
        <v>44082</v>
      </c>
      <c r="F21" s="366">
        <v>44626</v>
      </c>
      <c r="G21" s="82"/>
      <c r="H21" s="10">
        <f>F21+30</f>
        <v>44656</v>
      </c>
      <c r="I21" s="11">
        <f ca="1">IF(ISBLANK(H21),"",H21-DATE(YEAR(NOW()),MONTH(NOW()),DAY(NOW())))</f>
        <v>1</v>
      </c>
      <c r="J21" s="12" t="str">
        <f ca="1">IF(I21="","",IF(I21&lt;0,"OVERDUE","NOT DUE"))</f>
        <v>NOT DUE</v>
      </c>
      <c r="K21" s="24" t="s">
        <v>4430</v>
      </c>
      <c r="L21" s="15"/>
    </row>
    <row r="22" spans="1:12" ht="26.25" customHeight="1">
      <c r="A22" s="280" t="s">
        <v>4565</v>
      </c>
      <c r="B22" s="24" t="s">
        <v>4428</v>
      </c>
      <c r="C22" s="24" t="s">
        <v>4431</v>
      </c>
      <c r="D22" s="32" t="s">
        <v>4398</v>
      </c>
      <c r="E22" s="8">
        <v>44082</v>
      </c>
      <c r="F22" s="366">
        <v>44626</v>
      </c>
      <c r="G22" s="82"/>
      <c r="H22" s="10">
        <f>F22+30</f>
        <v>44656</v>
      </c>
      <c r="I22" s="11">
        <f ca="1">IF(ISBLANK(H22),"",H22-DATE(YEAR(NOW()),MONTH(NOW()),DAY(NOW())))</f>
        <v>1</v>
      </c>
      <c r="J22" s="12" t="str">
        <f ca="1">IF(I22="","",IF(I22&lt;0,"OVERDUE","NOT DUE"))</f>
        <v>NOT DUE</v>
      </c>
      <c r="K22" s="24" t="s">
        <v>4432</v>
      </c>
      <c r="L22" s="15"/>
    </row>
    <row r="23" spans="1:12" ht="26.25" customHeight="1">
      <c r="A23" s="280" t="s">
        <v>4566</v>
      </c>
      <c r="B23" s="24" t="s">
        <v>4433</v>
      </c>
      <c r="C23" s="24" t="s">
        <v>4416</v>
      </c>
      <c r="D23" s="32" t="s">
        <v>4398</v>
      </c>
      <c r="E23" s="8">
        <v>44082</v>
      </c>
      <c r="F23" s="366">
        <v>44626</v>
      </c>
      <c r="G23" s="82"/>
      <c r="H23" s="10">
        <f>F23+30</f>
        <v>44656</v>
      </c>
      <c r="I23" s="11">
        <f t="shared" ref="I23" ca="1" si="8">IF(ISBLANK(H23),"",H23-DATE(YEAR(NOW()),MONTH(NOW()),DAY(NOW())))</f>
        <v>1</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45487.333333333336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45487.333333333336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45487.333333333336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45487.333333333336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68</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159</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159</v>
      </c>
      <c r="J30" s="12" t="str">
        <f t="shared" ca="1" si="12"/>
        <v>NOT DUE</v>
      </c>
      <c r="K30" s="24" t="s">
        <v>4441</v>
      </c>
      <c r="L30" s="15"/>
    </row>
    <row r="31" spans="1:12" ht="26.25" customHeight="1">
      <c r="A31" s="280" t="s">
        <v>4574</v>
      </c>
      <c r="B31" s="24" t="s">
        <v>4442</v>
      </c>
      <c r="C31" s="24" t="s">
        <v>539</v>
      </c>
      <c r="D31" s="32" t="s">
        <v>4398</v>
      </c>
      <c r="E31" s="8">
        <v>44082</v>
      </c>
      <c r="F31" s="366">
        <v>44626</v>
      </c>
      <c r="G31" s="82"/>
      <c r="H31" s="10">
        <f>F31+30</f>
        <v>44656</v>
      </c>
      <c r="I31" s="11">
        <f t="shared" ca="1" si="14"/>
        <v>1</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45487.333333333336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68</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158</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158</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158</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44862.333333333336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44862.333333333336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44862.333333333336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44862.333333333336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158</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158</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68</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45487.333333333336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44626</v>
      </c>
      <c r="G45" s="82"/>
      <c r="H45" s="10">
        <f>F45+30</f>
        <v>44656</v>
      </c>
      <c r="I45" s="11">
        <f t="shared" ref="I45" ca="1" si="26">IF(ISBLANK(H45),"",H45-DATE(YEAR(NOW()),MONTH(NOW()),DAY(NOW())))</f>
        <v>1</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45487.333333333336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45487.333333333336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45487.333333333336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45487.333333333336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68</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159</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157</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157</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158</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158</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158</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158</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158</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158</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158</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158</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68</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68</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159</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159</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68</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159</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159</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6" t="s">
        <v>4509</v>
      </c>
      <c r="C70" s="536"/>
      <c r="D70" s="536"/>
      <c r="E70" s="536"/>
      <c r="F70" s="536"/>
      <c r="G70" s="536"/>
      <c r="H70" s="536"/>
      <c r="I70" s="536"/>
      <c r="J70" s="536"/>
      <c r="K70" s="42"/>
      <c r="L70" s="43"/>
    </row>
    <row r="71" spans="1:12">
      <c r="A71"/>
      <c r="C71"/>
      <c r="D71"/>
    </row>
    <row r="72" spans="1:12">
      <c r="A72" s="220"/>
    </row>
    <row r="73" spans="1:12">
      <c r="A73" s="220"/>
    </row>
    <row r="74" spans="1:12">
      <c r="A74" s="220"/>
      <c r="B74" s="206" t="s">
        <v>4545</v>
      </c>
      <c r="D74" s="39" t="s">
        <v>3926</v>
      </c>
      <c r="H74" s="206" t="s">
        <v>3927</v>
      </c>
    </row>
    <row r="75" spans="1:12">
      <c r="A75" s="220"/>
      <c r="C75" s="533" t="s">
        <v>4964</v>
      </c>
      <c r="E75" s="535" t="s">
        <v>5001</v>
      </c>
      <c r="F75" s="535"/>
      <c r="G75" s="535"/>
      <c r="I75" s="464" t="s">
        <v>4949</v>
      </c>
      <c r="J75" s="464"/>
      <c r="K75" s="464"/>
    </row>
    <row r="76" spans="1:12">
      <c r="A76" s="220"/>
      <c r="C76" s="534"/>
      <c r="E76" s="467"/>
      <c r="F76" s="467"/>
      <c r="G76" s="467"/>
      <c r="I76" s="463"/>
      <c r="J76" s="463"/>
      <c r="K76" s="463"/>
    </row>
    <row r="77" spans="1:12">
      <c r="A77" s="220"/>
      <c r="E77" s="464"/>
      <c r="F77" s="464"/>
      <c r="G77" s="464"/>
      <c r="I77" s="464"/>
      <c r="J77" s="464"/>
      <c r="K77" s="464"/>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9" t="s">
        <v>3284</v>
      </c>
      <c r="B1" s="509"/>
      <c r="C1" s="509"/>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8"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10" t="s">
        <v>4961</v>
      </c>
      <c r="D17" s="510"/>
      <c r="E17" s="177"/>
      <c r="F17" s="463" t="s">
        <v>5001</v>
      </c>
      <c r="G17" s="463"/>
      <c r="H17" s="463"/>
      <c r="I17" s="177"/>
      <c r="J17" s="463" t="s">
        <v>4949</v>
      </c>
      <c r="K17" s="463"/>
      <c r="L17" s="463"/>
    </row>
    <row r="18" spans="2:12">
      <c r="C18" s="482"/>
      <c r="D18" s="482"/>
      <c r="F18" s="464"/>
      <c r="G18" s="464"/>
      <c r="H18" s="464"/>
      <c r="J18" s="464"/>
      <c r="K18" s="464"/>
      <c r="L18" s="464"/>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79" activePane="bottomRight" state="frozen"/>
      <selection pane="topRight"/>
      <selection pane="bottomLeft"/>
      <selection pane="bottomRight" activeCell="D206" sqref="D206"/>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7" t="s">
        <v>3303</v>
      </c>
      <c r="H2" s="517"/>
      <c r="I2" s="517"/>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1">
        <v>21</v>
      </c>
      <c r="B5" s="91"/>
      <c r="C5" s="91" t="s">
        <v>3297</v>
      </c>
      <c r="D5" s="188">
        <v>835</v>
      </c>
      <c r="E5" s="99"/>
      <c r="G5" s="98">
        <v>21</v>
      </c>
      <c r="H5" s="164" t="s">
        <v>3309</v>
      </c>
    </row>
    <row r="6" spans="1:9" ht="15" customHeight="1">
      <c r="A6" s="512"/>
      <c r="B6" s="12"/>
      <c r="C6" s="12" t="s">
        <v>3301</v>
      </c>
      <c r="D6" s="188">
        <v>835</v>
      </c>
      <c r="E6" s="100"/>
      <c r="G6" s="98">
        <v>35</v>
      </c>
      <c r="H6" s="164" t="s">
        <v>4536</v>
      </c>
    </row>
    <row r="7" spans="1:9" ht="15" customHeight="1">
      <c r="A7" s="512"/>
      <c r="B7" s="12"/>
      <c r="C7" s="32" t="s">
        <v>3306</v>
      </c>
      <c r="D7" s="188">
        <v>835</v>
      </c>
      <c r="E7" s="100"/>
      <c r="G7" s="98">
        <v>32</v>
      </c>
      <c r="H7" s="164" t="s">
        <v>3866</v>
      </c>
    </row>
    <row r="8" spans="1:9" ht="15" customHeight="1">
      <c r="A8" s="512"/>
      <c r="B8" s="12"/>
      <c r="C8" s="12" t="s">
        <v>3293</v>
      </c>
      <c r="D8" s="188">
        <v>835</v>
      </c>
      <c r="E8" s="100"/>
      <c r="G8" s="98">
        <v>24</v>
      </c>
      <c r="H8" s="164" t="s">
        <v>3310</v>
      </c>
    </row>
    <row r="9" spans="1:9" ht="15" customHeight="1">
      <c r="A9" s="512"/>
      <c r="B9" s="12"/>
      <c r="C9" s="12" t="s">
        <v>3294</v>
      </c>
      <c r="D9" s="188">
        <v>835</v>
      </c>
      <c r="E9" s="436"/>
      <c r="G9" s="98">
        <v>33</v>
      </c>
      <c r="H9" s="164" t="s">
        <v>4537</v>
      </c>
    </row>
    <row r="10" spans="1:9" ht="15" customHeight="1">
      <c r="A10" s="512"/>
      <c r="B10" s="12"/>
      <c r="C10" s="12" t="s">
        <v>3295</v>
      </c>
      <c r="D10" s="188">
        <v>835</v>
      </c>
      <c r="E10" s="436"/>
      <c r="G10" s="98">
        <v>29</v>
      </c>
      <c r="H10" s="164" t="s">
        <v>3312</v>
      </c>
    </row>
    <row r="11" spans="1:9" ht="15" customHeight="1">
      <c r="A11" s="512"/>
      <c r="B11" s="12"/>
      <c r="C11" s="12" t="s">
        <v>3296</v>
      </c>
      <c r="D11" s="188">
        <v>835</v>
      </c>
      <c r="E11" s="436"/>
      <c r="G11" s="98">
        <v>23</v>
      </c>
      <c r="H11" s="164" t="s">
        <v>3311</v>
      </c>
    </row>
    <row r="12" spans="1:9" ht="15" customHeight="1">
      <c r="A12" s="512"/>
      <c r="B12" s="12"/>
      <c r="C12" s="12" t="s">
        <v>3298</v>
      </c>
      <c r="D12" s="188">
        <v>835</v>
      </c>
      <c r="E12" s="436"/>
      <c r="G12" s="98">
        <v>25</v>
      </c>
      <c r="H12" s="164" t="s">
        <v>4538</v>
      </c>
    </row>
    <row r="13" spans="1:9" ht="15" customHeight="1">
      <c r="A13" s="512"/>
      <c r="B13" s="12"/>
      <c r="C13" s="12" t="s">
        <v>3299</v>
      </c>
      <c r="D13" s="188">
        <v>835</v>
      </c>
      <c r="E13" s="436"/>
      <c r="G13" s="98">
        <v>27</v>
      </c>
      <c r="H13" s="164" t="s">
        <v>3313</v>
      </c>
    </row>
    <row r="14" spans="1:9" ht="15" customHeight="1">
      <c r="A14" s="512"/>
      <c r="B14" s="12"/>
      <c r="C14" s="12" t="s">
        <v>3300</v>
      </c>
      <c r="D14" s="188">
        <v>835</v>
      </c>
      <c r="E14" s="436"/>
      <c r="G14" s="98">
        <v>26</v>
      </c>
      <c r="H14" s="164" t="s">
        <v>3308</v>
      </c>
    </row>
    <row r="15" spans="1:9" ht="15" customHeight="1" thickBot="1">
      <c r="A15" s="513"/>
      <c r="B15" s="92"/>
      <c r="C15" s="92" t="s">
        <v>3296</v>
      </c>
      <c r="D15" s="188">
        <v>835</v>
      </c>
      <c r="E15" s="436"/>
      <c r="G15" s="98">
        <v>36</v>
      </c>
      <c r="H15" s="164" t="s">
        <v>4539</v>
      </c>
    </row>
    <row r="16" spans="1:9" ht="15" customHeight="1">
      <c r="A16" s="511">
        <v>35</v>
      </c>
      <c r="B16" s="91"/>
      <c r="C16" s="91" t="s">
        <v>3297</v>
      </c>
      <c r="D16" s="188">
        <v>835</v>
      </c>
      <c r="E16" s="436"/>
      <c r="G16" s="98">
        <v>30</v>
      </c>
      <c r="H16" s="164" t="s">
        <v>3864</v>
      </c>
    </row>
    <row r="17" spans="1:13" ht="15" customHeight="1">
      <c r="A17" s="512"/>
      <c r="B17" s="12"/>
      <c r="C17" s="12" t="s">
        <v>3301</v>
      </c>
      <c r="D17" s="188">
        <v>835</v>
      </c>
      <c r="E17" s="436"/>
      <c r="G17" s="98">
        <v>19</v>
      </c>
      <c r="H17" s="164" t="s">
        <v>3991</v>
      </c>
    </row>
    <row r="18" spans="1:13" ht="15" customHeight="1">
      <c r="A18" s="512"/>
      <c r="B18" s="12"/>
      <c r="C18" s="32" t="s">
        <v>3306</v>
      </c>
      <c r="D18" s="188">
        <v>835</v>
      </c>
      <c r="E18" s="436"/>
      <c r="G18" s="98">
        <v>22</v>
      </c>
      <c r="H18" s="164" t="s">
        <v>4540</v>
      </c>
    </row>
    <row r="19" spans="1:13" ht="15" customHeight="1">
      <c r="A19" s="512"/>
      <c r="B19" s="12"/>
      <c r="C19" s="12" t="s">
        <v>3293</v>
      </c>
      <c r="D19" s="188">
        <v>835</v>
      </c>
      <c r="E19" s="436"/>
      <c r="G19" s="98">
        <v>39</v>
      </c>
      <c r="H19" s="164" t="s">
        <v>3863</v>
      </c>
    </row>
    <row r="20" spans="1:13" ht="15" customHeight="1">
      <c r="A20" s="512"/>
      <c r="B20" s="12"/>
      <c r="C20" s="12" t="s">
        <v>3294</v>
      </c>
      <c r="D20" s="188">
        <v>835</v>
      </c>
      <c r="E20" s="436"/>
      <c r="G20" s="98">
        <v>34</v>
      </c>
      <c r="H20" s="164" t="s">
        <v>3865</v>
      </c>
    </row>
    <row r="21" spans="1:13" ht="15" customHeight="1">
      <c r="A21" s="512"/>
      <c r="B21" s="12"/>
      <c r="C21" s="12" t="s">
        <v>3295</v>
      </c>
      <c r="D21" s="188">
        <v>835</v>
      </c>
      <c r="E21" s="436"/>
      <c r="G21" s="98">
        <v>20</v>
      </c>
      <c r="H21" s="164" t="s">
        <v>4541</v>
      </c>
    </row>
    <row r="22" spans="1:13" ht="15" customHeight="1">
      <c r="A22" s="512"/>
      <c r="B22" s="12"/>
      <c r="C22" s="12" t="s">
        <v>3296</v>
      </c>
      <c r="D22" s="188">
        <v>835</v>
      </c>
      <c r="E22" s="436"/>
      <c r="G22" s="98">
        <v>31</v>
      </c>
      <c r="H22" s="164" t="s">
        <v>3314</v>
      </c>
      <c r="K22" s="166" t="s">
        <v>3992</v>
      </c>
      <c r="L22" s="166"/>
      <c r="M22" s="166"/>
    </row>
    <row r="23" spans="1:13" ht="15" customHeight="1">
      <c r="A23" s="512"/>
      <c r="B23" s="12"/>
      <c r="C23" s="12" t="s">
        <v>3298</v>
      </c>
      <c r="D23" s="188">
        <v>835</v>
      </c>
      <c r="E23" s="436"/>
      <c r="G23" s="98">
        <v>12</v>
      </c>
      <c r="H23" s="164" t="s">
        <v>4990</v>
      </c>
      <c r="K23" s="166"/>
      <c r="L23" s="166"/>
      <c r="M23" s="166"/>
    </row>
    <row r="24" spans="1:13" ht="15" customHeight="1">
      <c r="A24" s="512"/>
      <c r="B24" s="12"/>
      <c r="C24" s="12" t="s">
        <v>3299</v>
      </c>
      <c r="D24" s="188">
        <v>835</v>
      </c>
      <c r="E24" s="436"/>
      <c r="G24" s="98">
        <v>8</v>
      </c>
      <c r="H24" s="164" t="s">
        <v>3315</v>
      </c>
      <c r="K24" s="166" t="s">
        <v>3993</v>
      </c>
      <c r="L24" s="166"/>
      <c r="M24" s="166"/>
    </row>
    <row r="25" spans="1:13" ht="15" customHeight="1">
      <c r="A25" s="512"/>
      <c r="B25" s="12"/>
      <c r="C25" s="12" t="s">
        <v>3300</v>
      </c>
      <c r="D25" s="188">
        <v>835</v>
      </c>
      <c r="E25" s="436"/>
      <c r="G25" s="98">
        <v>17</v>
      </c>
      <c r="H25" s="164" t="s">
        <v>3315</v>
      </c>
      <c r="K25" s="166" t="s">
        <v>3994</v>
      </c>
      <c r="L25" s="166"/>
      <c r="M25" s="166"/>
    </row>
    <row r="26" spans="1:13" ht="15" customHeight="1" thickBot="1">
      <c r="A26" s="513"/>
      <c r="B26" s="92"/>
      <c r="C26" s="92" t="s">
        <v>3296</v>
      </c>
      <c r="D26" s="188">
        <v>835</v>
      </c>
      <c r="E26" s="436"/>
      <c r="G26" s="98">
        <v>1</v>
      </c>
      <c r="H26" s="164" t="s">
        <v>3315</v>
      </c>
    </row>
    <row r="27" spans="1:13" ht="15" customHeight="1">
      <c r="A27" s="511">
        <v>32</v>
      </c>
      <c r="B27" s="91"/>
      <c r="C27" s="91" t="s">
        <v>3297</v>
      </c>
      <c r="D27" s="188">
        <v>835</v>
      </c>
      <c r="E27" s="436"/>
      <c r="G27" s="98">
        <v>7</v>
      </c>
      <c r="H27" s="164" t="s">
        <v>3315</v>
      </c>
    </row>
    <row r="28" spans="1:13" ht="15" customHeight="1">
      <c r="A28" s="512"/>
      <c r="B28" s="12"/>
      <c r="C28" s="12" t="s">
        <v>3301</v>
      </c>
      <c r="D28" s="188">
        <v>835</v>
      </c>
      <c r="E28" s="436"/>
      <c r="G28" s="98">
        <v>4</v>
      </c>
      <c r="H28" s="213" t="s">
        <v>3315</v>
      </c>
    </row>
    <row r="29" spans="1:13" ht="15" customHeight="1">
      <c r="A29" s="512"/>
      <c r="B29" s="12"/>
      <c r="C29" s="32" t="s">
        <v>3306</v>
      </c>
      <c r="D29" s="188">
        <v>835</v>
      </c>
      <c r="E29" s="436"/>
      <c r="G29" s="98">
        <v>9</v>
      </c>
      <c r="H29" s="164" t="s">
        <v>3315</v>
      </c>
    </row>
    <row r="30" spans="1:13" ht="15" customHeight="1">
      <c r="A30" s="512"/>
      <c r="B30" s="12"/>
      <c r="C30" s="12" t="s">
        <v>3293</v>
      </c>
      <c r="D30" s="188">
        <v>835</v>
      </c>
      <c r="E30" s="436"/>
      <c r="G30" s="98">
        <v>14</v>
      </c>
      <c r="H30" s="164" t="s">
        <v>3315</v>
      </c>
    </row>
    <row r="31" spans="1:13" ht="15" customHeight="1">
      <c r="A31" s="512"/>
      <c r="B31" s="12"/>
      <c r="C31" s="12" t="s">
        <v>3294</v>
      </c>
      <c r="D31" s="188">
        <v>835</v>
      </c>
      <c r="E31" s="436"/>
      <c r="G31" s="98">
        <v>5</v>
      </c>
      <c r="H31" s="164" t="s">
        <v>3315</v>
      </c>
    </row>
    <row r="32" spans="1:13" ht="15" customHeight="1">
      <c r="A32" s="512"/>
      <c r="B32" s="12"/>
      <c r="C32" s="12" t="s">
        <v>3295</v>
      </c>
      <c r="D32" s="188">
        <v>835</v>
      </c>
      <c r="E32" s="436"/>
      <c r="G32" s="98">
        <v>6</v>
      </c>
      <c r="H32" s="164" t="s">
        <v>3315</v>
      </c>
    </row>
    <row r="33" spans="1:10" ht="15" customHeight="1">
      <c r="A33" s="512"/>
      <c r="B33" s="12"/>
      <c r="C33" s="12" t="s">
        <v>3296</v>
      </c>
      <c r="D33" s="188">
        <v>835</v>
      </c>
      <c r="E33" s="436"/>
      <c r="G33" s="98">
        <v>13</v>
      </c>
      <c r="H33" s="164" t="s">
        <v>3315</v>
      </c>
      <c r="I33" s="221"/>
      <c r="J33" s="221"/>
    </row>
    <row r="34" spans="1:10" ht="15" customHeight="1">
      <c r="A34" s="512"/>
      <c r="B34" s="12"/>
      <c r="C34" s="12" t="s">
        <v>3298</v>
      </c>
      <c r="D34" s="188">
        <v>835</v>
      </c>
      <c r="E34" s="436"/>
      <c r="G34" s="98">
        <v>15</v>
      </c>
      <c r="H34" s="164" t="s">
        <v>3315</v>
      </c>
    </row>
    <row r="35" spans="1:10" ht="15" customHeight="1">
      <c r="A35" s="512"/>
      <c r="B35" s="12"/>
      <c r="C35" s="12" t="s">
        <v>3299</v>
      </c>
      <c r="D35" s="188">
        <v>835</v>
      </c>
      <c r="E35" s="436"/>
      <c r="G35" s="98">
        <v>11</v>
      </c>
      <c r="H35" s="164" t="s">
        <v>3315</v>
      </c>
    </row>
    <row r="36" spans="1:10" ht="15" customHeight="1">
      <c r="A36" s="512"/>
      <c r="B36" s="12"/>
      <c r="C36" s="12" t="s">
        <v>3300</v>
      </c>
      <c r="D36" s="188">
        <v>835</v>
      </c>
      <c r="E36" s="436"/>
      <c r="G36" s="98">
        <v>2</v>
      </c>
      <c r="H36" s="164" t="s">
        <v>3315</v>
      </c>
    </row>
    <row r="37" spans="1:10" ht="15" customHeight="1" thickBot="1">
      <c r="A37" s="513"/>
      <c r="B37" s="92"/>
      <c r="C37" s="92" t="s">
        <v>3296</v>
      </c>
      <c r="D37" s="188">
        <v>835</v>
      </c>
      <c r="E37" s="436"/>
      <c r="G37" s="98">
        <v>3</v>
      </c>
      <c r="H37" s="164" t="s">
        <v>3315</v>
      </c>
    </row>
    <row r="38" spans="1:10">
      <c r="A38" s="511">
        <v>24</v>
      </c>
      <c r="B38" s="91"/>
      <c r="C38" s="91" t="s">
        <v>3297</v>
      </c>
      <c r="D38" s="188">
        <v>1113</v>
      </c>
      <c r="E38" s="436"/>
      <c r="G38" s="98">
        <v>10</v>
      </c>
      <c r="H38" s="164" t="s">
        <v>3315</v>
      </c>
    </row>
    <row r="39" spans="1:10">
      <c r="A39" s="512"/>
      <c r="B39" s="12"/>
      <c r="C39" s="12" t="s">
        <v>3301</v>
      </c>
      <c r="D39" s="188">
        <v>1113</v>
      </c>
      <c r="E39" s="436"/>
      <c r="G39" s="98">
        <v>16</v>
      </c>
      <c r="H39" s="164" t="s">
        <v>3315</v>
      </c>
    </row>
    <row r="40" spans="1:10">
      <c r="A40" s="512"/>
      <c r="B40" s="12"/>
      <c r="C40" s="32" t="s">
        <v>3306</v>
      </c>
      <c r="D40" s="188">
        <v>1113</v>
      </c>
      <c r="E40" s="436"/>
      <c r="G40" s="98">
        <v>18</v>
      </c>
      <c r="H40" s="164" t="s">
        <v>3315</v>
      </c>
    </row>
    <row r="41" spans="1:10">
      <c r="A41" s="512"/>
      <c r="B41" s="12"/>
      <c r="C41" s="12" t="s">
        <v>3293</v>
      </c>
      <c r="D41" s="188">
        <v>1113</v>
      </c>
      <c r="E41" s="436"/>
      <c r="G41" s="98">
        <v>37</v>
      </c>
      <c r="H41" s="164" t="s">
        <v>3315</v>
      </c>
    </row>
    <row r="42" spans="1:10">
      <c r="A42" s="512"/>
      <c r="B42" s="12"/>
      <c r="C42" s="12" t="s">
        <v>3294</v>
      </c>
      <c r="D42" s="188">
        <v>1113</v>
      </c>
      <c r="E42" s="436"/>
      <c r="G42" s="98">
        <v>28</v>
      </c>
      <c r="H42" s="164" t="s">
        <v>3315</v>
      </c>
    </row>
    <row r="43" spans="1:10" ht="14.25" thickBot="1">
      <c r="A43" s="512"/>
      <c r="B43" s="12"/>
      <c r="C43" s="12" t="s">
        <v>3295</v>
      </c>
      <c r="D43" s="188">
        <v>1113</v>
      </c>
      <c r="E43" s="436"/>
      <c r="G43" s="98">
        <v>38</v>
      </c>
      <c r="H43" s="165" t="s">
        <v>3315</v>
      </c>
    </row>
    <row r="44" spans="1:10">
      <c r="A44" s="512"/>
      <c r="B44" s="12"/>
      <c r="C44" s="12" t="s">
        <v>3296</v>
      </c>
      <c r="D44" s="188">
        <v>1113</v>
      </c>
      <c r="E44" s="436"/>
    </row>
    <row r="45" spans="1:10">
      <c r="A45" s="512"/>
      <c r="B45" s="12"/>
      <c r="C45" s="12" t="s">
        <v>3298</v>
      </c>
      <c r="D45" s="188">
        <v>1113</v>
      </c>
      <c r="E45" s="436"/>
      <c r="G45" s="54"/>
    </row>
    <row r="46" spans="1:10">
      <c r="A46" s="512"/>
      <c r="B46" s="12"/>
      <c r="C46" s="12" t="s">
        <v>3299</v>
      </c>
      <c r="D46" s="188">
        <v>1113</v>
      </c>
      <c r="E46" s="436"/>
      <c r="H46" s="221"/>
    </row>
    <row r="47" spans="1:10">
      <c r="A47" s="512"/>
      <c r="B47" s="12"/>
      <c r="C47" s="12" t="s">
        <v>3300</v>
      </c>
      <c r="D47" s="188">
        <v>1113</v>
      </c>
      <c r="E47" s="436"/>
    </row>
    <row r="48" spans="1:10" ht="14.25" thickBot="1">
      <c r="A48" s="513"/>
      <c r="B48" s="92"/>
      <c r="C48" s="92" t="s">
        <v>3296</v>
      </c>
      <c r="D48" s="188">
        <v>1113</v>
      </c>
      <c r="E48" s="436"/>
    </row>
    <row r="49" spans="1:5">
      <c r="A49" s="511">
        <v>33</v>
      </c>
      <c r="B49" s="91"/>
      <c r="C49" s="91" t="s">
        <v>3297</v>
      </c>
      <c r="D49" s="188">
        <v>1113</v>
      </c>
      <c r="E49" s="436"/>
    </row>
    <row r="50" spans="1:5">
      <c r="A50" s="512"/>
      <c r="B50" s="12"/>
      <c r="C50" s="12" t="s">
        <v>3301</v>
      </c>
      <c r="D50" s="188">
        <v>1113</v>
      </c>
      <c r="E50" s="436"/>
    </row>
    <row r="51" spans="1:5">
      <c r="A51" s="512"/>
      <c r="B51" s="12"/>
      <c r="C51" s="32" t="s">
        <v>3306</v>
      </c>
      <c r="D51" s="188">
        <v>1113</v>
      </c>
      <c r="E51" s="436"/>
    </row>
    <row r="52" spans="1:5">
      <c r="A52" s="512"/>
      <c r="B52" s="12"/>
      <c r="C52" s="12" t="s">
        <v>3293</v>
      </c>
      <c r="D52" s="188">
        <v>1113</v>
      </c>
      <c r="E52" s="436"/>
    </row>
    <row r="53" spans="1:5">
      <c r="A53" s="512"/>
      <c r="B53" s="12"/>
      <c r="C53" s="12" t="s">
        <v>3294</v>
      </c>
      <c r="D53" s="188">
        <v>1113</v>
      </c>
      <c r="E53" s="436"/>
    </row>
    <row r="54" spans="1:5">
      <c r="A54" s="512"/>
      <c r="B54" s="12"/>
      <c r="C54" s="12" t="s">
        <v>3295</v>
      </c>
      <c r="D54" s="188">
        <v>1113</v>
      </c>
      <c r="E54" s="436"/>
    </row>
    <row r="55" spans="1:5">
      <c r="A55" s="512"/>
      <c r="B55" s="12"/>
      <c r="C55" s="12" t="s">
        <v>3296</v>
      </c>
      <c r="D55" s="188">
        <v>1113</v>
      </c>
      <c r="E55" s="436"/>
    </row>
    <row r="56" spans="1:5">
      <c r="A56" s="512"/>
      <c r="B56" s="12"/>
      <c r="C56" s="12" t="s">
        <v>3298</v>
      </c>
      <c r="D56" s="188">
        <v>1113</v>
      </c>
      <c r="E56" s="436"/>
    </row>
    <row r="57" spans="1:5">
      <c r="A57" s="512"/>
      <c r="B57" s="12"/>
      <c r="C57" s="12" t="s">
        <v>3299</v>
      </c>
      <c r="D57" s="188">
        <v>1113</v>
      </c>
      <c r="E57" s="436"/>
    </row>
    <row r="58" spans="1:5">
      <c r="A58" s="512"/>
      <c r="B58" s="12"/>
      <c r="C58" s="12" t="s">
        <v>3300</v>
      </c>
      <c r="D58" s="188">
        <v>1113</v>
      </c>
      <c r="E58" s="436"/>
    </row>
    <row r="59" spans="1:5" ht="14.25" thickBot="1">
      <c r="A59" s="513"/>
      <c r="B59" s="92"/>
      <c r="C59" s="92" t="s">
        <v>3296</v>
      </c>
      <c r="D59" s="188">
        <v>1113</v>
      </c>
      <c r="E59" s="436"/>
    </row>
    <row r="60" spans="1:5">
      <c r="A60" s="511">
        <v>29</v>
      </c>
      <c r="B60" s="91"/>
      <c r="C60" s="91" t="s">
        <v>3297</v>
      </c>
      <c r="D60" s="188">
        <v>1113</v>
      </c>
      <c r="E60" s="436"/>
    </row>
    <row r="61" spans="1:5">
      <c r="A61" s="512"/>
      <c r="B61" s="12"/>
      <c r="C61" s="12" t="s">
        <v>3301</v>
      </c>
      <c r="D61" s="188">
        <v>1113</v>
      </c>
      <c r="E61" s="436"/>
    </row>
    <row r="62" spans="1:5">
      <c r="A62" s="512"/>
      <c r="B62" s="12"/>
      <c r="C62" s="32" t="s">
        <v>3306</v>
      </c>
      <c r="D62" s="188">
        <v>1113</v>
      </c>
      <c r="E62" s="436"/>
    </row>
    <row r="63" spans="1:5">
      <c r="A63" s="512"/>
      <c r="B63" s="12"/>
      <c r="C63" s="12" t="s">
        <v>3293</v>
      </c>
      <c r="D63" s="188">
        <v>1113</v>
      </c>
      <c r="E63" s="436"/>
    </row>
    <row r="64" spans="1:5">
      <c r="A64" s="512"/>
      <c r="B64" s="12"/>
      <c r="C64" s="12" t="s">
        <v>3294</v>
      </c>
      <c r="D64" s="188">
        <v>1113</v>
      </c>
      <c r="E64" s="436"/>
    </row>
    <row r="65" spans="1:6">
      <c r="A65" s="512"/>
      <c r="B65" s="12"/>
      <c r="C65" s="12" t="s">
        <v>3295</v>
      </c>
      <c r="D65" s="188">
        <v>1113</v>
      </c>
      <c r="E65" s="436"/>
    </row>
    <row r="66" spans="1:6">
      <c r="A66" s="512"/>
      <c r="B66" s="12"/>
      <c r="C66" s="12" t="s">
        <v>3296</v>
      </c>
      <c r="D66" s="188">
        <v>1113</v>
      </c>
      <c r="E66" s="436"/>
    </row>
    <row r="67" spans="1:6">
      <c r="A67" s="512"/>
      <c r="B67" s="12"/>
      <c r="C67" s="12" t="s">
        <v>3298</v>
      </c>
      <c r="D67" s="188">
        <v>1113</v>
      </c>
      <c r="E67" s="436"/>
    </row>
    <row r="68" spans="1:6">
      <c r="A68" s="512"/>
      <c r="B68" s="12"/>
      <c r="C68" s="12" t="s">
        <v>3299</v>
      </c>
      <c r="D68" s="188">
        <v>1113</v>
      </c>
      <c r="E68" s="436"/>
    </row>
    <row r="69" spans="1:6">
      <c r="A69" s="512"/>
      <c r="B69" s="12"/>
      <c r="C69" s="12" t="s">
        <v>3300</v>
      </c>
      <c r="D69" s="188">
        <v>1113</v>
      </c>
      <c r="E69" s="436"/>
    </row>
    <row r="70" spans="1:6" ht="14.25" thickBot="1">
      <c r="A70" s="513"/>
      <c r="B70" s="92"/>
      <c r="C70" s="92" t="s">
        <v>3296</v>
      </c>
      <c r="D70" s="188">
        <v>1113</v>
      </c>
      <c r="E70" s="436"/>
    </row>
    <row r="71" spans="1:6">
      <c r="A71" s="511">
        <v>23</v>
      </c>
      <c r="B71" s="91"/>
      <c r="C71" s="91" t="s">
        <v>3297</v>
      </c>
      <c r="D71" s="437">
        <v>835</v>
      </c>
      <c r="E71" s="436"/>
      <c r="F71" s="434"/>
    </row>
    <row r="72" spans="1:6">
      <c r="A72" s="512"/>
      <c r="B72" s="12"/>
      <c r="C72" s="12" t="s">
        <v>3301</v>
      </c>
      <c r="D72" s="437">
        <v>835</v>
      </c>
      <c r="E72" s="100"/>
    </row>
    <row r="73" spans="1:6">
      <c r="A73" s="512"/>
      <c r="B73" s="12"/>
      <c r="C73" s="32" t="s">
        <v>3306</v>
      </c>
      <c r="D73" s="437">
        <v>835</v>
      </c>
      <c r="E73" s="100"/>
    </row>
    <row r="74" spans="1:6">
      <c r="A74" s="512"/>
      <c r="B74" s="12"/>
      <c r="C74" s="12" t="s">
        <v>3293</v>
      </c>
      <c r="D74" s="437">
        <v>835</v>
      </c>
      <c r="E74" s="100"/>
    </row>
    <row r="75" spans="1:6">
      <c r="A75" s="512"/>
      <c r="B75" s="12"/>
      <c r="C75" s="12" t="s">
        <v>3294</v>
      </c>
      <c r="D75" s="437">
        <v>835</v>
      </c>
      <c r="E75" s="100"/>
    </row>
    <row r="76" spans="1:6">
      <c r="A76" s="512"/>
      <c r="B76" s="12"/>
      <c r="C76" s="12" t="s">
        <v>3295</v>
      </c>
      <c r="D76" s="437">
        <v>835</v>
      </c>
      <c r="E76" s="100"/>
    </row>
    <row r="77" spans="1:6">
      <c r="A77" s="512"/>
      <c r="B77" s="12"/>
      <c r="C77" s="12" t="s">
        <v>3296</v>
      </c>
      <c r="D77" s="437">
        <v>835</v>
      </c>
      <c r="E77" s="100"/>
    </row>
    <row r="78" spans="1:6">
      <c r="A78" s="512"/>
      <c r="B78" s="12"/>
      <c r="C78" s="12" t="s">
        <v>3298</v>
      </c>
      <c r="D78" s="437">
        <v>835</v>
      </c>
      <c r="E78" s="100"/>
    </row>
    <row r="79" spans="1:6">
      <c r="A79" s="512"/>
      <c r="B79" s="12"/>
      <c r="C79" s="12" t="s">
        <v>3299</v>
      </c>
      <c r="D79" s="437">
        <v>835</v>
      </c>
      <c r="E79" s="100"/>
    </row>
    <row r="80" spans="1:6">
      <c r="A80" s="512"/>
      <c r="B80" s="12"/>
      <c r="C80" s="12" t="s">
        <v>3300</v>
      </c>
      <c r="D80" s="437">
        <v>835</v>
      </c>
      <c r="E80" s="100"/>
    </row>
    <row r="81" spans="1:8" ht="14.25" thickBot="1">
      <c r="A81" s="513"/>
      <c r="B81" s="92"/>
      <c r="C81" s="92" t="s">
        <v>3296</v>
      </c>
      <c r="D81" s="437">
        <v>835</v>
      </c>
      <c r="E81" s="101"/>
    </row>
    <row r="82" spans="1:8">
      <c r="A82" s="511">
        <v>25</v>
      </c>
      <c r="B82" s="91"/>
      <c r="C82" s="91" t="s">
        <v>3297</v>
      </c>
      <c r="D82" s="437">
        <v>835</v>
      </c>
      <c r="E82" s="99"/>
    </row>
    <row r="83" spans="1:8">
      <c r="A83" s="512"/>
      <c r="B83" s="12"/>
      <c r="C83" s="12" t="s">
        <v>3301</v>
      </c>
      <c r="D83" s="437">
        <v>835</v>
      </c>
      <c r="E83" s="100"/>
    </row>
    <row r="84" spans="1:8">
      <c r="A84" s="512"/>
      <c r="B84" s="12"/>
      <c r="C84" s="32" t="s">
        <v>3306</v>
      </c>
      <c r="D84" s="437">
        <v>835</v>
      </c>
      <c r="E84" s="100"/>
      <c r="G84" s="220"/>
      <c r="H84" s="220"/>
    </row>
    <row r="85" spans="1:8">
      <c r="A85" s="512"/>
      <c r="B85" s="12"/>
      <c r="C85" s="12" t="s">
        <v>3293</v>
      </c>
      <c r="D85" s="437">
        <v>835</v>
      </c>
      <c r="E85" s="100"/>
    </row>
    <row r="86" spans="1:8">
      <c r="A86" s="512"/>
      <c r="B86" s="12"/>
      <c r="C86" s="12" t="s">
        <v>3294</v>
      </c>
      <c r="D86" s="437">
        <v>835</v>
      </c>
      <c r="E86" s="100"/>
    </row>
    <row r="87" spans="1:8">
      <c r="A87" s="512"/>
      <c r="B87" s="12"/>
      <c r="C87" s="12" t="s">
        <v>3295</v>
      </c>
      <c r="D87" s="437">
        <v>835</v>
      </c>
      <c r="E87" s="100"/>
    </row>
    <row r="88" spans="1:8">
      <c r="A88" s="512"/>
      <c r="B88" s="12"/>
      <c r="C88" s="12" t="s">
        <v>3296</v>
      </c>
      <c r="D88" s="437">
        <v>835</v>
      </c>
      <c r="E88" s="100"/>
    </row>
    <row r="89" spans="1:8">
      <c r="A89" s="512"/>
      <c r="B89" s="12"/>
      <c r="C89" s="12" t="s">
        <v>3298</v>
      </c>
      <c r="D89" s="437">
        <v>835</v>
      </c>
      <c r="E89" s="100"/>
    </row>
    <row r="90" spans="1:8">
      <c r="A90" s="512"/>
      <c r="B90" s="12"/>
      <c r="C90" s="12" t="s">
        <v>3299</v>
      </c>
      <c r="D90" s="437">
        <v>835</v>
      </c>
      <c r="E90" s="100"/>
    </row>
    <row r="91" spans="1:8">
      <c r="A91" s="512"/>
      <c r="B91" s="12"/>
      <c r="C91" s="12" t="s">
        <v>3300</v>
      </c>
      <c r="D91" s="437">
        <v>835</v>
      </c>
      <c r="E91" s="100"/>
    </row>
    <row r="92" spans="1:8" ht="14.25" thickBot="1">
      <c r="A92" s="513"/>
      <c r="B92" s="92"/>
      <c r="C92" s="92" t="s">
        <v>3296</v>
      </c>
      <c r="D92" s="437">
        <v>835</v>
      </c>
      <c r="E92" s="101"/>
    </row>
    <row r="93" spans="1:8">
      <c r="A93" s="511">
        <v>27</v>
      </c>
      <c r="B93" s="91"/>
      <c r="C93" s="91" t="s">
        <v>3297</v>
      </c>
      <c r="D93" s="437">
        <v>835</v>
      </c>
      <c r="E93" s="99"/>
    </row>
    <row r="94" spans="1:8">
      <c r="A94" s="512"/>
      <c r="B94" s="12"/>
      <c r="C94" s="12" t="s">
        <v>3301</v>
      </c>
      <c r="D94" s="437">
        <v>835</v>
      </c>
      <c r="E94" s="100"/>
    </row>
    <row r="95" spans="1:8">
      <c r="A95" s="512"/>
      <c r="B95" s="12"/>
      <c r="C95" s="32" t="s">
        <v>3306</v>
      </c>
      <c r="D95" s="437">
        <v>835</v>
      </c>
      <c r="E95" s="100"/>
    </row>
    <row r="96" spans="1:8">
      <c r="A96" s="512"/>
      <c r="B96" s="12"/>
      <c r="C96" s="12" t="s">
        <v>3293</v>
      </c>
      <c r="D96" s="437">
        <v>835</v>
      </c>
      <c r="E96" s="100"/>
    </row>
    <row r="97" spans="1:5">
      <c r="A97" s="512"/>
      <c r="B97" s="12"/>
      <c r="C97" s="12" t="s">
        <v>3294</v>
      </c>
      <c r="D97" s="437">
        <v>835</v>
      </c>
      <c r="E97" s="100"/>
    </row>
    <row r="98" spans="1:5">
      <c r="A98" s="512"/>
      <c r="B98" s="12"/>
      <c r="C98" s="12" t="s">
        <v>3295</v>
      </c>
      <c r="D98" s="437">
        <v>835</v>
      </c>
      <c r="E98" s="100"/>
    </row>
    <row r="99" spans="1:5">
      <c r="A99" s="512"/>
      <c r="B99" s="12"/>
      <c r="C99" s="12" t="s">
        <v>3296</v>
      </c>
      <c r="D99" s="437">
        <v>835</v>
      </c>
      <c r="E99" s="100"/>
    </row>
    <row r="100" spans="1:5">
      <c r="A100" s="512"/>
      <c r="B100" s="12"/>
      <c r="C100" s="12" t="s">
        <v>3298</v>
      </c>
      <c r="D100" s="437">
        <v>835</v>
      </c>
      <c r="E100" s="100"/>
    </row>
    <row r="101" spans="1:5">
      <c r="A101" s="512"/>
      <c r="B101" s="12"/>
      <c r="C101" s="12" t="s">
        <v>3299</v>
      </c>
      <c r="D101" s="437">
        <v>835</v>
      </c>
      <c r="E101" s="100"/>
    </row>
    <row r="102" spans="1:5">
      <c r="A102" s="512"/>
      <c r="B102" s="12"/>
      <c r="C102" s="12" t="s">
        <v>3300</v>
      </c>
      <c r="D102" s="437">
        <v>835</v>
      </c>
      <c r="E102" s="100"/>
    </row>
    <row r="103" spans="1:5" ht="14.25" thickBot="1">
      <c r="A103" s="513"/>
      <c r="B103" s="92"/>
      <c r="C103" s="92" t="s">
        <v>3296</v>
      </c>
      <c r="D103" s="437">
        <v>835</v>
      </c>
      <c r="E103" s="101"/>
    </row>
    <row r="104" spans="1:5">
      <c r="A104" s="511">
        <v>26</v>
      </c>
      <c r="B104" s="91"/>
      <c r="C104" s="91" t="s">
        <v>3297</v>
      </c>
      <c r="D104" s="437">
        <v>835</v>
      </c>
      <c r="E104" s="99"/>
    </row>
    <row r="105" spans="1:5">
      <c r="A105" s="512"/>
      <c r="B105" s="12"/>
      <c r="C105" s="12" t="s">
        <v>3301</v>
      </c>
      <c r="D105" s="437">
        <v>835</v>
      </c>
      <c r="E105" s="100"/>
    </row>
    <row r="106" spans="1:5">
      <c r="A106" s="512"/>
      <c r="B106" s="12"/>
      <c r="C106" s="32" t="s">
        <v>3306</v>
      </c>
      <c r="D106" s="437">
        <v>835</v>
      </c>
      <c r="E106" s="100"/>
    </row>
    <row r="107" spans="1:5">
      <c r="A107" s="512"/>
      <c r="B107" s="12"/>
      <c r="C107" s="12" t="s">
        <v>3293</v>
      </c>
      <c r="D107" s="437">
        <v>835</v>
      </c>
      <c r="E107" s="100"/>
    </row>
    <row r="108" spans="1:5">
      <c r="A108" s="512"/>
      <c r="B108" s="12"/>
      <c r="C108" s="12" t="s">
        <v>3294</v>
      </c>
      <c r="D108" s="437">
        <v>835</v>
      </c>
      <c r="E108" s="100"/>
    </row>
    <row r="109" spans="1:5">
      <c r="A109" s="512"/>
      <c r="B109" s="12"/>
      <c r="C109" s="12" t="s">
        <v>3295</v>
      </c>
      <c r="D109" s="437">
        <v>835</v>
      </c>
      <c r="E109" s="100"/>
    </row>
    <row r="110" spans="1:5">
      <c r="A110" s="512"/>
      <c r="B110" s="12"/>
      <c r="C110" s="12" t="s">
        <v>3296</v>
      </c>
      <c r="D110" s="437">
        <v>835</v>
      </c>
      <c r="E110" s="100"/>
    </row>
    <row r="111" spans="1:5">
      <c r="A111" s="512"/>
      <c r="B111" s="12"/>
      <c r="C111" s="12" t="s">
        <v>3298</v>
      </c>
      <c r="D111" s="437">
        <v>835</v>
      </c>
      <c r="E111" s="100"/>
    </row>
    <row r="112" spans="1:5">
      <c r="A112" s="512"/>
      <c r="B112" s="12"/>
      <c r="C112" s="12" t="s">
        <v>3299</v>
      </c>
      <c r="D112" s="437">
        <v>835</v>
      </c>
      <c r="E112" s="100"/>
    </row>
    <row r="113" spans="1:5">
      <c r="A113" s="512"/>
      <c r="B113" s="12"/>
      <c r="C113" s="12" t="s">
        <v>3300</v>
      </c>
      <c r="D113" s="437">
        <v>835</v>
      </c>
      <c r="E113" s="100"/>
    </row>
    <row r="114" spans="1:5" ht="14.25" thickBot="1">
      <c r="A114" s="513"/>
      <c r="B114" s="92"/>
      <c r="C114" s="92" t="s">
        <v>3296</v>
      </c>
      <c r="D114" s="437">
        <v>835</v>
      </c>
      <c r="E114" s="101"/>
    </row>
    <row r="115" spans="1:5">
      <c r="A115" s="511">
        <v>36</v>
      </c>
      <c r="B115" s="91"/>
      <c r="C115" s="91" t="s">
        <v>3297</v>
      </c>
      <c r="D115" s="437">
        <v>835</v>
      </c>
      <c r="E115" s="99"/>
    </row>
    <row r="116" spans="1:5">
      <c r="A116" s="512"/>
      <c r="B116" s="12"/>
      <c r="C116" s="12" t="s">
        <v>3301</v>
      </c>
      <c r="D116" s="437">
        <v>835</v>
      </c>
      <c r="E116" s="100"/>
    </row>
    <row r="117" spans="1:5">
      <c r="A117" s="512"/>
      <c r="B117" s="12"/>
      <c r="C117" s="32" t="s">
        <v>3306</v>
      </c>
      <c r="D117" s="437">
        <v>835</v>
      </c>
      <c r="E117" s="100"/>
    </row>
    <row r="118" spans="1:5">
      <c r="A118" s="512"/>
      <c r="B118" s="12"/>
      <c r="C118" s="12" t="s">
        <v>3293</v>
      </c>
      <c r="D118" s="437">
        <v>835</v>
      </c>
      <c r="E118" s="100"/>
    </row>
    <row r="119" spans="1:5">
      <c r="A119" s="512"/>
      <c r="B119" s="12"/>
      <c r="C119" s="12" t="s">
        <v>3294</v>
      </c>
      <c r="D119" s="437">
        <v>835</v>
      </c>
      <c r="E119" s="100"/>
    </row>
    <row r="120" spans="1:5">
      <c r="A120" s="512"/>
      <c r="B120" s="12"/>
      <c r="C120" s="12" t="s">
        <v>3295</v>
      </c>
      <c r="D120" s="437">
        <v>835</v>
      </c>
      <c r="E120" s="100"/>
    </row>
    <row r="121" spans="1:5">
      <c r="A121" s="512"/>
      <c r="B121" s="12"/>
      <c r="C121" s="12" t="s">
        <v>3296</v>
      </c>
      <c r="D121" s="437">
        <v>835</v>
      </c>
      <c r="E121" s="100"/>
    </row>
    <row r="122" spans="1:5">
      <c r="A122" s="512"/>
      <c r="B122" s="12"/>
      <c r="C122" s="12" t="s">
        <v>3298</v>
      </c>
      <c r="D122" s="437">
        <v>835</v>
      </c>
      <c r="E122" s="100"/>
    </row>
    <row r="123" spans="1:5">
      <c r="A123" s="512"/>
      <c r="B123" s="12"/>
      <c r="C123" s="12" t="s">
        <v>3299</v>
      </c>
      <c r="D123" s="437">
        <v>835</v>
      </c>
      <c r="E123" s="100"/>
    </row>
    <row r="124" spans="1:5">
      <c r="A124" s="512"/>
      <c r="B124" s="12"/>
      <c r="C124" s="12" t="s">
        <v>3300</v>
      </c>
      <c r="D124" s="437">
        <v>835</v>
      </c>
      <c r="E124" s="100"/>
    </row>
    <row r="125" spans="1:5" ht="14.25" thickBot="1">
      <c r="A125" s="513"/>
      <c r="B125" s="92"/>
      <c r="C125" s="92" t="s">
        <v>3296</v>
      </c>
      <c r="D125" s="437">
        <v>835</v>
      </c>
      <c r="E125" s="101"/>
    </row>
    <row r="126" spans="1:5">
      <c r="A126" s="511">
        <v>30</v>
      </c>
      <c r="B126" s="91"/>
      <c r="C126" s="91" t="s">
        <v>3297</v>
      </c>
      <c r="D126" s="437">
        <v>835</v>
      </c>
      <c r="E126" s="99"/>
    </row>
    <row r="127" spans="1:5">
      <c r="A127" s="512"/>
      <c r="B127" s="12"/>
      <c r="C127" s="12" t="s">
        <v>3301</v>
      </c>
      <c r="D127" s="437">
        <v>835</v>
      </c>
      <c r="E127" s="100"/>
    </row>
    <row r="128" spans="1:5">
      <c r="A128" s="512"/>
      <c r="B128" s="12"/>
      <c r="C128" s="32" t="s">
        <v>3306</v>
      </c>
      <c r="D128" s="437">
        <v>835</v>
      </c>
      <c r="E128" s="100"/>
    </row>
    <row r="129" spans="1:5">
      <c r="A129" s="512"/>
      <c r="B129" s="12"/>
      <c r="C129" s="12" t="s">
        <v>3293</v>
      </c>
      <c r="D129" s="437">
        <v>835</v>
      </c>
      <c r="E129" s="100"/>
    </row>
    <row r="130" spans="1:5">
      <c r="A130" s="512"/>
      <c r="B130" s="12"/>
      <c r="C130" s="12" t="s">
        <v>3294</v>
      </c>
      <c r="D130" s="437">
        <v>835</v>
      </c>
      <c r="E130" s="100"/>
    </row>
    <row r="131" spans="1:5">
      <c r="A131" s="512"/>
      <c r="B131" s="12"/>
      <c r="C131" s="12" t="s">
        <v>3295</v>
      </c>
      <c r="D131" s="437">
        <v>835</v>
      </c>
      <c r="E131" s="100"/>
    </row>
    <row r="132" spans="1:5">
      <c r="A132" s="512"/>
      <c r="B132" s="12"/>
      <c r="C132" s="12" t="s">
        <v>3296</v>
      </c>
      <c r="D132" s="437">
        <v>835</v>
      </c>
      <c r="E132" s="100"/>
    </row>
    <row r="133" spans="1:5">
      <c r="A133" s="512"/>
      <c r="B133" s="12"/>
      <c r="C133" s="12" t="s">
        <v>3298</v>
      </c>
      <c r="D133" s="437">
        <v>835</v>
      </c>
      <c r="E133" s="100"/>
    </row>
    <row r="134" spans="1:5">
      <c r="A134" s="512"/>
      <c r="B134" s="12"/>
      <c r="C134" s="12" t="s">
        <v>3299</v>
      </c>
      <c r="D134" s="437">
        <v>835</v>
      </c>
      <c r="E134" s="100"/>
    </row>
    <row r="135" spans="1:5">
      <c r="A135" s="512"/>
      <c r="B135" s="12"/>
      <c r="C135" s="12" t="s">
        <v>3300</v>
      </c>
      <c r="D135" s="437">
        <v>835</v>
      </c>
      <c r="E135" s="100"/>
    </row>
    <row r="136" spans="1:5" ht="14.25" thickBot="1">
      <c r="A136" s="513"/>
      <c r="B136" s="92"/>
      <c r="C136" s="92" t="s">
        <v>3296</v>
      </c>
      <c r="D136" s="437">
        <v>835</v>
      </c>
      <c r="E136" s="101"/>
    </row>
    <row r="137" spans="1:5">
      <c r="A137" s="511">
        <v>19</v>
      </c>
      <c r="B137" s="91"/>
      <c r="C137" s="91" t="s">
        <v>3297</v>
      </c>
      <c r="D137" s="437">
        <v>835</v>
      </c>
      <c r="E137" s="99"/>
    </row>
    <row r="138" spans="1:5">
      <c r="A138" s="512"/>
      <c r="B138" s="12"/>
      <c r="C138" s="12" t="s">
        <v>3301</v>
      </c>
      <c r="D138" s="437">
        <v>835</v>
      </c>
      <c r="E138" s="100"/>
    </row>
    <row r="139" spans="1:5">
      <c r="A139" s="512"/>
      <c r="B139" s="12"/>
      <c r="C139" s="32" t="s">
        <v>3306</v>
      </c>
      <c r="D139" s="437">
        <v>835</v>
      </c>
      <c r="E139" s="100"/>
    </row>
    <row r="140" spans="1:5">
      <c r="A140" s="512"/>
      <c r="B140" s="12"/>
      <c r="C140" s="12" t="s">
        <v>3293</v>
      </c>
      <c r="D140" s="437">
        <v>835</v>
      </c>
      <c r="E140" s="100"/>
    </row>
    <row r="141" spans="1:5">
      <c r="A141" s="512"/>
      <c r="B141" s="12"/>
      <c r="C141" s="12" t="s">
        <v>3294</v>
      </c>
      <c r="D141" s="437">
        <v>835</v>
      </c>
      <c r="E141" s="100"/>
    </row>
    <row r="142" spans="1:5">
      <c r="A142" s="512"/>
      <c r="B142" s="12"/>
      <c r="C142" s="12" t="s">
        <v>3295</v>
      </c>
      <c r="D142" s="437">
        <v>835</v>
      </c>
      <c r="E142" s="100"/>
    </row>
    <row r="143" spans="1:5">
      <c r="A143" s="512"/>
      <c r="B143" s="12"/>
      <c r="C143" s="12" t="s">
        <v>3296</v>
      </c>
      <c r="D143" s="437">
        <v>835</v>
      </c>
      <c r="E143" s="100"/>
    </row>
    <row r="144" spans="1:5">
      <c r="A144" s="512"/>
      <c r="B144" s="12"/>
      <c r="C144" s="12" t="s">
        <v>3298</v>
      </c>
      <c r="D144" s="437">
        <v>835</v>
      </c>
      <c r="E144" s="100"/>
    </row>
    <row r="145" spans="1:5">
      <c r="A145" s="512"/>
      <c r="B145" s="12"/>
      <c r="C145" s="12" t="s">
        <v>3299</v>
      </c>
      <c r="D145" s="437">
        <v>835</v>
      </c>
      <c r="E145" s="100"/>
    </row>
    <row r="146" spans="1:5">
      <c r="A146" s="512"/>
      <c r="B146" s="12"/>
      <c r="C146" s="12" t="s">
        <v>3300</v>
      </c>
      <c r="D146" s="437">
        <v>835</v>
      </c>
      <c r="E146" s="100"/>
    </row>
    <row r="147" spans="1:5" ht="14.25" thickBot="1">
      <c r="A147" s="513"/>
      <c r="B147" s="92"/>
      <c r="C147" s="92" t="s">
        <v>3296</v>
      </c>
      <c r="D147" s="437">
        <v>835</v>
      </c>
      <c r="E147" s="101"/>
    </row>
    <row r="148" spans="1:5">
      <c r="A148" s="511">
        <v>22</v>
      </c>
      <c r="B148" s="91"/>
      <c r="C148" s="91" t="s">
        <v>3297</v>
      </c>
      <c r="D148" s="437">
        <v>835</v>
      </c>
      <c r="E148" s="99"/>
    </row>
    <row r="149" spans="1:5">
      <c r="A149" s="512"/>
      <c r="B149" s="12"/>
      <c r="C149" s="12" t="s">
        <v>3301</v>
      </c>
      <c r="D149" s="437">
        <v>835</v>
      </c>
      <c r="E149" s="100"/>
    </row>
    <row r="150" spans="1:5">
      <c r="A150" s="512"/>
      <c r="B150" s="12"/>
      <c r="C150" s="32" t="s">
        <v>3306</v>
      </c>
      <c r="D150" s="437">
        <v>835</v>
      </c>
      <c r="E150" s="100"/>
    </row>
    <row r="151" spans="1:5">
      <c r="A151" s="512"/>
      <c r="B151" s="12"/>
      <c r="C151" s="12" t="s">
        <v>3293</v>
      </c>
      <c r="D151" s="437">
        <v>835</v>
      </c>
      <c r="E151" s="100"/>
    </row>
    <row r="152" spans="1:5">
      <c r="A152" s="512"/>
      <c r="B152" s="12"/>
      <c r="C152" s="12" t="s">
        <v>3294</v>
      </c>
      <c r="D152" s="437">
        <v>835</v>
      </c>
      <c r="E152" s="100"/>
    </row>
    <row r="153" spans="1:5">
      <c r="A153" s="512"/>
      <c r="B153" s="12"/>
      <c r="C153" s="12" t="s">
        <v>3295</v>
      </c>
      <c r="D153" s="437">
        <v>835</v>
      </c>
      <c r="E153" s="100"/>
    </row>
    <row r="154" spans="1:5">
      <c r="A154" s="512"/>
      <c r="B154" s="12"/>
      <c r="C154" s="12" t="s">
        <v>3296</v>
      </c>
      <c r="D154" s="437">
        <v>835</v>
      </c>
      <c r="E154" s="100"/>
    </row>
    <row r="155" spans="1:5">
      <c r="A155" s="512"/>
      <c r="B155" s="12"/>
      <c r="C155" s="12" t="s">
        <v>3298</v>
      </c>
      <c r="D155" s="437">
        <v>835</v>
      </c>
      <c r="E155" s="100"/>
    </row>
    <row r="156" spans="1:5">
      <c r="A156" s="512"/>
      <c r="B156" s="12"/>
      <c r="C156" s="12" t="s">
        <v>3299</v>
      </c>
      <c r="D156" s="437">
        <v>835</v>
      </c>
      <c r="E156" s="100"/>
    </row>
    <row r="157" spans="1:5">
      <c r="A157" s="512"/>
      <c r="B157" s="12"/>
      <c r="C157" s="12" t="s">
        <v>3300</v>
      </c>
      <c r="D157" s="437">
        <v>835</v>
      </c>
      <c r="E157" s="100"/>
    </row>
    <row r="158" spans="1:5" ht="14.25" thickBot="1">
      <c r="A158" s="513"/>
      <c r="B158" s="92"/>
      <c r="C158" s="92" t="s">
        <v>3296</v>
      </c>
      <c r="D158" s="437">
        <v>835</v>
      </c>
      <c r="E158" s="101"/>
    </row>
    <row r="159" spans="1:5">
      <c r="A159" s="511">
        <v>39</v>
      </c>
      <c r="B159" s="91"/>
      <c r="C159" s="91" t="s">
        <v>3297</v>
      </c>
      <c r="D159" s="437">
        <v>835</v>
      </c>
      <c r="E159" s="99"/>
    </row>
    <row r="160" spans="1:5">
      <c r="A160" s="512"/>
      <c r="B160" s="12"/>
      <c r="C160" s="12" t="s">
        <v>3301</v>
      </c>
      <c r="D160" s="437">
        <v>835</v>
      </c>
      <c r="E160" s="100"/>
    </row>
    <row r="161" spans="1:5">
      <c r="A161" s="512"/>
      <c r="B161" s="12"/>
      <c r="C161" s="32" t="s">
        <v>3306</v>
      </c>
      <c r="D161" s="437">
        <v>835</v>
      </c>
      <c r="E161" s="100"/>
    </row>
    <row r="162" spans="1:5">
      <c r="A162" s="512"/>
      <c r="B162" s="12"/>
      <c r="C162" s="12" t="s">
        <v>3293</v>
      </c>
      <c r="D162" s="437">
        <v>835</v>
      </c>
      <c r="E162" s="100"/>
    </row>
    <row r="163" spans="1:5">
      <c r="A163" s="512"/>
      <c r="B163" s="12"/>
      <c r="C163" s="12" t="s">
        <v>3294</v>
      </c>
      <c r="D163" s="437">
        <v>835</v>
      </c>
      <c r="E163" s="100"/>
    </row>
    <row r="164" spans="1:5">
      <c r="A164" s="512"/>
      <c r="B164" s="12"/>
      <c r="C164" s="12" t="s">
        <v>3295</v>
      </c>
      <c r="D164" s="437">
        <v>835</v>
      </c>
      <c r="E164" s="100"/>
    </row>
    <row r="165" spans="1:5">
      <c r="A165" s="512"/>
      <c r="B165" s="12"/>
      <c r="C165" s="12" t="s">
        <v>3296</v>
      </c>
      <c r="D165" s="437">
        <v>835</v>
      </c>
      <c r="E165" s="100"/>
    </row>
    <row r="166" spans="1:5">
      <c r="A166" s="512"/>
      <c r="B166" s="12"/>
      <c r="C166" s="12" t="s">
        <v>3298</v>
      </c>
      <c r="D166" s="437">
        <v>835</v>
      </c>
      <c r="E166" s="100"/>
    </row>
    <row r="167" spans="1:5">
      <c r="A167" s="512"/>
      <c r="B167" s="12"/>
      <c r="C167" s="12" t="s">
        <v>3299</v>
      </c>
      <c r="D167" s="437">
        <v>835</v>
      </c>
      <c r="E167" s="100"/>
    </row>
    <row r="168" spans="1:5">
      <c r="A168" s="512"/>
      <c r="B168" s="12"/>
      <c r="C168" s="12" t="s">
        <v>3300</v>
      </c>
      <c r="D168" s="437">
        <v>835</v>
      </c>
      <c r="E168" s="100"/>
    </row>
    <row r="169" spans="1:5" ht="14.25" thickBot="1">
      <c r="A169" s="513"/>
      <c r="B169" s="92"/>
      <c r="C169" s="92" t="s">
        <v>3296</v>
      </c>
      <c r="D169" s="437">
        <v>835</v>
      </c>
      <c r="E169" s="101"/>
    </row>
    <row r="170" spans="1:5">
      <c r="A170" s="511">
        <v>34</v>
      </c>
      <c r="B170" s="91"/>
      <c r="C170" s="91" t="s">
        <v>3297</v>
      </c>
      <c r="D170" s="437">
        <v>1315</v>
      </c>
      <c r="E170" s="99"/>
    </row>
    <row r="171" spans="1:5">
      <c r="A171" s="512"/>
      <c r="B171" s="12"/>
      <c r="C171" s="12" t="s">
        <v>3301</v>
      </c>
      <c r="D171" s="437">
        <v>1315</v>
      </c>
      <c r="E171" s="100"/>
    </row>
    <row r="172" spans="1:5">
      <c r="A172" s="512"/>
      <c r="B172" s="12"/>
      <c r="C172" s="32" t="s">
        <v>3306</v>
      </c>
      <c r="D172" s="437">
        <v>1315</v>
      </c>
      <c r="E172" s="100"/>
    </row>
    <row r="173" spans="1:5">
      <c r="A173" s="512"/>
      <c r="B173" s="12"/>
      <c r="C173" s="12" t="s">
        <v>3293</v>
      </c>
      <c r="D173" s="437">
        <v>1315</v>
      </c>
      <c r="E173" s="100"/>
    </row>
    <row r="174" spans="1:5">
      <c r="A174" s="512"/>
      <c r="B174" s="12"/>
      <c r="C174" s="12" t="s">
        <v>3294</v>
      </c>
      <c r="D174" s="437">
        <v>1315</v>
      </c>
      <c r="E174" s="100"/>
    </row>
    <row r="175" spans="1:5">
      <c r="A175" s="512"/>
      <c r="B175" s="12"/>
      <c r="C175" s="12" t="s">
        <v>3295</v>
      </c>
      <c r="D175" s="437">
        <v>1315</v>
      </c>
      <c r="E175" s="100"/>
    </row>
    <row r="176" spans="1:5">
      <c r="A176" s="512"/>
      <c r="B176" s="12"/>
      <c r="C176" s="12" t="s">
        <v>3296</v>
      </c>
      <c r="D176" s="437">
        <v>1315</v>
      </c>
      <c r="E176" s="100"/>
    </row>
    <row r="177" spans="1:5">
      <c r="A177" s="512"/>
      <c r="B177" s="12"/>
      <c r="C177" s="12" t="s">
        <v>3298</v>
      </c>
      <c r="D177" s="437">
        <v>1315</v>
      </c>
      <c r="E177" s="100"/>
    </row>
    <row r="178" spans="1:5">
      <c r="A178" s="512"/>
      <c r="B178" s="12"/>
      <c r="C178" s="12" t="s">
        <v>3299</v>
      </c>
      <c r="D178" s="437">
        <v>1315</v>
      </c>
      <c r="E178" s="100"/>
    </row>
    <row r="179" spans="1:5">
      <c r="A179" s="512"/>
      <c r="B179" s="12"/>
      <c r="C179" s="12" t="s">
        <v>3300</v>
      </c>
      <c r="D179" s="437">
        <v>1315</v>
      </c>
      <c r="E179" s="100"/>
    </row>
    <row r="180" spans="1:5" ht="14.25" thickBot="1">
      <c r="A180" s="513"/>
      <c r="B180" s="92"/>
      <c r="C180" s="92" t="s">
        <v>3296</v>
      </c>
      <c r="D180" s="437">
        <v>1315</v>
      </c>
      <c r="E180" s="101"/>
    </row>
    <row r="181" spans="1:5">
      <c r="A181" s="511">
        <v>20</v>
      </c>
      <c r="B181" s="91"/>
      <c r="C181" s="91" t="s">
        <v>3297</v>
      </c>
      <c r="D181" s="437">
        <v>1315</v>
      </c>
      <c r="E181" s="99"/>
    </row>
    <row r="182" spans="1:5">
      <c r="A182" s="512"/>
      <c r="B182" s="12"/>
      <c r="C182" s="12" t="s">
        <v>3301</v>
      </c>
      <c r="D182" s="437">
        <v>1315</v>
      </c>
      <c r="E182" s="100"/>
    </row>
    <row r="183" spans="1:5">
      <c r="A183" s="512"/>
      <c r="B183" s="12"/>
      <c r="C183" s="32" t="s">
        <v>3306</v>
      </c>
      <c r="D183" s="437">
        <v>1315</v>
      </c>
      <c r="E183" s="100"/>
    </row>
    <row r="184" spans="1:5">
      <c r="A184" s="512"/>
      <c r="B184" s="12"/>
      <c r="C184" s="12" t="s">
        <v>3293</v>
      </c>
      <c r="D184" s="437">
        <v>1315</v>
      </c>
      <c r="E184" s="100"/>
    </row>
    <row r="185" spans="1:5">
      <c r="A185" s="512"/>
      <c r="B185" s="12"/>
      <c r="C185" s="12" t="s">
        <v>3294</v>
      </c>
      <c r="D185" s="437">
        <v>1315</v>
      </c>
      <c r="E185" s="100"/>
    </row>
    <row r="186" spans="1:5">
      <c r="A186" s="512"/>
      <c r="B186" s="12"/>
      <c r="C186" s="12" t="s">
        <v>3295</v>
      </c>
      <c r="D186" s="437">
        <v>1315</v>
      </c>
      <c r="E186" s="100"/>
    </row>
    <row r="187" spans="1:5">
      <c r="A187" s="512"/>
      <c r="B187" s="12"/>
      <c r="C187" s="12" t="s">
        <v>3296</v>
      </c>
      <c r="D187" s="437">
        <v>1315</v>
      </c>
      <c r="E187" s="100"/>
    </row>
    <row r="188" spans="1:5">
      <c r="A188" s="512"/>
      <c r="B188" s="12"/>
      <c r="C188" s="12" t="s">
        <v>3298</v>
      </c>
      <c r="D188" s="437">
        <v>1315</v>
      </c>
      <c r="E188" s="100"/>
    </row>
    <row r="189" spans="1:5">
      <c r="A189" s="512"/>
      <c r="B189" s="12"/>
      <c r="C189" s="12" t="s">
        <v>3299</v>
      </c>
      <c r="D189" s="437">
        <v>1315</v>
      </c>
      <c r="E189" s="100"/>
    </row>
    <row r="190" spans="1:5">
      <c r="A190" s="512"/>
      <c r="B190" s="12"/>
      <c r="C190" s="12" t="s">
        <v>3300</v>
      </c>
      <c r="D190" s="437">
        <v>1315</v>
      </c>
      <c r="E190" s="100"/>
    </row>
    <row r="191" spans="1:5" ht="14.25" thickBot="1">
      <c r="A191" s="513"/>
      <c r="B191" s="92"/>
      <c r="C191" s="92" t="s">
        <v>3296</v>
      </c>
      <c r="D191" s="437">
        <v>1315</v>
      </c>
      <c r="E191" s="101"/>
    </row>
    <row r="192" spans="1:5">
      <c r="A192" s="511">
        <v>31</v>
      </c>
      <c r="B192" s="91"/>
      <c r="C192" s="91" t="s">
        <v>3297</v>
      </c>
      <c r="D192" s="437">
        <v>1315</v>
      </c>
      <c r="E192" s="99"/>
    </row>
    <row r="193" spans="1:5">
      <c r="A193" s="512"/>
      <c r="B193" s="12"/>
      <c r="C193" s="12" t="s">
        <v>3301</v>
      </c>
      <c r="D193" s="437">
        <v>1315</v>
      </c>
      <c r="E193" s="100"/>
    </row>
    <row r="194" spans="1:5">
      <c r="A194" s="512"/>
      <c r="B194" s="12"/>
      <c r="C194" s="32" t="s">
        <v>3306</v>
      </c>
      <c r="D194" s="437">
        <v>1315</v>
      </c>
      <c r="E194" s="100"/>
    </row>
    <row r="195" spans="1:5">
      <c r="A195" s="512"/>
      <c r="B195" s="12"/>
      <c r="C195" s="12" t="s">
        <v>3293</v>
      </c>
      <c r="D195" s="437">
        <v>1315</v>
      </c>
      <c r="E195" s="100"/>
    </row>
    <row r="196" spans="1:5">
      <c r="A196" s="512"/>
      <c r="B196" s="12"/>
      <c r="C196" s="12" t="s">
        <v>3294</v>
      </c>
      <c r="D196" s="437">
        <v>1315</v>
      </c>
      <c r="E196" s="100"/>
    </row>
    <row r="197" spans="1:5">
      <c r="A197" s="512"/>
      <c r="B197" s="12"/>
      <c r="C197" s="12" t="s">
        <v>3295</v>
      </c>
      <c r="D197" s="437">
        <v>1315</v>
      </c>
      <c r="E197" s="100"/>
    </row>
    <row r="198" spans="1:5">
      <c r="A198" s="512"/>
      <c r="B198" s="12"/>
      <c r="C198" s="12" t="s">
        <v>3296</v>
      </c>
      <c r="D198" s="437">
        <v>1315</v>
      </c>
      <c r="E198" s="100"/>
    </row>
    <row r="199" spans="1:5">
      <c r="A199" s="512"/>
      <c r="B199" s="12"/>
      <c r="C199" s="12" t="s">
        <v>3298</v>
      </c>
      <c r="D199" s="437">
        <v>1315</v>
      </c>
      <c r="E199" s="100"/>
    </row>
    <row r="200" spans="1:5">
      <c r="A200" s="512"/>
      <c r="B200" s="12"/>
      <c r="C200" s="12" t="s">
        <v>3299</v>
      </c>
      <c r="D200" s="437">
        <v>1315</v>
      </c>
      <c r="E200" s="100"/>
    </row>
    <row r="201" spans="1:5">
      <c r="A201" s="512"/>
      <c r="B201" s="12"/>
      <c r="C201" s="12" t="s">
        <v>3300</v>
      </c>
      <c r="D201" s="437">
        <v>1315</v>
      </c>
      <c r="E201" s="100"/>
    </row>
    <row r="202" spans="1:5" ht="14.25" thickBot="1">
      <c r="A202" s="513"/>
      <c r="B202" s="92"/>
      <c r="C202" s="92" t="s">
        <v>3296</v>
      </c>
      <c r="D202" s="437">
        <v>1315</v>
      </c>
      <c r="E202" s="101"/>
    </row>
    <row r="203" spans="1:5">
      <c r="A203" s="511">
        <v>12</v>
      </c>
      <c r="B203" s="91"/>
      <c r="C203" s="91" t="s">
        <v>3297</v>
      </c>
      <c r="D203" s="437">
        <v>7964</v>
      </c>
      <c r="E203" s="99"/>
    </row>
    <row r="204" spans="1:5">
      <c r="A204" s="512"/>
      <c r="B204" s="12"/>
      <c r="C204" s="12" t="s">
        <v>3301</v>
      </c>
      <c r="D204" s="188">
        <v>7964</v>
      </c>
      <c r="E204" s="100"/>
    </row>
    <row r="205" spans="1:5">
      <c r="A205" s="512"/>
      <c r="B205" s="12"/>
      <c r="C205" s="32" t="s">
        <v>3306</v>
      </c>
      <c r="D205" s="188">
        <v>7964</v>
      </c>
      <c r="E205" s="100"/>
    </row>
    <row r="206" spans="1:5">
      <c r="A206" s="512"/>
      <c r="B206" s="12"/>
      <c r="C206" s="12" t="s">
        <v>3293</v>
      </c>
      <c r="D206" s="188">
        <v>7964</v>
      </c>
      <c r="E206" s="100"/>
    </row>
    <row r="207" spans="1:5">
      <c r="A207" s="512"/>
      <c r="B207" s="12"/>
      <c r="C207" s="12" t="s">
        <v>3294</v>
      </c>
      <c r="D207" s="188">
        <v>7964</v>
      </c>
      <c r="E207" s="100"/>
    </row>
    <row r="208" spans="1:5">
      <c r="A208" s="512"/>
      <c r="B208" s="12"/>
      <c r="C208" s="12" t="s">
        <v>3295</v>
      </c>
      <c r="D208" s="188">
        <v>7964</v>
      </c>
      <c r="E208" s="100"/>
    </row>
    <row r="209" spans="1:5">
      <c r="A209" s="512"/>
      <c r="B209" s="12"/>
      <c r="C209" s="12" t="s">
        <v>3296</v>
      </c>
      <c r="D209" s="188">
        <v>7964</v>
      </c>
      <c r="E209" s="100"/>
    </row>
    <row r="210" spans="1:5">
      <c r="A210" s="512"/>
      <c r="B210" s="12"/>
      <c r="C210" s="12" t="s">
        <v>3298</v>
      </c>
      <c r="D210" s="188">
        <v>7964</v>
      </c>
      <c r="E210" s="100"/>
    </row>
    <row r="211" spans="1:5">
      <c r="A211" s="512"/>
      <c r="B211" s="12"/>
      <c r="C211" s="12" t="s">
        <v>3299</v>
      </c>
      <c r="D211" s="188">
        <v>7964</v>
      </c>
      <c r="E211" s="100"/>
    </row>
    <row r="212" spans="1:5">
      <c r="A212" s="512"/>
      <c r="B212" s="12"/>
      <c r="C212" s="12" t="s">
        <v>3300</v>
      </c>
      <c r="D212" s="188">
        <v>7964</v>
      </c>
      <c r="E212" s="100"/>
    </row>
    <row r="213" spans="1:5" ht="14.25" thickBot="1">
      <c r="A213" s="513"/>
      <c r="B213" s="92"/>
      <c r="C213" s="92" t="s">
        <v>3296</v>
      </c>
      <c r="D213" s="190">
        <v>7964</v>
      </c>
      <c r="E213" s="101"/>
    </row>
    <row r="214" spans="1:5">
      <c r="A214" s="511">
        <v>8</v>
      </c>
      <c r="B214" s="91"/>
      <c r="C214" s="91" t="s">
        <v>3297</v>
      </c>
      <c r="D214" s="437">
        <v>7964</v>
      </c>
      <c r="E214" s="99"/>
    </row>
    <row r="215" spans="1:5">
      <c r="A215" s="512"/>
      <c r="B215" s="12"/>
      <c r="C215" s="12" t="s">
        <v>3301</v>
      </c>
      <c r="D215" s="188">
        <v>7964</v>
      </c>
      <c r="E215" s="100"/>
    </row>
    <row r="216" spans="1:5">
      <c r="A216" s="512"/>
      <c r="B216" s="12"/>
      <c r="C216" s="32" t="s">
        <v>3306</v>
      </c>
      <c r="D216" s="188">
        <v>7964</v>
      </c>
      <c r="E216" s="100"/>
    </row>
    <row r="217" spans="1:5">
      <c r="A217" s="512"/>
      <c r="B217" s="12"/>
      <c r="C217" s="12" t="s">
        <v>3293</v>
      </c>
      <c r="D217" s="188">
        <v>7964</v>
      </c>
      <c r="E217" s="100"/>
    </row>
    <row r="218" spans="1:5">
      <c r="A218" s="512"/>
      <c r="B218" s="12"/>
      <c r="C218" s="12" t="s">
        <v>3294</v>
      </c>
      <c r="D218" s="188">
        <v>7964</v>
      </c>
      <c r="E218" s="100"/>
    </row>
    <row r="219" spans="1:5">
      <c r="A219" s="512"/>
      <c r="B219" s="12"/>
      <c r="C219" s="12" t="s">
        <v>3295</v>
      </c>
      <c r="D219" s="188">
        <v>7964</v>
      </c>
      <c r="E219" s="100"/>
    </row>
    <row r="220" spans="1:5">
      <c r="A220" s="512"/>
      <c r="B220" s="12"/>
      <c r="C220" s="12" t="s">
        <v>3296</v>
      </c>
      <c r="D220" s="188">
        <v>7964</v>
      </c>
      <c r="E220" s="100"/>
    </row>
    <row r="221" spans="1:5">
      <c r="A221" s="512"/>
      <c r="B221" s="12"/>
      <c r="C221" s="12" t="s">
        <v>3298</v>
      </c>
      <c r="D221" s="188">
        <v>7964</v>
      </c>
      <c r="E221" s="100"/>
    </row>
    <row r="222" spans="1:5">
      <c r="A222" s="512"/>
      <c r="B222" s="12"/>
      <c r="C222" s="12" t="s">
        <v>3299</v>
      </c>
      <c r="D222" s="188">
        <v>7964</v>
      </c>
      <c r="E222" s="100"/>
    </row>
    <row r="223" spans="1:5">
      <c r="A223" s="512"/>
      <c r="B223" s="12"/>
      <c r="C223" s="12" t="s">
        <v>3300</v>
      </c>
      <c r="D223" s="188">
        <v>7964</v>
      </c>
      <c r="E223" s="100"/>
    </row>
    <row r="224" spans="1:5" ht="14.25" thickBot="1">
      <c r="A224" s="513"/>
      <c r="B224" s="92"/>
      <c r="C224" s="92" t="s">
        <v>3296</v>
      </c>
      <c r="D224" s="190">
        <v>7964</v>
      </c>
      <c r="E224" s="101"/>
    </row>
    <row r="225" spans="1:5">
      <c r="A225" s="511">
        <v>17</v>
      </c>
      <c r="B225" s="91"/>
      <c r="C225" s="91" t="s">
        <v>3297</v>
      </c>
      <c r="D225" s="437">
        <v>7964</v>
      </c>
      <c r="E225" s="99"/>
    </row>
    <row r="226" spans="1:5">
      <c r="A226" s="512"/>
      <c r="B226" s="12"/>
      <c r="C226" s="12" t="s">
        <v>3301</v>
      </c>
      <c r="D226" s="188">
        <v>7964</v>
      </c>
      <c r="E226" s="100"/>
    </row>
    <row r="227" spans="1:5">
      <c r="A227" s="512"/>
      <c r="B227" s="12"/>
      <c r="C227" s="32" t="s">
        <v>3306</v>
      </c>
      <c r="D227" s="188">
        <v>7964</v>
      </c>
      <c r="E227" s="100"/>
    </row>
    <row r="228" spans="1:5">
      <c r="A228" s="512"/>
      <c r="B228" s="12"/>
      <c r="C228" s="12" t="s">
        <v>3293</v>
      </c>
      <c r="D228" s="188">
        <v>7964</v>
      </c>
      <c r="E228" s="100"/>
    </row>
    <row r="229" spans="1:5">
      <c r="A229" s="512"/>
      <c r="B229" s="12"/>
      <c r="C229" s="12" t="s">
        <v>3294</v>
      </c>
      <c r="D229" s="188">
        <v>7964</v>
      </c>
      <c r="E229" s="100"/>
    </row>
    <row r="230" spans="1:5">
      <c r="A230" s="512"/>
      <c r="B230" s="12"/>
      <c r="C230" s="12" t="s">
        <v>3295</v>
      </c>
      <c r="D230" s="188">
        <v>7964</v>
      </c>
      <c r="E230" s="100"/>
    </row>
    <row r="231" spans="1:5">
      <c r="A231" s="512"/>
      <c r="B231" s="12"/>
      <c r="C231" s="12" t="s">
        <v>3296</v>
      </c>
      <c r="D231" s="188">
        <v>7964</v>
      </c>
      <c r="E231" s="100"/>
    </row>
    <row r="232" spans="1:5">
      <c r="A232" s="512"/>
      <c r="B232" s="12"/>
      <c r="C232" s="12" t="s">
        <v>3298</v>
      </c>
      <c r="D232" s="188">
        <v>7964</v>
      </c>
      <c r="E232" s="100"/>
    </row>
    <row r="233" spans="1:5">
      <c r="A233" s="512"/>
      <c r="B233" s="12"/>
      <c r="C233" s="12" t="s">
        <v>3299</v>
      </c>
      <c r="D233" s="188">
        <v>7964</v>
      </c>
      <c r="E233" s="100"/>
    </row>
    <row r="234" spans="1:5">
      <c r="A234" s="512"/>
      <c r="B234" s="12"/>
      <c r="C234" s="12" t="s">
        <v>3300</v>
      </c>
      <c r="D234" s="188">
        <v>7964</v>
      </c>
      <c r="E234" s="100"/>
    </row>
    <row r="235" spans="1:5" ht="14.25" thickBot="1">
      <c r="A235" s="513"/>
      <c r="B235" s="92"/>
      <c r="C235" s="92" t="s">
        <v>3296</v>
      </c>
      <c r="D235" s="190">
        <v>7964</v>
      </c>
      <c r="E235" s="101"/>
    </row>
    <row r="236" spans="1:5">
      <c r="A236" s="511">
        <v>1</v>
      </c>
      <c r="B236" s="91"/>
      <c r="C236" s="91" t="s">
        <v>3297</v>
      </c>
      <c r="D236" s="307">
        <v>8275</v>
      </c>
      <c r="E236" s="99"/>
    </row>
    <row r="237" spans="1:5">
      <c r="A237" s="512"/>
      <c r="B237" s="12"/>
      <c r="C237" s="12" t="s">
        <v>3301</v>
      </c>
      <c r="D237" s="188">
        <v>8275</v>
      </c>
      <c r="E237" s="100"/>
    </row>
    <row r="238" spans="1:5">
      <c r="A238" s="512"/>
      <c r="B238" s="12"/>
      <c r="C238" s="32" t="s">
        <v>3306</v>
      </c>
      <c r="D238" s="188">
        <v>8275</v>
      </c>
      <c r="E238" s="100"/>
    </row>
    <row r="239" spans="1:5">
      <c r="A239" s="512"/>
      <c r="B239" s="12"/>
      <c r="C239" s="12" t="s">
        <v>3293</v>
      </c>
      <c r="D239" s="188">
        <v>8275</v>
      </c>
      <c r="E239" s="100"/>
    </row>
    <row r="240" spans="1:5">
      <c r="A240" s="512"/>
      <c r="B240" s="12"/>
      <c r="C240" s="12" t="s">
        <v>3294</v>
      </c>
      <c r="D240" s="188">
        <v>8275</v>
      </c>
      <c r="E240" s="100"/>
    </row>
    <row r="241" spans="1:5">
      <c r="A241" s="512"/>
      <c r="B241" s="12"/>
      <c r="C241" s="12" t="s">
        <v>3295</v>
      </c>
      <c r="D241" s="188">
        <v>8275</v>
      </c>
      <c r="E241" s="100"/>
    </row>
    <row r="242" spans="1:5">
      <c r="A242" s="512"/>
      <c r="B242" s="12"/>
      <c r="C242" s="12" t="s">
        <v>3296</v>
      </c>
      <c r="D242" s="188">
        <v>8275</v>
      </c>
      <c r="E242" s="100"/>
    </row>
    <row r="243" spans="1:5">
      <c r="A243" s="512"/>
      <c r="B243" s="12"/>
      <c r="C243" s="12" t="s">
        <v>3298</v>
      </c>
      <c r="D243" s="188">
        <v>8275</v>
      </c>
      <c r="E243" s="100"/>
    </row>
    <row r="244" spans="1:5">
      <c r="A244" s="512"/>
      <c r="B244" s="12"/>
      <c r="C244" s="12" t="s">
        <v>3299</v>
      </c>
      <c r="D244" s="188">
        <v>8275</v>
      </c>
      <c r="E244" s="100"/>
    </row>
    <row r="245" spans="1:5">
      <c r="A245" s="512"/>
      <c r="B245" s="12"/>
      <c r="C245" s="12" t="s">
        <v>3300</v>
      </c>
      <c r="D245" s="188">
        <v>8275</v>
      </c>
      <c r="E245" s="100"/>
    </row>
    <row r="246" spans="1:5" ht="14.25" thickBot="1">
      <c r="A246" s="513"/>
      <c r="B246" s="92"/>
      <c r="C246" s="92" t="s">
        <v>3296</v>
      </c>
      <c r="D246" s="190">
        <v>8275</v>
      </c>
      <c r="E246" s="101"/>
    </row>
    <row r="247" spans="1:5">
      <c r="A247" s="511">
        <v>7</v>
      </c>
      <c r="B247" s="91"/>
      <c r="C247" s="91" t="s">
        <v>3297</v>
      </c>
      <c r="D247" s="437">
        <v>8275</v>
      </c>
      <c r="E247" s="99"/>
    </row>
    <row r="248" spans="1:5">
      <c r="A248" s="512"/>
      <c r="B248" s="12"/>
      <c r="C248" s="12" t="s">
        <v>3301</v>
      </c>
      <c r="D248" s="188">
        <v>8275</v>
      </c>
      <c r="E248" s="100"/>
    </row>
    <row r="249" spans="1:5">
      <c r="A249" s="512"/>
      <c r="B249" s="12"/>
      <c r="C249" s="32" t="s">
        <v>3306</v>
      </c>
      <c r="D249" s="188">
        <v>8275</v>
      </c>
      <c r="E249" s="100"/>
    </row>
    <row r="250" spans="1:5">
      <c r="A250" s="512"/>
      <c r="B250" s="12"/>
      <c r="C250" s="12" t="s">
        <v>3293</v>
      </c>
      <c r="D250" s="188">
        <v>8275</v>
      </c>
      <c r="E250" s="100"/>
    </row>
    <row r="251" spans="1:5">
      <c r="A251" s="512"/>
      <c r="B251" s="12"/>
      <c r="C251" s="12" t="s">
        <v>3294</v>
      </c>
      <c r="D251" s="188">
        <v>8275</v>
      </c>
      <c r="E251" s="100"/>
    </row>
    <row r="252" spans="1:5">
      <c r="A252" s="512"/>
      <c r="B252" s="12"/>
      <c r="C252" s="12" t="s">
        <v>3295</v>
      </c>
      <c r="D252" s="188">
        <v>8275</v>
      </c>
      <c r="E252" s="100"/>
    </row>
    <row r="253" spans="1:5">
      <c r="A253" s="512"/>
      <c r="B253" s="12"/>
      <c r="C253" s="12" t="s">
        <v>3296</v>
      </c>
      <c r="D253" s="188">
        <v>8275</v>
      </c>
      <c r="E253" s="100"/>
    </row>
    <row r="254" spans="1:5">
      <c r="A254" s="512"/>
      <c r="B254" s="12"/>
      <c r="C254" s="12" t="s">
        <v>3298</v>
      </c>
      <c r="D254" s="188">
        <v>8275</v>
      </c>
      <c r="E254" s="100"/>
    </row>
    <row r="255" spans="1:5">
      <c r="A255" s="512"/>
      <c r="B255" s="12"/>
      <c r="C255" s="12" t="s">
        <v>3299</v>
      </c>
      <c r="D255" s="188">
        <v>8275</v>
      </c>
      <c r="E255" s="100"/>
    </row>
    <row r="256" spans="1:5">
      <c r="A256" s="512"/>
      <c r="B256" s="12"/>
      <c r="C256" s="12" t="s">
        <v>3300</v>
      </c>
      <c r="D256" s="188">
        <v>8275</v>
      </c>
      <c r="E256" s="100"/>
    </row>
    <row r="257" spans="1:5" ht="14.25" thickBot="1">
      <c r="A257" s="513"/>
      <c r="B257" s="92"/>
      <c r="C257" s="92" t="s">
        <v>3296</v>
      </c>
      <c r="D257" s="190">
        <v>8275</v>
      </c>
      <c r="E257" s="101"/>
    </row>
    <row r="258" spans="1:5">
      <c r="A258" s="511">
        <v>4</v>
      </c>
      <c r="B258" s="91"/>
      <c r="C258" s="91" t="s">
        <v>3297</v>
      </c>
      <c r="D258" s="437">
        <v>8275</v>
      </c>
      <c r="E258" s="99"/>
    </row>
    <row r="259" spans="1:5">
      <c r="A259" s="512"/>
      <c r="B259" s="12"/>
      <c r="C259" s="12" t="s">
        <v>3301</v>
      </c>
      <c r="D259" s="188">
        <v>8275</v>
      </c>
      <c r="E259" s="100"/>
    </row>
    <row r="260" spans="1:5">
      <c r="A260" s="512"/>
      <c r="B260" s="12"/>
      <c r="C260" s="32" t="s">
        <v>3306</v>
      </c>
      <c r="D260" s="188">
        <v>8275</v>
      </c>
      <c r="E260" s="100"/>
    </row>
    <row r="261" spans="1:5">
      <c r="A261" s="512"/>
      <c r="B261" s="12"/>
      <c r="C261" s="12" t="s">
        <v>3293</v>
      </c>
      <c r="D261" s="188">
        <v>8275</v>
      </c>
      <c r="E261" s="100"/>
    </row>
    <row r="262" spans="1:5">
      <c r="A262" s="512"/>
      <c r="B262" s="12"/>
      <c r="C262" s="12" t="s">
        <v>3294</v>
      </c>
      <c r="D262" s="188">
        <v>8275</v>
      </c>
      <c r="E262" s="100"/>
    </row>
    <row r="263" spans="1:5">
      <c r="A263" s="512"/>
      <c r="B263" s="12"/>
      <c r="C263" s="12" t="s">
        <v>3295</v>
      </c>
      <c r="D263" s="188">
        <v>8275</v>
      </c>
      <c r="E263" s="100"/>
    </row>
    <row r="264" spans="1:5">
      <c r="A264" s="512"/>
      <c r="B264" s="12"/>
      <c r="C264" s="12" t="s">
        <v>3296</v>
      </c>
      <c r="D264" s="188">
        <v>8275</v>
      </c>
      <c r="E264" s="100"/>
    </row>
    <row r="265" spans="1:5">
      <c r="A265" s="512"/>
      <c r="B265" s="12"/>
      <c r="C265" s="12" t="s">
        <v>3298</v>
      </c>
      <c r="D265" s="188">
        <v>8275</v>
      </c>
      <c r="E265" s="100"/>
    </row>
    <row r="266" spans="1:5">
      <c r="A266" s="512"/>
      <c r="B266" s="12"/>
      <c r="C266" s="12" t="s">
        <v>3299</v>
      </c>
      <c r="D266" s="188">
        <v>8275</v>
      </c>
      <c r="E266" s="100"/>
    </row>
    <row r="267" spans="1:5">
      <c r="A267" s="512"/>
      <c r="B267" s="12"/>
      <c r="C267" s="12" t="s">
        <v>3300</v>
      </c>
      <c r="D267" s="188">
        <v>8275</v>
      </c>
      <c r="E267" s="100"/>
    </row>
    <row r="268" spans="1:5" ht="14.25" thickBot="1">
      <c r="A268" s="513"/>
      <c r="B268" s="92"/>
      <c r="C268" s="92" t="s">
        <v>3296</v>
      </c>
      <c r="D268" s="190">
        <v>8275</v>
      </c>
      <c r="E268" s="101"/>
    </row>
    <row r="269" spans="1:5" ht="15" customHeight="1">
      <c r="A269" s="511">
        <v>9</v>
      </c>
      <c r="B269" s="91"/>
      <c r="C269" s="91" t="s">
        <v>3297</v>
      </c>
      <c r="D269" s="307">
        <v>8553</v>
      </c>
      <c r="E269" s="99"/>
    </row>
    <row r="270" spans="1:5" ht="15" customHeight="1">
      <c r="A270" s="512"/>
      <c r="B270" s="12"/>
      <c r="C270" s="12" t="s">
        <v>3301</v>
      </c>
      <c r="D270" s="189">
        <v>8553</v>
      </c>
      <c r="E270" s="100"/>
    </row>
    <row r="271" spans="1:5" ht="15" customHeight="1">
      <c r="A271" s="512"/>
      <c r="B271" s="12"/>
      <c r="C271" s="32" t="s">
        <v>3306</v>
      </c>
      <c r="D271" s="189">
        <v>8553</v>
      </c>
      <c r="E271" s="100"/>
    </row>
    <row r="272" spans="1:5" ht="15" customHeight="1">
      <c r="A272" s="512"/>
      <c r="B272" s="12"/>
      <c r="C272" s="12" t="s">
        <v>3293</v>
      </c>
      <c r="D272" s="189">
        <v>8553</v>
      </c>
      <c r="E272" s="100"/>
    </row>
    <row r="273" spans="1:5" ht="15" customHeight="1">
      <c r="A273" s="512"/>
      <c r="B273" s="12"/>
      <c r="C273" s="12" t="s">
        <v>3294</v>
      </c>
      <c r="D273" s="189">
        <v>8553</v>
      </c>
      <c r="E273" s="100"/>
    </row>
    <row r="274" spans="1:5" ht="15" customHeight="1">
      <c r="A274" s="512"/>
      <c r="B274" s="12"/>
      <c r="C274" s="12" t="s">
        <v>3295</v>
      </c>
      <c r="D274" s="189">
        <v>8553</v>
      </c>
      <c r="E274" s="100"/>
    </row>
    <row r="275" spans="1:5" ht="15" customHeight="1">
      <c r="A275" s="512"/>
      <c r="B275" s="12"/>
      <c r="C275" s="12" t="s">
        <v>3296</v>
      </c>
      <c r="D275" s="189">
        <v>8553</v>
      </c>
      <c r="E275" s="100"/>
    </row>
    <row r="276" spans="1:5" ht="15" customHeight="1">
      <c r="A276" s="512"/>
      <c r="B276" s="12"/>
      <c r="C276" s="12" t="s">
        <v>3298</v>
      </c>
      <c r="D276" s="189">
        <v>8553</v>
      </c>
      <c r="E276" s="100"/>
    </row>
    <row r="277" spans="1:5" ht="15" customHeight="1">
      <c r="A277" s="512"/>
      <c r="B277" s="12"/>
      <c r="C277" s="12" t="s">
        <v>3299</v>
      </c>
      <c r="D277" s="189">
        <v>8553</v>
      </c>
      <c r="E277" s="100"/>
    </row>
    <row r="278" spans="1:5" ht="15" customHeight="1">
      <c r="A278" s="512"/>
      <c r="B278" s="12"/>
      <c r="C278" s="12" t="s">
        <v>3300</v>
      </c>
      <c r="D278" s="189">
        <v>8553</v>
      </c>
      <c r="E278" s="100"/>
    </row>
    <row r="279" spans="1:5" ht="15.75" customHeight="1" thickBot="1">
      <c r="A279" s="513"/>
      <c r="B279" s="92"/>
      <c r="C279" s="92" t="s">
        <v>3296</v>
      </c>
      <c r="D279" s="190">
        <v>8553</v>
      </c>
      <c r="E279" s="101"/>
    </row>
    <row r="280" spans="1:5">
      <c r="A280" s="514">
        <v>14</v>
      </c>
      <c r="B280" s="91"/>
      <c r="C280" s="91" t="s">
        <v>3297</v>
      </c>
      <c r="D280" s="307">
        <v>8553</v>
      </c>
      <c r="E280" s="99"/>
    </row>
    <row r="281" spans="1:5">
      <c r="A281" s="515"/>
      <c r="B281" s="12"/>
      <c r="C281" s="12" t="s">
        <v>3301</v>
      </c>
      <c r="D281" s="189">
        <v>8553</v>
      </c>
      <c r="E281" s="100"/>
    </row>
    <row r="282" spans="1:5">
      <c r="A282" s="515"/>
      <c r="B282" s="12"/>
      <c r="C282" s="32" t="s">
        <v>3306</v>
      </c>
      <c r="D282" s="189">
        <v>8553</v>
      </c>
      <c r="E282" s="100"/>
    </row>
    <row r="283" spans="1:5">
      <c r="A283" s="515"/>
      <c r="B283" s="12"/>
      <c r="C283" s="12" t="s">
        <v>3293</v>
      </c>
      <c r="D283" s="189">
        <v>8553</v>
      </c>
      <c r="E283" s="100"/>
    </row>
    <row r="284" spans="1:5">
      <c r="A284" s="515"/>
      <c r="B284" s="12"/>
      <c r="C284" s="12" t="s">
        <v>3294</v>
      </c>
      <c r="D284" s="189">
        <v>8553</v>
      </c>
      <c r="E284" s="100"/>
    </row>
    <row r="285" spans="1:5">
      <c r="A285" s="515"/>
      <c r="B285" s="12"/>
      <c r="C285" s="12" t="s">
        <v>3295</v>
      </c>
      <c r="D285" s="189">
        <v>8553</v>
      </c>
      <c r="E285" s="100"/>
    </row>
    <row r="286" spans="1:5">
      <c r="A286" s="515"/>
      <c r="B286" s="12"/>
      <c r="C286" s="12" t="s">
        <v>3296</v>
      </c>
      <c r="D286" s="189">
        <v>8553</v>
      </c>
      <c r="E286" s="100"/>
    </row>
    <row r="287" spans="1:5">
      <c r="A287" s="515"/>
      <c r="B287" s="12"/>
      <c r="C287" s="12" t="s">
        <v>3298</v>
      </c>
      <c r="D287" s="189">
        <v>8553</v>
      </c>
      <c r="E287" s="100"/>
    </row>
    <row r="288" spans="1:5">
      <c r="A288" s="515"/>
      <c r="B288" s="12"/>
      <c r="C288" s="12" t="s">
        <v>3299</v>
      </c>
      <c r="D288" s="189">
        <v>8553</v>
      </c>
      <c r="E288" s="100"/>
    </row>
    <row r="289" spans="1:11">
      <c r="A289" s="515"/>
      <c r="B289" s="12"/>
      <c r="C289" s="12" t="s">
        <v>3300</v>
      </c>
      <c r="D289" s="189">
        <v>8553</v>
      </c>
      <c r="E289" s="100"/>
    </row>
    <row r="290" spans="1:11" ht="14.25" thickBot="1">
      <c r="A290" s="516"/>
      <c r="B290" s="92"/>
      <c r="C290" s="92" t="s">
        <v>3296</v>
      </c>
      <c r="D290" s="190">
        <v>8553</v>
      </c>
      <c r="E290" s="101"/>
    </row>
    <row r="291" spans="1:11">
      <c r="A291" s="511">
        <v>5</v>
      </c>
      <c r="B291" s="91"/>
      <c r="C291" s="91" t="s">
        <v>3297</v>
      </c>
      <c r="D291" s="307">
        <v>8553</v>
      </c>
      <c r="E291" s="99"/>
    </row>
    <row r="292" spans="1:11">
      <c r="A292" s="512"/>
      <c r="B292" s="12"/>
      <c r="C292" s="12" t="s">
        <v>3301</v>
      </c>
      <c r="D292" s="189">
        <v>8553</v>
      </c>
      <c r="E292" s="100"/>
    </row>
    <row r="293" spans="1:11">
      <c r="A293" s="512"/>
      <c r="B293" s="12"/>
      <c r="C293" s="32" t="s">
        <v>3306</v>
      </c>
      <c r="D293" s="189">
        <v>8553</v>
      </c>
      <c r="E293" s="100"/>
    </row>
    <row r="294" spans="1:11">
      <c r="A294" s="512"/>
      <c r="B294" s="12"/>
      <c r="C294" s="12" t="s">
        <v>3293</v>
      </c>
      <c r="D294" s="189">
        <v>8553</v>
      </c>
      <c r="E294" s="100"/>
    </row>
    <row r="295" spans="1:11">
      <c r="A295" s="512"/>
      <c r="B295" s="12"/>
      <c r="C295" s="12" t="s">
        <v>3294</v>
      </c>
      <c r="D295" s="189">
        <v>8553</v>
      </c>
      <c r="E295" s="100"/>
    </row>
    <row r="296" spans="1:11">
      <c r="A296" s="512"/>
      <c r="B296" s="12"/>
      <c r="C296" s="12" t="s">
        <v>3295</v>
      </c>
      <c r="D296" s="189">
        <v>8553</v>
      </c>
      <c r="E296" s="100"/>
    </row>
    <row r="297" spans="1:11">
      <c r="A297" s="512"/>
      <c r="B297" s="12"/>
      <c r="C297" s="12" t="s">
        <v>3296</v>
      </c>
      <c r="D297" s="189">
        <v>8553</v>
      </c>
      <c r="E297" s="100"/>
    </row>
    <row r="298" spans="1:11">
      <c r="A298" s="512"/>
      <c r="B298" s="12"/>
      <c r="C298" s="12" t="s">
        <v>3298</v>
      </c>
      <c r="D298" s="189">
        <v>8553</v>
      </c>
      <c r="E298" s="100"/>
    </row>
    <row r="299" spans="1:11">
      <c r="A299" s="512"/>
      <c r="B299" s="12"/>
      <c r="C299" s="12" t="s">
        <v>3299</v>
      </c>
      <c r="D299" s="189">
        <v>8553</v>
      </c>
      <c r="E299" s="100"/>
    </row>
    <row r="300" spans="1:11">
      <c r="A300" s="512"/>
      <c r="B300" s="12"/>
      <c r="C300" s="12" t="s">
        <v>3300</v>
      </c>
      <c r="D300" s="189">
        <v>8553</v>
      </c>
      <c r="E300" s="100"/>
    </row>
    <row r="301" spans="1:11" ht="14.25" thickBot="1">
      <c r="A301" s="513"/>
      <c r="B301" s="92"/>
      <c r="C301" s="92" t="s">
        <v>3296</v>
      </c>
      <c r="D301" s="190">
        <v>8553</v>
      </c>
      <c r="E301" s="101"/>
    </row>
    <row r="302" spans="1:11">
      <c r="A302" s="511">
        <v>6</v>
      </c>
      <c r="B302" s="91"/>
      <c r="C302" s="91" t="s">
        <v>3297</v>
      </c>
      <c r="D302" s="307">
        <v>8553</v>
      </c>
      <c r="E302" s="99"/>
      <c r="F302" s="176"/>
      <c r="I302" s="176"/>
      <c r="J302" s="176"/>
      <c r="K302" s="176"/>
    </row>
    <row r="303" spans="1:11">
      <c r="A303" s="512"/>
      <c r="B303" s="12"/>
      <c r="C303" s="12" t="s">
        <v>3301</v>
      </c>
      <c r="D303" s="189">
        <v>8553</v>
      </c>
      <c r="E303" s="100"/>
      <c r="F303" s="176"/>
      <c r="I303" s="176"/>
      <c r="J303" s="176"/>
      <c r="K303" s="176"/>
    </row>
    <row r="304" spans="1:11">
      <c r="A304" s="512"/>
      <c r="B304" s="12"/>
      <c r="C304" s="32" t="s">
        <v>3306</v>
      </c>
      <c r="D304" s="189">
        <v>8553</v>
      </c>
      <c r="E304" s="100"/>
      <c r="F304" s="176"/>
      <c r="I304" s="176"/>
      <c r="J304" s="176"/>
      <c r="K304" s="176"/>
    </row>
    <row r="305" spans="1:11">
      <c r="A305" s="512"/>
      <c r="B305" s="12"/>
      <c r="C305" s="12" t="s">
        <v>3293</v>
      </c>
      <c r="D305" s="189">
        <v>8553</v>
      </c>
      <c r="E305" s="100"/>
      <c r="F305" s="176"/>
      <c r="G305" s="176"/>
      <c r="H305" s="176"/>
      <c r="I305" s="176"/>
      <c r="J305" s="176"/>
      <c r="K305" s="176"/>
    </row>
    <row r="306" spans="1:11">
      <c r="A306" s="512"/>
      <c r="B306" s="12"/>
      <c r="C306" s="12" t="s">
        <v>3294</v>
      </c>
      <c r="D306" s="189">
        <v>8553</v>
      </c>
      <c r="E306" s="100"/>
      <c r="F306" s="176"/>
      <c r="G306" s="176"/>
      <c r="H306" s="176"/>
      <c r="I306" s="176"/>
      <c r="J306" s="176"/>
      <c r="K306" s="176"/>
    </row>
    <row r="307" spans="1:11">
      <c r="A307" s="512"/>
      <c r="B307" s="12"/>
      <c r="C307" s="12" t="s">
        <v>3295</v>
      </c>
      <c r="D307" s="189">
        <v>8553</v>
      </c>
      <c r="E307" s="100"/>
      <c r="F307" s="176"/>
      <c r="G307" s="176"/>
      <c r="H307" s="176"/>
      <c r="I307" s="176"/>
      <c r="J307" s="176"/>
      <c r="K307" s="176"/>
    </row>
    <row r="308" spans="1:11">
      <c r="A308" s="512"/>
      <c r="B308" s="12"/>
      <c r="C308" s="12" t="s">
        <v>3296</v>
      </c>
      <c r="D308" s="189">
        <v>8553</v>
      </c>
      <c r="E308" s="100"/>
      <c r="F308" s="176"/>
      <c r="G308" s="176"/>
      <c r="H308" s="176"/>
      <c r="I308" s="176"/>
      <c r="J308" s="176"/>
      <c r="K308" s="176"/>
    </row>
    <row r="309" spans="1:11">
      <c r="A309" s="512"/>
      <c r="B309" s="12"/>
      <c r="C309" s="12" t="s">
        <v>3298</v>
      </c>
      <c r="D309" s="189">
        <v>8553</v>
      </c>
      <c r="E309" s="100"/>
      <c r="F309" s="176"/>
      <c r="G309" s="176"/>
      <c r="H309" s="176"/>
      <c r="I309" s="176"/>
      <c r="J309" s="176"/>
      <c r="K309" s="176"/>
    </row>
    <row r="310" spans="1:11">
      <c r="A310" s="512"/>
      <c r="B310" s="12"/>
      <c r="C310" s="12" t="s">
        <v>3299</v>
      </c>
      <c r="D310" s="189">
        <v>8553</v>
      </c>
      <c r="E310" s="100"/>
      <c r="F310" s="176"/>
      <c r="G310" s="176"/>
      <c r="H310" s="176"/>
      <c r="I310" s="176"/>
      <c r="J310" s="176"/>
      <c r="K310" s="176"/>
    </row>
    <row r="311" spans="1:11">
      <c r="A311" s="512"/>
      <c r="B311" s="12"/>
      <c r="C311" s="12" t="s">
        <v>3300</v>
      </c>
      <c r="D311" s="189">
        <v>8553</v>
      </c>
      <c r="E311" s="100"/>
      <c r="F311" s="176"/>
      <c r="G311" s="176"/>
      <c r="H311" s="176"/>
      <c r="I311" s="176"/>
      <c r="J311" s="176"/>
      <c r="K311" s="176"/>
    </row>
    <row r="312" spans="1:11" ht="14.25" thickBot="1">
      <c r="A312" s="513"/>
      <c r="B312" s="92"/>
      <c r="C312" s="92" t="s">
        <v>3296</v>
      </c>
      <c r="D312" s="190">
        <v>8553</v>
      </c>
      <c r="E312" s="101"/>
      <c r="F312" s="176"/>
      <c r="G312" s="176"/>
      <c r="H312" s="176"/>
      <c r="I312" s="176"/>
      <c r="J312" s="176"/>
      <c r="K312" s="176"/>
    </row>
    <row r="313" spans="1:11">
      <c r="A313" s="511">
        <v>13</v>
      </c>
      <c r="B313" s="91"/>
      <c r="C313" s="91" t="s">
        <v>3297</v>
      </c>
      <c r="D313" s="307">
        <v>8553</v>
      </c>
      <c r="E313" s="99"/>
      <c r="F313" s="176"/>
      <c r="G313" s="176"/>
      <c r="H313" s="176"/>
      <c r="I313" s="176"/>
      <c r="J313" s="176"/>
      <c r="K313" s="176"/>
    </row>
    <row r="314" spans="1:11">
      <c r="A314" s="512"/>
      <c r="B314" s="12"/>
      <c r="C314" s="12" t="s">
        <v>3301</v>
      </c>
      <c r="D314" s="189">
        <v>8553</v>
      </c>
      <c r="E314" s="100"/>
      <c r="F314" s="176"/>
      <c r="G314" s="176"/>
      <c r="H314" s="176"/>
      <c r="I314" s="176"/>
      <c r="J314" s="176"/>
      <c r="K314" s="176"/>
    </row>
    <row r="315" spans="1:11">
      <c r="A315" s="512"/>
      <c r="B315" s="12"/>
      <c r="C315" s="32" t="s">
        <v>3306</v>
      </c>
      <c r="D315" s="189">
        <v>8553</v>
      </c>
      <c r="E315" s="100"/>
      <c r="F315" s="176"/>
      <c r="G315" s="176"/>
      <c r="H315" s="176"/>
      <c r="I315" s="176"/>
      <c r="J315" s="176"/>
      <c r="K315" s="176"/>
    </row>
    <row r="316" spans="1:11">
      <c r="A316" s="512"/>
      <c r="B316" s="12"/>
      <c r="C316" s="12" t="s">
        <v>3293</v>
      </c>
      <c r="D316" s="189">
        <v>8553</v>
      </c>
      <c r="E316" s="100"/>
      <c r="F316" s="176"/>
      <c r="G316" s="176"/>
      <c r="H316" s="176"/>
      <c r="I316" s="176"/>
      <c r="J316" s="176"/>
      <c r="K316" s="176"/>
    </row>
    <row r="317" spans="1:11">
      <c r="A317" s="512"/>
      <c r="B317" s="12"/>
      <c r="C317" s="12" t="s">
        <v>3294</v>
      </c>
      <c r="D317" s="189">
        <v>8553</v>
      </c>
      <c r="E317" s="100"/>
      <c r="F317" s="176"/>
      <c r="G317" s="176"/>
      <c r="H317" s="176"/>
      <c r="I317" s="176"/>
      <c r="J317" s="176"/>
      <c r="K317" s="176"/>
    </row>
    <row r="318" spans="1:11">
      <c r="A318" s="512"/>
      <c r="B318" s="12"/>
      <c r="C318" s="12" t="s">
        <v>3295</v>
      </c>
      <c r="D318" s="189">
        <v>8553</v>
      </c>
      <c r="E318" s="100"/>
      <c r="F318" s="176"/>
      <c r="G318" s="176"/>
      <c r="H318" s="176"/>
      <c r="I318" s="176"/>
      <c r="J318" s="176"/>
      <c r="K318" s="176"/>
    </row>
    <row r="319" spans="1:11">
      <c r="A319" s="512"/>
      <c r="B319" s="12"/>
      <c r="C319" s="12" t="s">
        <v>3296</v>
      </c>
      <c r="D319" s="189">
        <v>8553</v>
      </c>
      <c r="E319" s="100"/>
      <c r="G319" s="176"/>
      <c r="H319" s="176"/>
    </row>
    <row r="320" spans="1:11">
      <c r="A320" s="512"/>
      <c r="B320" s="12"/>
      <c r="C320" s="12" t="s">
        <v>3298</v>
      </c>
      <c r="D320" s="189">
        <v>8553</v>
      </c>
      <c r="E320" s="100"/>
      <c r="G320" s="176"/>
      <c r="H320" s="176"/>
    </row>
    <row r="321" spans="1:8">
      <c r="A321" s="512"/>
      <c r="B321" s="12"/>
      <c r="C321" s="12" t="s">
        <v>3299</v>
      </c>
      <c r="D321" s="189">
        <v>8553</v>
      </c>
      <c r="E321" s="100"/>
      <c r="G321" s="176"/>
      <c r="H321" s="176"/>
    </row>
    <row r="322" spans="1:8">
      <c r="A322" s="512"/>
      <c r="B322" s="12"/>
      <c r="C322" s="12" t="s">
        <v>3300</v>
      </c>
      <c r="D322" s="189">
        <v>8553</v>
      </c>
      <c r="E322" s="100"/>
    </row>
    <row r="323" spans="1:8" ht="14.25" thickBot="1">
      <c r="A323" s="513"/>
      <c r="B323" s="92"/>
      <c r="C323" s="92" t="s">
        <v>3296</v>
      </c>
      <c r="D323" s="190">
        <v>8553</v>
      </c>
      <c r="E323" s="101"/>
    </row>
    <row r="324" spans="1:8">
      <c r="A324" s="511">
        <v>15</v>
      </c>
      <c r="B324" s="91"/>
      <c r="C324" s="91" t="s">
        <v>3297</v>
      </c>
      <c r="D324" s="307">
        <v>8553</v>
      </c>
      <c r="E324" s="99"/>
    </row>
    <row r="325" spans="1:8">
      <c r="A325" s="512"/>
      <c r="B325" s="12"/>
      <c r="C325" s="12" t="s">
        <v>3301</v>
      </c>
      <c r="D325" s="189">
        <v>8553</v>
      </c>
      <c r="E325" s="100"/>
    </row>
    <row r="326" spans="1:8">
      <c r="A326" s="512"/>
      <c r="B326" s="12"/>
      <c r="C326" s="32" t="s">
        <v>3306</v>
      </c>
      <c r="D326" s="189">
        <v>8553</v>
      </c>
      <c r="E326" s="100"/>
    </row>
    <row r="327" spans="1:8">
      <c r="A327" s="512"/>
      <c r="B327" s="12"/>
      <c r="C327" s="12" t="s">
        <v>3293</v>
      </c>
      <c r="D327" s="189">
        <v>8553</v>
      </c>
      <c r="E327" s="100"/>
    </row>
    <row r="328" spans="1:8">
      <c r="A328" s="512"/>
      <c r="B328" s="12"/>
      <c r="C328" s="12" t="s">
        <v>3294</v>
      </c>
      <c r="D328" s="189">
        <v>8553</v>
      </c>
      <c r="E328" s="100"/>
    </row>
    <row r="329" spans="1:8">
      <c r="A329" s="512"/>
      <c r="B329" s="12"/>
      <c r="C329" s="12" t="s">
        <v>3295</v>
      </c>
      <c r="D329" s="189">
        <v>8553</v>
      </c>
      <c r="E329" s="100"/>
    </row>
    <row r="330" spans="1:8">
      <c r="A330" s="512"/>
      <c r="B330" s="12"/>
      <c r="C330" s="12" t="s">
        <v>3296</v>
      </c>
      <c r="D330" s="189">
        <v>8553</v>
      </c>
      <c r="E330" s="100"/>
    </row>
    <row r="331" spans="1:8">
      <c r="A331" s="512"/>
      <c r="B331" s="12"/>
      <c r="C331" s="12" t="s">
        <v>3298</v>
      </c>
      <c r="D331" s="189">
        <v>8553</v>
      </c>
      <c r="E331" s="100"/>
    </row>
    <row r="332" spans="1:8">
      <c r="A332" s="512"/>
      <c r="B332" s="12"/>
      <c r="C332" s="12" t="s">
        <v>3299</v>
      </c>
      <c r="D332" s="189">
        <v>8553</v>
      </c>
      <c r="E332" s="100"/>
    </row>
    <row r="333" spans="1:8">
      <c r="A333" s="512"/>
      <c r="B333" s="12"/>
      <c r="C333" s="12" t="s">
        <v>3300</v>
      </c>
      <c r="D333" s="189">
        <v>8553</v>
      </c>
      <c r="E333" s="100"/>
    </row>
    <row r="334" spans="1:8" ht="14.25" thickBot="1">
      <c r="A334" s="513"/>
      <c r="B334" s="92"/>
      <c r="C334" s="92" t="s">
        <v>3296</v>
      </c>
      <c r="D334" s="190">
        <v>8553</v>
      </c>
      <c r="E334" s="101"/>
    </row>
    <row r="335" spans="1:8">
      <c r="A335" s="511">
        <v>11</v>
      </c>
      <c r="B335" s="91"/>
      <c r="C335" s="91" t="s">
        <v>3297</v>
      </c>
      <c r="D335" s="307">
        <v>8553</v>
      </c>
      <c r="E335" s="99"/>
    </row>
    <row r="336" spans="1:8">
      <c r="A336" s="512"/>
      <c r="B336" s="12"/>
      <c r="C336" s="12" t="s">
        <v>3301</v>
      </c>
      <c r="D336" s="189">
        <v>8553</v>
      </c>
      <c r="E336" s="100"/>
    </row>
    <row r="337" spans="1:5">
      <c r="A337" s="512"/>
      <c r="B337" s="12"/>
      <c r="C337" s="32" t="s">
        <v>3306</v>
      </c>
      <c r="D337" s="189">
        <v>8553</v>
      </c>
      <c r="E337" s="100"/>
    </row>
    <row r="338" spans="1:5">
      <c r="A338" s="512"/>
      <c r="B338" s="12"/>
      <c r="C338" s="12" t="s">
        <v>3293</v>
      </c>
      <c r="D338" s="189">
        <v>8553</v>
      </c>
      <c r="E338" s="100"/>
    </row>
    <row r="339" spans="1:5">
      <c r="A339" s="512"/>
      <c r="B339" s="12"/>
      <c r="C339" s="12" t="s">
        <v>3294</v>
      </c>
      <c r="D339" s="189">
        <v>8553</v>
      </c>
      <c r="E339" s="100"/>
    </row>
    <row r="340" spans="1:5">
      <c r="A340" s="512"/>
      <c r="B340" s="12"/>
      <c r="C340" s="12" t="s">
        <v>3295</v>
      </c>
      <c r="D340" s="189">
        <v>8553</v>
      </c>
      <c r="E340" s="100"/>
    </row>
    <row r="341" spans="1:5">
      <c r="A341" s="512"/>
      <c r="B341" s="12"/>
      <c r="C341" s="12" t="s">
        <v>3296</v>
      </c>
      <c r="D341" s="189">
        <v>8553</v>
      </c>
      <c r="E341" s="100"/>
    </row>
    <row r="342" spans="1:5">
      <c r="A342" s="512"/>
      <c r="B342" s="12"/>
      <c r="C342" s="12" t="s">
        <v>3298</v>
      </c>
      <c r="D342" s="189">
        <v>8553</v>
      </c>
      <c r="E342" s="100"/>
    </row>
    <row r="343" spans="1:5">
      <c r="A343" s="512"/>
      <c r="B343" s="12"/>
      <c r="C343" s="12" t="s">
        <v>3299</v>
      </c>
      <c r="D343" s="189">
        <v>8553</v>
      </c>
      <c r="E343" s="100"/>
    </row>
    <row r="344" spans="1:5">
      <c r="A344" s="512"/>
      <c r="B344" s="12"/>
      <c r="C344" s="12" t="s">
        <v>3300</v>
      </c>
      <c r="D344" s="189">
        <v>8553</v>
      </c>
      <c r="E344" s="100"/>
    </row>
    <row r="345" spans="1:5" ht="14.25" thickBot="1">
      <c r="A345" s="513"/>
      <c r="B345" s="92"/>
      <c r="C345" s="92" t="s">
        <v>3296</v>
      </c>
      <c r="D345" s="190">
        <v>8553</v>
      </c>
      <c r="E345" s="101"/>
    </row>
    <row r="346" spans="1:5">
      <c r="A346" s="511">
        <v>2</v>
      </c>
      <c r="B346" s="91"/>
      <c r="C346" s="91" t="s">
        <v>3297</v>
      </c>
      <c r="D346" s="307">
        <v>8553</v>
      </c>
      <c r="E346" s="99"/>
    </row>
    <row r="347" spans="1:5">
      <c r="A347" s="512"/>
      <c r="B347" s="12"/>
      <c r="C347" s="12" t="s">
        <v>3301</v>
      </c>
      <c r="D347" s="189">
        <v>8553</v>
      </c>
      <c r="E347" s="100"/>
    </row>
    <row r="348" spans="1:5">
      <c r="A348" s="512"/>
      <c r="B348" s="12"/>
      <c r="C348" s="32" t="s">
        <v>3306</v>
      </c>
      <c r="D348" s="189">
        <v>8553</v>
      </c>
      <c r="E348" s="100"/>
    </row>
    <row r="349" spans="1:5">
      <c r="A349" s="512"/>
      <c r="B349" s="12"/>
      <c r="C349" s="12" t="s">
        <v>3293</v>
      </c>
      <c r="D349" s="189">
        <v>8553</v>
      </c>
      <c r="E349" s="100"/>
    </row>
    <row r="350" spans="1:5">
      <c r="A350" s="512"/>
      <c r="B350" s="12"/>
      <c r="C350" s="12" t="s">
        <v>3294</v>
      </c>
      <c r="D350" s="189">
        <v>8553</v>
      </c>
      <c r="E350" s="100"/>
    </row>
    <row r="351" spans="1:5">
      <c r="A351" s="512"/>
      <c r="B351" s="12"/>
      <c r="C351" s="12" t="s">
        <v>3295</v>
      </c>
      <c r="D351" s="189">
        <v>8553</v>
      </c>
      <c r="E351" s="100"/>
    </row>
    <row r="352" spans="1:5">
      <c r="A352" s="512"/>
      <c r="B352" s="12"/>
      <c r="C352" s="12" t="s">
        <v>3296</v>
      </c>
      <c r="D352" s="189">
        <v>8553</v>
      </c>
      <c r="E352" s="100"/>
    </row>
    <row r="353" spans="1:5">
      <c r="A353" s="512"/>
      <c r="B353" s="12"/>
      <c r="C353" s="12" t="s">
        <v>3298</v>
      </c>
      <c r="D353" s="189">
        <v>8553</v>
      </c>
      <c r="E353" s="100"/>
    </row>
    <row r="354" spans="1:5">
      <c r="A354" s="512"/>
      <c r="B354" s="12"/>
      <c r="C354" s="12" t="s">
        <v>3299</v>
      </c>
      <c r="D354" s="189">
        <v>8553</v>
      </c>
      <c r="E354" s="100"/>
    </row>
    <row r="355" spans="1:5">
      <c r="A355" s="512"/>
      <c r="B355" s="12"/>
      <c r="C355" s="12" t="s">
        <v>3300</v>
      </c>
      <c r="D355" s="189">
        <v>8553</v>
      </c>
      <c r="E355" s="100"/>
    </row>
    <row r="356" spans="1:5" ht="14.25" thickBot="1">
      <c r="A356" s="513"/>
      <c r="B356" s="92"/>
      <c r="C356" s="92" t="s">
        <v>3296</v>
      </c>
      <c r="D356" s="190">
        <v>8553</v>
      </c>
      <c r="E356" s="101"/>
    </row>
    <row r="357" spans="1:5">
      <c r="A357" s="511">
        <v>3</v>
      </c>
      <c r="B357" s="91"/>
      <c r="C357" s="91" t="s">
        <v>3297</v>
      </c>
      <c r="D357" s="307">
        <v>8553</v>
      </c>
      <c r="E357" s="99"/>
    </row>
    <row r="358" spans="1:5">
      <c r="A358" s="512"/>
      <c r="B358" s="12"/>
      <c r="C358" s="12" t="s">
        <v>3301</v>
      </c>
      <c r="D358" s="189">
        <v>8553</v>
      </c>
      <c r="E358" s="100"/>
    </row>
    <row r="359" spans="1:5">
      <c r="A359" s="512"/>
      <c r="B359" s="12"/>
      <c r="C359" s="32" t="s">
        <v>3306</v>
      </c>
      <c r="D359" s="189">
        <v>8553</v>
      </c>
      <c r="E359" s="100"/>
    </row>
    <row r="360" spans="1:5">
      <c r="A360" s="512"/>
      <c r="B360" s="12"/>
      <c r="C360" s="12" t="s">
        <v>3293</v>
      </c>
      <c r="D360" s="189">
        <v>8553</v>
      </c>
      <c r="E360" s="100"/>
    </row>
    <row r="361" spans="1:5">
      <c r="A361" s="512"/>
      <c r="B361" s="12"/>
      <c r="C361" s="12" t="s">
        <v>3294</v>
      </c>
      <c r="D361" s="189">
        <v>8553</v>
      </c>
      <c r="E361" s="100"/>
    </row>
    <row r="362" spans="1:5">
      <c r="A362" s="512"/>
      <c r="B362" s="12"/>
      <c r="C362" s="12" t="s">
        <v>3295</v>
      </c>
      <c r="D362" s="189">
        <v>8553</v>
      </c>
      <c r="E362" s="100"/>
    </row>
    <row r="363" spans="1:5">
      <c r="A363" s="512"/>
      <c r="B363" s="12"/>
      <c r="C363" s="12" t="s">
        <v>3296</v>
      </c>
      <c r="D363" s="189">
        <v>8553</v>
      </c>
      <c r="E363" s="100"/>
    </row>
    <row r="364" spans="1:5">
      <c r="A364" s="512"/>
      <c r="B364" s="12"/>
      <c r="C364" s="12" t="s">
        <v>3298</v>
      </c>
      <c r="D364" s="189">
        <v>8553</v>
      </c>
      <c r="E364" s="100"/>
    </row>
    <row r="365" spans="1:5">
      <c r="A365" s="512"/>
      <c r="B365" s="12"/>
      <c r="C365" s="12" t="s">
        <v>3299</v>
      </c>
      <c r="D365" s="189">
        <v>8553</v>
      </c>
      <c r="E365" s="100"/>
    </row>
    <row r="366" spans="1:5">
      <c r="A366" s="512"/>
      <c r="B366" s="12"/>
      <c r="C366" s="12" t="s">
        <v>3300</v>
      </c>
      <c r="D366" s="189">
        <v>8553</v>
      </c>
      <c r="E366" s="100"/>
    </row>
    <row r="367" spans="1:5" ht="14.25" thickBot="1">
      <c r="A367" s="513"/>
      <c r="B367" s="92"/>
      <c r="C367" s="92" t="s">
        <v>3296</v>
      </c>
      <c r="D367" s="190">
        <v>8553</v>
      </c>
      <c r="E367" s="101"/>
    </row>
    <row r="368" spans="1:5">
      <c r="A368" s="511">
        <v>10</v>
      </c>
      <c r="B368" s="91"/>
      <c r="C368" s="91" t="s">
        <v>3297</v>
      </c>
      <c r="D368" s="307">
        <v>8553</v>
      </c>
      <c r="E368" s="99"/>
    </row>
    <row r="369" spans="1:5">
      <c r="A369" s="512"/>
      <c r="B369" s="12"/>
      <c r="C369" s="12" t="s">
        <v>3301</v>
      </c>
      <c r="D369" s="189">
        <v>8553</v>
      </c>
      <c r="E369" s="100"/>
    </row>
    <row r="370" spans="1:5">
      <c r="A370" s="512"/>
      <c r="B370" s="12"/>
      <c r="C370" s="32" t="s">
        <v>3306</v>
      </c>
      <c r="D370" s="189">
        <v>8553</v>
      </c>
      <c r="E370" s="100"/>
    </row>
    <row r="371" spans="1:5">
      <c r="A371" s="512"/>
      <c r="B371" s="12"/>
      <c r="C371" s="12" t="s">
        <v>3293</v>
      </c>
      <c r="D371" s="189">
        <v>8553</v>
      </c>
      <c r="E371" s="100"/>
    </row>
    <row r="372" spans="1:5">
      <c r="A372" s="512"/>
      <c r="B372" s="12"/>
      <c r="C372" s="12" t="s">
        <v>3294</v>
      </c>
      <c r="D372" s="189">
        <v>8553</v>
      </c>
      <c r="E372" s="100"/>
    </row>
    <row r="373" spans="1:5">
      <c r="A373" s="512"/>
      <c r="B373" s="12"/>
      <c r="C373" s="12" t="s">
        <v>3295</v>
      </c>
      <c r="D373" s="189">
        <v>8553</v>
      </c>
      <c r="E373" s="100"/>
    </row>
    <row r="374" spans="1:5">
      <c r="A374" s="512"/>
      <c r="B374" s="12"/>
      <c r="C374" s="12" t="s">
        <v>3296</v>
      </c>
      <c r="D374" s="189">
        <v>8553</v>
      </c>
      <c r="E374" s="100"/>
    </row>
    <row r="375" spans="1:5">
      <c r="A375" s="512"/>
      <c r="B375" s="12"/>
      <c r="C375" s="12" t="s">
        <v>3298</v>
      </c>
      <c r="D375" s="189">
        <v>8553</v>
      </c>
      <c r="E375" s="100"/>
    </row>
    <row r="376" spans="1:5">
      <c r="A376" s="512"/>
      <c r="B376" s="12"/>
      <c r="C376" s="12" t="s">
        <v>3299</v>
      </c>
      <c r="D376" s="189">
        <v>8553</v>
      </c>
      <c r="E376" s="100"/>
    </row>
    <row r="377" spans="1:5">
      <c r="A377" s="512"/>
      <c r="B377" s="12"/>
      <c r="C377" s="12" t="s">
        <v>3300</v>
      </c>
      <c r="D377" s="189">
        <v>8553</v>
      </c>
      <c r="E377" s="100"/>
    </row>
    <row r="378" spans="1:5" ht="14.25" thickBot="1">
      <c r="A378" s="513"/>
      <c r="B378" s="92"/>
      <c r="C378" s="92" t="s">
        <v>3296</v>
      </c>
      <c r="D378" s="190">
        <v>8553</v>
      </c>
      <c r="E378" s="101"/>
    </row>
    <row r="379" spans="1:5">
      <c r="A379" s="511">
        <v>16</v>
      </c>
      <c r="B379" s="91"/>
      <c r="C379" s="91" t="s">
        <v>3297</v>
      </c>
      <c r="D379" s="307">
        <v>8553</v>
      </c>
      <c r="E379" s="99"/>
    </row>
    <row r="380" spans="1:5">
      <c r="A380" s="512"/>
      <c r="B380" s="12"/>
      <c r="C380" s="12" t="s">
        <v>3301</v>
      </c>
      <c r="D380" s="189">
        <v>8553</v>
      </c>
      <c r="E380" s="100"/>
    </row>
    <row r="381" spans="1:5">
      <c r="A381" s="512"/>
      <c r="B381" s="12"/>
      <c r="C381" s="32" t="s">
        <v>3306</v>
      </c>
      <c r="D381" s="189">
        <v>8553</v>
      </c>
      <c r="E381" s="100"/>
    </row>
    <row r="382" spans="1:5">
      <c r="A382" s="512"/>
      <c r="B382" s="12"/>
      <c r="C382" s="12" t="s">
        <v>3293</v>
      </c>
      <c r="D382" s="189">
        <v>8553</v>
      </c>
      <c r="E382" s="100"/>
    </row>
    <row r="383" spans="1:5">
      <c r="A383" s="512"/>
      <c r="B383" s="12"/>
      <c r="C383" s="12" t="s">
        <v>3294</v>
      </c>
      <c r="D383" s="189">
        <v>8553</v>
      </c>
      <c r="E383" s="100"/>
    </row>
    <row r="384" spans="1:5">
      <c r="A384" s="512"/>
      <c r="B384" s="12"/>
      <c r="C384" s="12" t="s">
        <v>3295</v>
      </c>
      <c r="D384" s="189">
        <v>8553</v>
      </c>
      <c r="E384" s="100"/>
    </row>
    <row r="385" spans="1:5">
      <c r="A385" s="512"/>
      <c r="B385" s="12"/>
      <c r="C385" s="12" t="s">
        <v>3296</v>
      </c>
      <c r="D385" s="189">
        <v>8553</v>
      </c>
      <c r="E385" s="100"/>
    </row>
    <row r="386" spans="1:5">
      <c r="A386" s="512"/>
      <c r="B386" s="12"/>
      <c r="C386" s="12" t="s">
        <v>3298</v>
      </c>
      <c r="D386" s="189">
        <v>8553</v>
      </c>
      <c r="E386" s="100"/>
    </row>
    <row r="387" spans="1:5">
      <c r="A387" s="512"/>
      <c r="B387" s="12"/>
      <c r="C387" s="12" t="s">
        <v>3299</v>
      </c>
      <c r="D387" s="189">
        <v>8553</v>
      </c>
      <c r="E387" s="100"/>
    </row>
    <row r="388" spans="1:5">
      <c r="A388" s="512"/>
      <c r="B388" s="12"/>
      <c r="C388" s="12" t="s">
        <v>3300</v>
      </c>
      <c r="D388" s="189">
        <v>8553</v>
      </c>
      <c r="E388" s="100"/>
    </row>
    <row r="389" spans="1:5" ht="14.25" thickBot="1">
      <c r="A389" s="513"/>
      <c r="B389" s="92"/>
      <c r="C389" s="92" t="s">
        <v>3296</v>
      </c>
      <c r="D389" s="190">
        <v>8553</v>
      </c>
      <c r="E389" s="101"/>
    </row>
    <row r="390" spans="1:5">
      <c r="A390" s="511">
        <v>18</v>
      </c>
      <c r="B390" s="91"/>
      <c r="C390" s="91" t="s">
        <v>3297</v>
      </c>
      <c r="D390" s="307">
        <v>8553</v>
      </c>
      <c r="E390" s="99"/>
    </row>
    <row r="391" spans="1:5">
      <c r="A391" s="512"/>
      <c r="B391" s="12"/>
      <c r="C391" s="12" t="s">
        <v>3301</v>
      </c>
      <c r="D391" s="189">
        <v>8553</v>
      </c>
      <c r="E391" s="100"/>
    </row>
    <row r="392" spans="1:5">
      <c r="A392" s="512"/>
      <c r="B392" s="12"/>
      <c r="C392" s="32" t="s">
        <v>3306</v>
      </c>
      <c r="D392" s="189">
        <v>8553</v>
      </c>
      <c r="E392" s="100"/>
    </row>
    <row r="393" spans="1:5">
      <c r="A393" s="512"/>
      <c r="B393" s="12"/>
      <c r="C393" s="12" t="s">
        <v>3293</v>
      </c>
      <c r="D393" s="189">
        <v>8553</v>
      </c>
      <c r="E393" s="100"/>
    </row>
    <row r="394" spans="1:5">
      <c r="A394" s="512"/>
      <c r="B394" s="12"/>
      <c r="C394" s="12" t="s">
        <v>3294</v>
      </c>
      <c r="D394" s="189">
        <v>8553</v>
      </c>
      <c r="E394" s="100"/>
    </row>
    <row r="395" spans="1:5">
      <c r="A395" s="512"/>
      <c r="B395" s="12"/>
      <c r="C395" s="12" t="s">
        <v>3295</v>
      </c>
      <c r="D395" s="189">
        <v>8553</v>
      </c>
      <c r="E395" s="100"/>
    </row>
    <row r="396" spans="1:5">
      <c r="A396" s="512"/>
      <c r="B396" s="12"/>
      <c r="C396" s="12" t="s">
        <v>3296</v>
      </c>
      <c r="D396" s="189">
        <v>8553</v>
      </c>
      <c r="E396" s="100"/>
    </row>
    <row r="397" spans="1:5">
      <c r="A397" s="512"/>
      <c r="B397" s="12"/>
      <c r="C397" s="12" t="s">
        <v>3298</v>
      </c>
      <c r="D397" s="189">
        <v>8553</v>
      </c>
      <c r="E397" s="100"/>
    </row>
    <row r="398" spans="1:5">
      <c r="A398" s="512"/>
      <c r="B398" s="12"/>
      <c r="C398" s="12" t="s">
        <v>3299</v>
      </c>
      <c r="D398" s="189">
        <v>8553</v>
      </c>
      <c r="E398" s="100"/>
    </row>
    <row r="399" spans="1:5">
      <c r="A399" s="512"/>
      <c r="B399" s="12"/>
      <c r="C399" s="12" t="s">
        <v>3300</v>
      </c>
      <c r="D399" s="189">
        <v>8553</v>
      </c>
      <c r="E399" s="100"/>
    </row>
    <row r="400" spans="1:5" ht="14.25" thickBot="1">
      <c r="A400" s="513"/>
      <c r="B400" s="92"/>
      <c r="C400" s="92" t="s">
        <v>3296</v>
      </c>
      <c r="D400" s="190">
        <v>8553</v>
      </c>
      <c r="E400" s="101"/>
    </row>
    <row r="401" spans="1:5">
      <c r="A401" s="511">
        <v>37</v>
      </c>
      <c r="B401" s="91"/>
      <c r="C401" s="91" t="s">
        <v>3297</v>
      </c>
      <c r="D401" s="307">
        <v>0</v>
      </c>
      <c r="E401" s="99"/>
    </row>
    <row r="402" spans="1:5">
      <c r="A402" s="512"/>
      <c r="B402" s="12"/>
      <c r="C402" s="12" t="s">
        <v>3301</v>
      </c>
      <c r="D402" s="188">
        <v>0</v>
      </c>
      <c r="E402" s="100"/>
    </row>
    <row r="403" spans="1:5">
      <c r="A403" s="512"/>
      <c r="B403" s="12"/>
      <c r="C403" s="32" t="s">
        <v>3306</v>
      </c>
      <c r="D403" s="188">
        <v>0</v>
      </c>
      <c r="E403" s="100"/>
    </row>
    <row r="404" spans="1:5">
      <c r="A404" s="512"/>
      <c r="B404" s="12"/>
      <c r="C404" s="12" t="s">
        <v>3293</v>
      </c>
      <c r="D404" s="188">
        <v>0</v>
      </c>
      <c r="E404" s="100"/>
    </row>
    <row r="405" spans="1:5">
      <c r="A405" s="512"/>
      <c r="B405" s="12"/>
      <c r="C405" s="12" t="s">
        <v>3294</v>
      </c>
      <c r="D405" s="188">
        <v>0</v>
      </c>
      <c r="E405" s="100"/>
    </row>
    <row r="406" spans="1:5">
      <c r="A406" s="512"/>
      <c r="B406" s="12"/>
      <c r="C406" s="12" t="s">
        <v>3295</v>
      </c>
      <c r="D406" s="188">
        <v>0</v>
      </c>
      <c r="E406" s="100"/>
    </row>
    <row r="407" spans="1:5">
      <c r="A407" s="512"/>
      <c r="B407" s="12"/>
      <c r="C407" s="12" t="s">
        <v>3296</v>
      </c>
      <c r="D407" s="188">
        <v>0</v>
      </c>
      <c r="E407" s="100"/>
    </row>
    <row r="408" spans="1:5">
      <c r="A408" s="512"/>
      <c r="B408" s="12"/>
      <c r="C408" s="12" t="s">
        <v>3298</v>
      </c>
      <c r="D408" s="188">
        <v>0</v>
      </c>
      <c r="E408" s="100"/>
    </row>
    <row r="409" spans="1:5">
      <c r="A409" s="512"/>
      <c r="B409" s="12"/>
      <c r="C409" s="12" t="s">
        <v>3299</v>
      </c>
      <c r="D409" s="188">
        <v>0</v>
      </c>
      <c r="E409" s="100"/>
    </row>
    <row r="410" spans="1:5">
      <c r="A410" s="512"/>
      <c r="B410" s="12"/>
      <c r="C410" s="12" t="s">
        <v>3300</v>
      </c>
      <c r="D410" s="188">
        <v>0</v>
      </c>
      <c r="E410" s="100"/>
    </row>
    <row r="411" spans="1:5" ht="14.25" thickBot="1">
      <c r="A411" s="513"/>
      <c r="B411" s="92"/>
      <c r="C411" s="92" t="s">
        <v>3296</v>
      </c>
      <c r="D411" s="190">
        <v>0</v>
      </c>
      <c r="E411" s="101"/>
    </row>
    <row r="412" spans="1:5">
      <c r="A412" s="511">
        <v>28</v>
      </c>
      <c r="B412" s="91"/>
      <c r="C412" s="91" t="s">
        <v>3297</v>
      </c>
      <c r="D412" s="189">
        <v>0</v>
      </c>
      <c r="E412" s="99"/>
    </row>
    <row r="413" spans="1:5">
      <c r="A413" s="512"/>
      <c r="B413" s="12"/>
      <c r="C413" s="12" t="s">
        <v>3301</v>
      </c>
      <c r="D413" s="188">
        <v>0</v>
      </c>
      <c r="E413" s="100"/>
    </row>
    <row r="414" spans="1:5">
      <c r="A414" s="512"/>
      <c r="B414" s="12"/>
      <c r="C414" s="32" t="s">
        <v>3306</v>
      </c>
      <c r="D414" s="188">
        <v>0</v>
      </c>
      <c r="E414" s="100"/>
    </row>
    <row r="415" spans="1:5">
      <c r="A415" s="512"/>
      <c r="B415" s="12"/>
      <c r="C415" s="12" t="s">
        <v>3293</v>
      </c>
      <c r="D415" s="188">
        <v>0</v>
      </c>
      <c r="E415" s="100"/>
    </row>
    <row r="416" spans="1:5">
      <c r="A416" s="512"/>
      <c r="B416" s="12"/>
      <c r="C416" s="12" t="s">
        <v>3294</v>
      </c>
      <c r="D416" s="188">
        <v>0</v>
      </c>
      <c r="E416" s="100"/>
    </row>
    <row r="417" spans="1:5">
      <c r="A417" s="512"/>
      <c r="B417" s="12"/>
      <c r="C417" s="12" t="s">
        <v>3295</v>
      </c>
      <c r="D417" s="188">
        <v>0</v>
      </c>
      <c r="E417" s="100"/>
    </row>
    <row r="418" spans="1:5">
      <c r="A418" s="512"/>
      <c r="B418" s="12"/>
      <c r="C418" s="12" t="s">
        <v>3296</v>
      </c>
      <c r="D418" s="188">
        <v>0</v>
      </c>
      <c r="E418" s="100"/>
    </row>
    <row r="419" spans="1:5">
      <c r="A419" s="512"/>
      <c r="B419" s="12"/>
      <c r="C419" s="12" t="s">
        <v>3298</v>
      </c>
      <c r="D419" s="188">
        <v>0</v>
      </c>
      <c r="E419" s="100"/>
    </row>
    <row r="420" spans="1:5">
      <c r="A420" s="512"/>
      <c r="B420" s="12"/>
      <c r="C420" s="12" t="s">
        <v>3299</v>
      </c>
      <c r="D420" s="188">
        <v>0</v>
      </c>
      <c r="E420" s="100"/>
    </row>
    <row r="421" spans="1:5">
      <c r="A421" s="512"/>
      <c r="B421" s="12"/>
      <c r="C421" s="12" t="s">
        <v>3300</v>
      </c>
      <c r="D421" s="188">
        <v>0</v>
      </c>
      <c r="E421" s="100"/>
    </row>
    <row r="422" spans="1:5" ht="14.25" thickBot="1">
      <c r="A422" s="513"/>
      <c r="B422" s="92"/>
      <c r="C422" s="92" t="s">
        <v>3296</v>
      </c>
      <c r="D422" s="190">
        <v>0</v>
      </c>
      <c r="E422" s="101"/>
    </row>
    <row r="423" spans="1:5" ht="13.5" customHeight="1">
      <c r="A423" s="514">
        <v>38</v>
      </c>
      <c r="B423" s="91"/>
      <c r="C423" s="91" t="s">
        <v>3297</v>
      </c>
      <c r="D423" s="189">
        <v>0</v>
      </c>
      <c r="E423" s="99"/>
    </row>
    <row r="424" spans="1:5" ht="13.5" customHeight="1">
      <c r="A424" s="515"/>
      <c r="B424" s="12"/>
      <c r="C424" s="12" t="s">
        <v>3301</v>
      </c>
      <c r="D424" s="188">
        <v>0</v>
      </c>
      <c r="E424" s="100"/>
    </row>
    <row r="425" spans="1:5" ht="13.5" customHeight="1">
      <c r="A425" s="515"/>
      <c r="B425" s="12"/>
      <c r="C425" s="32" t="s">
        <v>3306</v>
      </c>
      <c r="D425" s="188">
        <v>0</v>
      </c>
      <c r="E425" s="100"/>
    </row>
    <row r="426" spans="1:5" ht="13.5" customHeight="1">
      <c r="A426" s="515"/>
      <c r="B426" s="12"/>
      <c r="C426" s="12" t="s">
        <v>3293</v>
      </c>
      <c r="D426" s="188">
        <v>0</v>
      </c>
      <c r="E426" s="100"/>
    </row>
    <row r="427" spans="1:5" ht="13.5" customHeight="1">
      <c r="A427" s="515"/>
      <c r="B427" s="12"/>
      <c r="C427" s="12" t="s">
        <v>3294</v>
      </c>
      <c r="D427" s="188">
        <v>0</v>
      </c>
      <c r="E427" s="100"/>
    </row>
    <row r="428" spans="1:5" ht="13.5" customHeight="1">
      <c r="A428" s="515"/>
      <c r="B428" s="12"/>
      <c r="C428" s="12" t="s">
        <v>3295</v>
      </c>
      <c r="D428" s="188">
        <v>0</v>
      </c>
      <c r="E428" s="100"/>
    </row>
    <row r="429" spans="1:5" ht="13.5" customHeight="1">
      <c r="A429" s="515"/>
      <c r="B429" s="12"/>
      <c r="C429" s="12" t="s">
        <v>3296</v>
      </c>
      <c r="D429" s="188">
        <v>0</v>
      </c>
      <c r="E429" s="100"/>
    </row>
    <row r="430" spans="1:5" ht="13.5" customHeight="1">
      <c r="A430" s="515"/>
      <c r="B430" s="12"/>
      <c r="C430" s="12" t="s">
        <v>3298</v>
      </c>
      <c r="D430" s="188">
        <v>0</v>
      </c>
      <c r="E430" s="100"/>
    </row>
    <row r="431" spans="1:5" ht="13.5" customHeight="1">
      <c r="A431" s="515"/>
      <c r="B431" s="12"/>
      <c r="C431" s="12" t="s">
        <v>3299</v>
      </c>
      <c r="D431" s="188">
        <v>0</v>
      </c>
      <c r="E431" s="100"/>
    </row>
    <row r="432" spans="1:5" ht="13.5" customHeight="1">
      <c r="A432" s="515"/>
      <c r="B432" s="12"/>
      <c r="C432" s="12" t="s">
        <v>3300</v>
      </c>
      <c r="D432" s="188">
        <v>0</v>
      </c>
      <c r="E432" s="100"/>
    </row>
    <row r="433" spans="1:13" ht="14.25" customHeight="1" thickBot="1">
      <c r="A433" s="516"/>
      <c r="B433" s="92"/>
      <c r="C433" s="92" t="s">
        <v>3296</v>
      </c>
      <c r="D433" s="190">
        <v>0</v>
      </c>
      <c r="E433" s="101"/>
    </row>
    <row r="437" spans="1:13">
      <c r="B437" s="206" t="s">
        <v>4542</v>
      </c>
      <c r="E437" s="206" t="s">
        <v>4543</v>
      </c>
      <c r="I437" t="s">
        <v>4544</v>
      </c>
    </row>
    <row r="439" spans="1:13">
      <c r="C439" s="467" t="s">
        <v>4961</v>
      </c>
      <c r="D439" s="467"/>
      <c r="F439" s="463" t="s">
        <v>5001</v>
      </c>
      <c r="G439" s="463"/>
      <c r="H439" s="285"/>
      <c r="J439" s="463" t="s">
        <v>4949</v>
      </c>
      <c r="K439" s="463"/>
      <c r="L439" s="463"/>
      <c r="M439" s="463"/>
    </row>
    <row r="440" spans="1:13">
      <c r="C440" s="464"/>
      <c r="D440" s="464"/>
      <c r="F440" s="220"/>
      <c r="J440" s="464"/>
      <c r="K440" s="464"/>
      <c r="L440" s="464"/>
      <c r="M440" s="464"/>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2022-04-04T03:30:44Z</dcterms:modified>
</cp:coreProperties>
</file>