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codeName="ThisWorkbook" defaultThemeVersion="124226"/>
  <xr:revisionPtr revIDLastSave="0" documentId="13_ncr:1_{79AC686D-D7BE-4EB6-848D-A1D153F0C397}" xr6:coauthVersionLast="45" xr6:coauthVersionMax="47" xr10:uidLastSave="{00000000-0000-0000-0000-000000000000}"/>
  <bookViews>
    <workbookView xWindow="-120" yWindow="-120" windowWidth="29040" windowHeight="15840" tabRatio="767" firstSheet="1" activeTab="2"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sheetId="165" r:id="rId10"/>
    <sheet name="Generator Engine No.2 " sheetId="147" r:id="rId11"/>
    <sheet name="Generator Engine No.3" sheetId="166" r:id="rId12"/>
    <sheet name="Auxiliary Boiler " sheetId="149" r:id="rId13"/>
    <sheet name="CMP01 Main Air Compressor No.1" sheetId="92" r:id="rId14"/>
    <sheet name="CMP02 Main Air Compressor No.2" sheetId="93" r:id="rId15"/>
    <sheet name="FO Purifier No.1" sheetId="95" r:id="rId16"/>
    <sheet name="Deck Service Air Compressor" sheetId="94"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 sheetId="167"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externalReferences>
    <externalReference r:id="rId74"/>
  </externalReference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6" hidden="1">'Deck Service Air Compressor'!$A$7:$L$20</definedName>
    <definedName name="_xlnm._FilterDatabase" localSheetId="69" hidden="1">'EGE Emergency Generator '!$A$7:$L$29</definedName>
    <definedName name="_xlnm._FilterDatabase" localSheetId="15" hidden="1">'FO Purifier No.1'!$A$7:$L$120</definedName>
    <definedName name="_xlnm._FilterDatabase" localSheetId="9" hidden="1">'Generator Engine No.1'!$J$1:$J$337</definedName>
    <definedName name="_xlnm._FilterDatabase" localSheetId="10" hidden="1">'Generator Engine No.2 '!$J$1:$J$337</definedName>
    <definedName name="_xlnm._FilterDatabase" localSheetId="11" hidden="1">'Generator Engine No.3'!$J$1:$J$337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 '!$A$7:$L$41</definedName>
    <definedName name="BWMS" localSheetId="72">'Main Menu'!$B$73</definedName>
    <definedName name="Emergency_Generator" localSheetId="72">'Main Menu'!$B$73</definedName>
  </definedNames>
  <calcPr calcId="191029"/>
</workbook>
</file>

<file path=xl/calcChain.xml><?xml version="1.0" encoding="utf-8"?>
<calcChain xmlns="http://schemas.openxmlformats.org/spreadsheetml/2006/main">
  <c r="F1" i="167" l="1"/>
  <c r="C2" i="167"/>
  <c r="F2" i="167"/>
  <c r="F4" i="167"/>
  <c r="I9" i="167" s="1"/>
  <c r="F5" i="167"/>
  <c r="H8" i="167"/>
  <c r="I8" i="167" s="1"/>
  <c r="J8" i="167" s="1"/>
  <c r="I10" i="167"/>
  <c r="H10" i="167" s="1"/>
  <c r="J10" i="167"/>
  <c r="H11" i="167"/>
  <c r="I11" i="167"/>
  <c r="J11" i="167" s="1"/>
  <c r="H12" i="167"/>
  <c r="I12" i="167"/>
  <c r="J12" i="167"/>
  <c r="I14" i="167"/>
  <c r="H14" i="167" s="1"/>
  <c r="J14" i="167"/>
  <c r="H15" i="167"/>
  <c r="I15" i="167"/>
  <c r="J15" i="167"/>
  <c r="H16" i="167"/>
  <c r="I16" i="167"/>
  <c r="J16" i="167"/>
  <c r="I18" i="167"/>
  <c r="H18" i="167" s="1"/>
  <c r="J18" i="167"/>
  <c r="H19" i="167"/>
  <c r="I19" i="167"/>
  <c r="J19" i="167"/>
  <c r="H20" i="167"/>
  <c r="I20" i="167" s="1"/>
  <c r="J20" i="167" s="1"/>
  <c r="H21" i="167"/>
  <c r="I21" i="167" s="1"/>
  <c r="J21" i="167" s="1"/>
  <c r="H22" i="167"/>
  <c r="I22" i="167" s="1"/>
  <c r="J22" i="167" s="1"/>
  <c r="H23" i="167"/>
  <c r="I23" i="167" s="1"/>
  <c r="J23" i="167" s="1"/>
  <c r="H24" i="167"/>
  <c r="I24" i="167" s="1"/>
  <c r="J24" i="167" s="1"/>
  <c r="H25" i="167"/>
  <c r="I25" i="167" s="1"/>
  <c r="J25" i="167" s="1"/>
  <c r="H26" i="167"/>
  <c r="I26" i="167"/>
  <c r="J26" i="167" s="1"/>
  <c r="H27" i="167"/>
  <c r="I27" i="167" s="1"/>
  <c r="J27" i="167" s="1"/>
  <c r="H28" i="167"/>
  <c r="I28" i="167" s="1"/>
  <c r="J28" i="167" s="1"/>
  <c r="H29" i="167"/>
  <c r="I29" i="167" s="1"/>
  <c r="J29" i="167" s="1"/>
  <c r="H30" i="167"/>
  <c r="I30" i="167"/>
  <c r="J30" i="167" s="1"/>
  <c r="H31" i="167"/>
  <c r="I31" i="167"/>
  <c r="J31" i="167"/>
  <c r="H32" i="167"/>
  <c r="I32" i="167"/>
  <c r="J32" i="167"/>
  <c r="H33" i="167"/>
  <c r="I33" i="167" s="1"/>
  <c r="J33" i="167" s="1"/>
  <c r="H34" i="167"/>
  <c r="I34" i="167"/>
  <c r="J34" i="167" s="1"/>
  <c r="H35" i="167"/>
  <c r="I35" i="167" s="1"/>
  <c r="J35" i="167" s="1"/>
  <c r="H36" i="167"/>
  <c r="I36" i="167" s="1"/>
  <c r="J36" i="167" s="1"/>
  <c r="H37" i="167"/>
  <c r="I37" i="167" s="1"/>
  <c r="J37" i="167" s="1"/>
  <c r="H38" i="167"/>
  <c r="I38" i="167"/>
  <c r="J38" i="167" s="1"/>
  <c r="H39" i="167"/>
  <c r="I39" i="167" s="1"/>
  <c r="J39" i="167" s="1"/>
  <c r="H40" i="167"/>
  <c r="I40" i="167" s="1"/>
  <c r="J40" i="167" s="1"/>
  <c r="H41" i="167"/>
  <c r="I41" i="167" s="1"/>
  <c r="J41" i="167" s="1"/>
  <c r="H9" i="167" l="1"/>
  <c r="J9" i="167"/>
  <c r="I17" i="167"/>
  <c r="I13" i="167"/>
  <c r="I253" i="165"/>
  <c r="H13" i="167" l="1"/>
  <c r="J13" i="167"/>
  <c r="H17" i="167"/>
  <c r="J17" i="167"/>
  <c r="H8" i="145" l="1"/>
  <c r="H260" i="160" l="1"/>
  <c r="I260" i="160" s="1"/>
  <c r="J260" i="160" s="1"/>
  <c r="H28" i="113" l="1"/>
  <c r="F5" i="149" l="1"/>
  <c r="H261" i="160" l="1"/>
  <c r="H233" i="147" l="1"/>
  <c r="H259" i="160" l="1"/>
  <c r="F4" i="160" l="1"/>
  <c r="I258" i="160" s="1"/>
  <c r="F5" i="160"/>
  <c r="F4" i="166"/>
  <c r="I253" i="166" s="1"/>
  <c r="F4" i="165"/>
  <c r="I153" i="165" s="1"/>
  <c r="J153" i="165" s="1"/>
  <c r="F5" i="165"/>
  <c r="F5" i="147"/>
  <c r="F5" i="166"/>
  <c r="F5" i="92"/>
  <c r="F5" i="93"/>
  <c r="F5" i="94"/>
  <c r="F5" i="95"/>
  <c r="F4" i="112"/>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64"/>
  <c r="C2" i="164"/>
  <c r="F1" i="164"/>
  <c r="F2" i="134"/>
  <c r="C2" i="134"/>
  <c r="F1" i="134"/>
  <c r="F2" i="133"/>
  <c r="C2" i="133"/>
  <c r="F1" i="133"/>
  <c r="F2" i="132"/>
  <c r="C2" i="132"/>
  <c r="F1" i="132"/>
  <c r="F2" i="131"/>
  <c r="C2" i="131"/>
  <c r="F1" i="131"/>
  <c r="F2" i="130"/>
  <c r="C2" i="130"/>
  <c r="F1" i="130"/>
  <c r="F2" i="129"/>
  <c r="C2" i="129"/>
  <c r="F1" i="129"/>
  <c r="F2" i="127"/>
  <c r="C2" i="127"/>
  <c r="F1" i="127"/>
  <c r="F2" i="128"/>
  <c r="C2" i="128"/>
  <c r="F1" i="128"/>
  <c r="F2" i="126"/>
  <c r="C2" i="126"/>
  <c r="F1" i="126"/>
  <c r="F2" i="125"/>
  <c r="C2" i="125"/>
  <c r="F1" i="125"/>
  <c r="F2" i="124"/>
  <c r="C2" i="124"/>
  <c r="F1" i="124"/>
  <c r="F2" i="123"/>
  <c r="C2" i="123"/>
  <c r="F1" i="123"/>
  <c r="F2" i="122"/>
  <c r="C2" i="122"/>
  <c r="F1" i="122"/>
  <c r="F2" i="121"/>
  <c r="C2" i="121"/>
  <c r="F1" i="121"/>
  <c r="F2" i="163"/>
  <c r="C2" i="163"/>
  <c r="F1" i="163"/>
  <c r="F2" i="111"/>
  <c r="C2" i="111"/>
  <c r="F1" i="11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F1" i="95"/>
  <c r="F2" i="94"/>
  <c r="C2" i="94"/>
  <c r="F1" i="94"/>
  <c r="F2" i="93"/>
  <c r="C2" i="93"/>
  <c r="F1" i="93"/>
  <c r="F2" i="92"/>
  <c r="C2" i="92"/>
  <c r="F1" i="92"/>
  <c r="J333" i="166"/>
  <c r="H331" i="166"/>
  <c r="I331" i="166"/>
  <c r="J331" i="166" s="1"/>
  <c r="H330" i="166"/>
  <c r="I330" i="166"/>
  <c r="J330" i="166" s="1"/>
  <c r="H329" i="166"/>
  <c r="I329" i="166"/>
  <c r="J329" i="166" s="1"/>
  <c r="H328" i="166"/>
  <c r="I328" i="166"/>
  <c r="J328" i="166" s="1"/>
  <c r="I327" i="166"/>
  <c r="J327" i="166" s="1"/>
  <c r="H327" i="166"/>
  <c r="I326" i="166"/>
  <c r="J326" i="166" s="1"/>
  <c r="H326" i="166"/>
  <c r="H325" i="166"/>
  <c r="I325" i="166"/>
  <c r="J325" i="166" s="1"/>
  <c r="I324" i="166"/>
  <c r="J324" i="166" s="1"/>
  <c r="H324" i="166"/>
  <c r="H323" i="166"/>
  <c r="I323" i="166"/>
  <c r="J323" i="166" s="1"/>
  <c r="I322" i="166"/>
  <c r="J322" i="166" s="1"/>
  <c r="H322" i="166"/>
  <c r="H321" i="166"/>
  <c r="I321" i="166"/>
  <c r="J321" i="166" s="1"/>
  <c r="H320" i="166"/>
  <c r="I320" i="166"/>
  <c r="J320" i="166" s="1"/>
  <c r="I319" i="166"/>
  <c r="J319" i="166" s="1"/>
  <c r="H319" i="166"/>
  <c r="I318" i="166"/>
  <c r="J318" i="166" s="1"/>
  <c r="H318" i="166"/>
  <c r="H317" i="166"/>
  <c r="I317" i="166"/>
  <c r="J317" i="166" s="1"/>
  <c r="I316" i="166"/>
  <c r="J316" i="166" s="1"/>
  <c r="H316" i="166"/>
  <c r="H315" i="166"/>
  <c r="I315" i="166"/>
  <c r="J315" i="166" s="1"/>
  <c r="H314" i="166"/>
  <c r="I314" i="166"/>
  <c r="J314" i="166" s="1"/>
  <c r="H313" i="166"/>
  <c r="I313" i="166"/>
  <c r="J313" i="166" s="1"/>
  <c r="H312" i="166"/>
  <c r="I312" i="166"/>
  <c r="J312" i="166" s="1"/>
  <c r="I311" i="166"/>
  <c r="J311" i="166" s="1"/>
  <c r="H311" i="166"/>
  <c r="I310" i="166"/>
  <c r="J310" i="166" s="1"/>
  <c r="H310" i="166"/>
  <c r="H309" i="166"/>
  <c r="I309" i="166"/>
  <c r="J309" i="166" s="1"/>
  <c r="I308" i="166"/>
  <c r="J308" i="166" s="1"/>
  <c r="H308" i="166"/>
  <c r="H307" i="166"/>
  <c r="I307" i="166"/>
  <c r="J307" i="166" s="1"/>
  <c r="I306" i="166"/>
  <c r="J306" i="166" s="1"/>
  <c r="H306" i="166"/>
  <c r="H305" i="166"/>
  <c r="I305" i="166"/>
  <c r="J305" i="166" s="1"/>
  <c r="H304" i="166"/>
  <c r="I304" i="166"/>
  <c r="J304" i="166" s="1"/>
  <c r="H303" i="166"/>
  <c r="I303" i="166"/>
  <c r="J303" i="166" s="1"/>
  <c r="H302" i="166"/>
  <c r="I302" i="166" s="1"/>
  <c r="J302" i="166" s="1"/>
  <c r="H301" i="166"/>
  <c r="I301" i="166" s="1"/>
  <c r="J301" i="166" s="1"/>
  <c r="H300" i="166"/>
  <c r="I300" i="166" s="1"/>
  <c r="J300" i="166" s="1"/>
  <c r="H299" i="166"/>
  <c r="I299" i="166" s="1"/>
  <c r="J299" i="166" s="1"/>
  <c r="H298" i="166"/>
  <c r="I298" i="166" s="1"/>
  <c r="J298" i="166" s="1"/>
  <c r="H297" i="166"/>
  <c r="I297" i="166" s="1"/>
  <c r="J297" i="166" s="1"/>
  <c r="H296" i="166"/>
  <c r="I296" i="166" s="1"/>
  <c r="J296" i="166" s="1"/>
  <c r="H295" i="166"/>
  <c r="I295" i="166" s="1"/>
  <c r="J295" i="166" s="1"/>
  <c r="I294" i="166"/>
  <c r="J294" i="166" s="1"/>
  <c r="H294" i="166"/>
  <c r="H293" i="166"/>
  <c r="I293" i="166"/>
  <c r="J293" i="166" s="1"/>
  <c r="H292" i="166"/>
  <c r="I292" i="166" s="1"/>
  <c r="J292" i="166" s="1"/>
  <c r="H291" i="166"/>
  <c r="I291" i="166" s="1"/>
  <c r="J291" i="166" s="1"/>
  <c r="H290" i="166"/>
  <c r="I290" i="166" s="1"/>
  <c r="J290" i="166" s="1"/>
  <c r="H289" i="166"/>
  <c r="I289" i="166" s="1"/>
  <c r="J289" i="166" s="1"/>
  <c r="H288" i="166"/>
  <c r="I288" i="166" s="1"/>
  <c r="J288" i="166" s="1"/>
  <c r="H287" i="166"/>
  <c r="I287" i="166" s="1"/>
  <c r="J287" i="166" s="1"/>
  <c r="H286" i="166"/>
  <c r="I286" i="166" s="1"/>
  <c r="J286" i="166" s="1"/>
  <c r="H285" i="166"/>
  <c r="I285" i="166" s="1"/>
  <c r="J285" i="166" s="1"/>
  <c r="H284" i="166"/>
  <c r="I284" i="166" s="1"/>
  <c r="J284" i="166" s="1"/>
  <c r="H283" i="166"/>
  <c r="I283" i="166" s="1"/>
  <c r="J283" i="166" s="1"/>
  <c r="H282" i="166"/>
  <c r="I282" i="166" s="1"/>
  <c r="J282" i="166" s="1"/>
  <c r="H281" i="166"/>
  <c r="I281" i="166" s="1"/>
  <c r="J281" i="166" s="1"/>
  <c r="H280" i="166"/>
  <c r="I280" i="166" s="1"/>
  <c r="J280" i="166" s="1"/>
  <c r="H279" i="166"/>
  <c r="I279" i="166" s="1"/>
  <c r="J279" i="166" s="1"/>
  <c r="H278" i="166"/>
  <c r="I278" i="166" s="1"/>
  <c r="J278" i="166" s="1"/>
  <c r="H277" i="166"/>
  <c r="I277" i="166" s="1"/>
  <c r="J277" i="166" s="1"/>
  <c r="H276" i="166"/>
  <c r="I276" i="166" s="1"/>
  <c r="J276" i="166" s="1"/>
  <c r="H275" i="166"/>
  <c r="I275" i="166" s="1"/>
  <c r="J275" i="166" s="1"/>
  <c r="H274" i="166"/>
  <c r="I274" i="166" s="1"/>
  <c r="J274" i="166" s="1"/>
  <c r="H273" i="166"/>
  <c r="I273" i="166" s="1"/>
  <c r="J273" i="166" s="1"/>
  <c r="H272" i="166"/>
  <c r="I272" i="166" s="1"/>
  <c r="J272" i="166" s="1"/>
  <c r="H271" i="166"/>
  <c r="I271" i="166" s="1"/>
  <c r="J271" i="166" s="1"/>
  <c r="H270" i="166"/>
  <c r="I270" i="166" s="1"/>
  <c r="J270" i="166" s="1"/>
  <c r="H269" i="166"/>
  <c r="I269" i="166" s="1"/>
  <c r="J269" i="166" s="1"/>
  <c r="I268" i="166"/>
  <c r="J268" i="166" s="1"/>
  <c r="H268" i="166"/>
  <c r="H267" i="166"/>
  <c r="I267" i="166" s="1"/>
  <c r="J267" i="166" s="1"/>
  <c r="H266" i="166"/>
  <c r="I266" i="166" s="1"/>
  <c r="J266" i="166" s="1"/>
  <c r="H265" i="166"/>
  <c r="I265" i="166" s="1"/>
  <c r="J265" i="166" s="1"/>
  <c r="H264" i="166"/>
  <c r="I264" i="166" s="1"/>
  <c r="J264" i="166" s="1"/>
  <c r="H35" i="166"/>
  <c r="I35" i="166" s="1"/>
  <c r="J35" i="166" s="1"/>
  <c r="H34" i="166"/>
  <c r="I34" i="166" s="1"/>
  <c r="J34" i="166" s="1"/>
  <c r="H33" i="166"/>
  <c r="I33" i="166" s="1"/>
  <c r="J33" i="166" s="1"/>
  <c r="H32" i="166"/>
  <c r="I32" i="166" s="1"/>
  <c r="J32" i="166" s="1"/>
  <c r="H31" i="166"/>
  <c r="I31" i="166" s="1"/>
  <c r="J31" i="166" s="1"/>
  <c r="H30" i="166"/>
  <c r="I30" i="166" s="1"/>
  <c r="J30" i="166" s="1"/>
  <c r="H29" i="166"/>
  <c r="I29" i="166" s="1"/>
  <c r="J29" i="166" s="1"/>
  <c r="H28" i="166"/>
  <c r="I28" i="166" s="1"/>
  <c r="J28" i="166" s="1"/>
  <c r="H27" i="166"/>
  <c r="I27" i="166" s="1"/>
  <c r="J27" i="166" s="1"/>
  <c r="H26" i="166"/>
  <c r="I26" i="166" s="1"/>
  <c r="J26" i="166" s="1"/>
  <c r="H25" i="166"/>
  <c r="I25" i="166" s="1"/>
  <c r="J25" i="166" s="1"/>
  <c r="H24" i="166"/>
  <c r="I24" i="166" s="1"/>
  <c r="J24" i="166" s="1"/>
  <c r="H23" i="166"/>
  <c r="I23" i="166" s="1"/>
  <c r="J23" i="166" s="1"/>
  <c r="H22" i="166"/>
  <c r="I22" i="166" s="1"/>
  <c r="J22" i="166" s="1"/>
  <c r="H21" i="166"/>
  <c r="I21" i="166" s="1"/>
  <c r="J21" i="166" s="1"/>
  <c r="H20" i="166"/>
  <c r="I20" i="166" s="1"/>
  <c r="J20" i="166" s="1"/>
  <c r="H19" i="166"/>
  <c r="I19" i="166" s="1"/>
  <c r="J19" i="166" s="1"/>
  <c r="H18" i="166"/>
  <c r="I18" i="166" s="1"/>
  <c r="J18" i="166" s="1"/>
  <c r="H17" i="166"/>
  <c r="I17" i="166" s="1"/>
  <c r="J17" i="166" s="1"/>
  <c r="H16" i="166"/>
  <c r="I16" i="166" s="1"/>
  <c r="J16" i="166" s="1"/>
  <c r="H15" i="166"/>
  <c r="I15" i="166" s="1"/>
  <c r="J15" i="166" s="1"/>
  <c r="H14" i="166"/>
  <c r="I14" i="166" s="1"/>
  <c r="J14" i="166" s="1"/>
  <c r="H13" i="166"/>
  <c r="I13" i="166" s="1"/>
  <c r="J13" i="166" s="1"/>
  <c r="H12" i="166"/>
  <c r="I12" i="166" s="1"/>
  <c r="J12" i="166" s="1"/>
  <c r="H11" i="166"/>
  <c r="I11" i="166" s="1"/>
  <c r="J11" i="166" s="1"/>
  <c r="H10" i="166"/>
  <c r="I10" i="166" s="1"/>
  <c r="J10" i="166" s="1"/>
  <c r="H9" i="166"/>
  <c r="I9" i="166" s="1"/>
  <c r="J9" i="166" s="1"/>
  <c r="H8" i="166"/>
  <c r="I8" i="166" s="1"/>
  <c r="J8" i="166" s="1"/>
  <c r="H333" i="166"/>
  <c r="F2" i="166"/>
  <c r="C2" i="166"/>
  <c r="F1" i="166"/>
  <c r="J333" i="165"/>
  <c r="H331" i="165"/>
  <c r="I331" i="165"/>
  <c r="J331" i="165" s="1"/>
  <c r="H330" i="165"/>
  <c r="I330" i="165"/>
  <c r="J330" i="165" s="1"/>
  <c r="H329" i="165"/>
  <c r="I329" i="165"/>
  <c r="J329" i="165" s="1"/>
  <c r="H328" i="165"/>
  <c r="I328" i="165"/>
  <c r="J328" i="165" s="1"/>
  <c r="H327" i="165"/>
  <c r="I327" i="165"/>
  <c r="J327" i="165" s="1"/>
  <c r="H326" i="165"/>
  <c r="I326" i="165"/>
  <c r="J326" i="165" s="1"/>
  <c r="H325" i="165"/>
  <c r="I325" i="165"/>
  <c r="J325" i="165" s="1"/>
  <c r="H324" i="165"/>
  <c r="I324" i="165"/>
  <c r="J324" i="165" s="1"/>
  <c r="H323" i="165"/>
  <c r="I323" i="165"/>
  <c r="J323" i="165" s="1"/>
  <c r="H322" i="165"/>
  <c r="I322" i="165"/>
  <c r="J322" i="165" s="1"/>
  <c r="H321" i="165"/>
  <c r="I321" i="165"/>
  <c r="J321" i="165" s="1"/>
  <c r="H320" i="165"/>
  <c r="I320" i="165"/>
  <c r="J320" i="165" s="1"/>
  <c r="H319" i="165"/>
  <c r="I319" i="165"/>
  <c r="J319" i="165" s="1"/>
  <c r="H318" i="165"/>
  <c r="I318" i="165"/>
  <c r="J318" i="165" s="1"/>
  <c r="H317" i="165"/>
  <c r="I317" i="165"/>
  <c r="J317" i="165" s="1"/>
  <c r="H316" i="165"/>
  <c r="I316" i="165"/>
  <c r="J316" i="165" s="1"/>
  <c r="H315" i="165"/>
  <c r="I315" i="165"/>
  <c r="J315" i="165" s="1"/>
  <c r="H314" i="165"/>
  <c r="I314" i="165"/>
  <c r="J314" i="165" s="1"/>
  <c r="H313" i="165"/>
  <c r="I313" i="165"/>
  <c r="J313" i="165" s="1"/>
  <c r="H312" i="165"/>
  <c r="I312" i="165"/>
  <c r="J312" i="165" s="1"/>
  <c r="H311" i="165"/>
  <c r="I311" i="165"/>
  <c r="J311" i="165" s="1"/>
  <c r="H310" i="165"/>
  <c r="I310" i="165"/>
  <c r="J310" i="165" s="1"/>
  <c r="H309" i="165"/>
  <c r="I309" i="165"/>
  <c r="J309" i="165" s="1"/>
  <c r="H308" i="165"/>
  <c r="I308" i="165"/>
  <c r="J308" i="165" s="1"/>
  <c r="H307" i="165"/>
  <c r="I307" i="165"/>
  <c r="J307" i="165" s="1"/>
  <c r="H306" i="165"/>
  <c r="I306" i="165"/>
  <c r="J306" i="165" s="1"/>
  <c r="H305" i="165"/>
  <c r="I305" i="165"/>
  <c r="J305" i="165" s="1"/>
  <c r="H304" i="165"/>
  <c r="I304" i="165"/>
  <c r="J304" i="165" s="1"/>
  <c r="H303" i="165"/>
  <c r="I303" i="165"/>
  <c r="J303" i="165" s="1"/>
  <c r="H302" i="165"/>
  <c r="I302" i="165"/>
  <c r="J302" i="165" s="1"/>
  <c r="H301" i="165"/>
  <c r="I301" i="165" s="1"/>
  <c r="J301" i="165" s="1"/>
  <c r="H300" i="165"/>
  <c r="I300" i="165" s="1"/>
  <c r="J300" i="165" s="1"/>
  <c r="H299" i="165"/>
  <c r="I299" i="165" s="1"/>
  <c r="J299" i="165" s="1"/>
  <c r="H298" i="165"/>
  <c r="I298" i="165" s="1"/>
  <c r="J298" i="165" s="1"/>
  <c r="H297" i="165"/>
  <c r="I297" i="165" s="1"/>
  <c r="J297" i="165" s="1"/>
  <c r="H296" i="165"/>
  <c r="I296" i="165" s="1"/>
  <c r="J296" i="165" s="1"/>
  <c r="H295" i="165"/>
  <c r="I295" i="165" s="1"/>
  <c r="J295" i="165" s="1"/>
  <c r="H294" i="165"/>
  <c r="I294" i="165"/>
  <c r="J294" i="165" s="1"/>
  <c r="H293" i="165"/>
  <c r="I293" i="165" s="1"/>
  <c r="J293" i="165" s="1"/>
  <c r="H292" i="165"/>
  <c r="I292" i="165" s="1"/>
  <c r="J292" i="165" s="1"/>
  <c r="H291" i="165"/>
  <c r="I291" i="165" s="1"/>
  <c r="J291" i="165" s="1"/>
  <c r="H290" i="165"/>
  <c r="I290" i="165" s="1"/>
  <c r="J290" i="165" s="1"/>
  <c r="H289" i="165"/>
  <c r="I289" i="165" s="1"/>
  <c r="J289" i="165" s="1"/>
  <c r="H288" i="165"/>
  <c r="I288" i="165" s="1"/>
  <c r="J288" i="165" s="1"/>
  <c r="H287" i="165"/>
  <c r="I287" i="165" s="1"/>
  <c r="J287" i="165" s="1"/>
  <c r="H286" i="165"/>
  <c r="I286" i="165" s="1"/>
  <c r="J286" i="165" s="1"/>
  <c r="H285" i="165"/>
  <c r="I285" i="165" s="1"/>
  <c r="J285" i="165" s="1"/>
  <c r="H284" i="165"/>
  <c r="I284" i="165" s="1"/>
  <c r="J284" i="165" s="1"/>
  <c r="H283" i="165"/>
  <c r="I283" i="165" s="1"/>
  <c r="J283" i="165" s="1"/>
  <c r="H282" i="165"/>
  <c r="I282" i="165" s="1"/>
  <c r="J282" i="165" s="1"/>
  <c r="H281" i="165"/>
  <c r="I281" i="165" s="1"/>
  <c r="J281" i="165" s="1"/>
  <c r="H280" i="165"/>
  <c r="I280" i="165" s="1"/>
  <c r="J280" i="165" s="1"/>
  <c r="H279" i="165"/>
  <c r="I279" i="165" s="1"/>
  <c r="J279" i="165" s="1"/>
  <c r="H278" i="165"/>
  <c r="I278" i="165" s="1"/>
  <c r="J278" i="165" s="1"/>
  <c r="H277" i="165"/>
  <c r="I277" i="165" s="1"/>
  <c r="J277" i="165" s="1"/>
  <c r="H276" i="165"/>
  <c r="I276" i="165" s="1"/>
  <c r="J276" i="165" s="1"/>
  <c r="H275" i="165"/>
  <c r="I275" i="165" s="1"/>
  <c r="J275" i="165" s="1"/>
  <c r="H274" i="165"/>
  <c r="I274" i="165" s="1"/>
  <c r="J274" i="165" s="1"/>
  <c r="H273" i="165"/>
  <c r="I273" i="165" s="1"/>
  <c r="J273" i="165" s="1"/>
  <c r="H272" i="165"/>
  <c r="I272" i="165" s="1"/>
  <c r="J272" i="165" s="1"/>
  <c r="H271" i="165"/>
  <c r="I271" i="165" s="1"/>
  <c r="J271" i="165" s="1"/>
  <c r="H270" i="165"/>
  <c r="I270" i="165" s="1"/>
  <c r="J270" i="165" s="1"/>
  <c r="H269" i="165"/>
  <c r="I269" i="165" s="1"/>
  <c r="J269" i="165" s="1"/>
  <c r="H268" i="165"/>
  <c r="I268" i="165" s="1"/>
  <c r="J268" i="165" s="1"/>
  <c r="H267" i="165"/>
  <c r="I267" i="165" s="1"/>
  <c r="J267" i="165" s="1"/>
  <c r="H266" i="165"/>
  <c r="I266" i="165" s="1"/>
  <c r="J266" i="165" s="1"/>
  <c r="H265" i="165"/>
  <c r="I265" i="165" s="1"/>
  <c r="J265" i="165" s="1"/>
  <c r="H264" i="165"/>
  <c r="I264" i="165" s="1"/>
  <c r="J264" i="165" s="1"/>
  <c r="H35" i="165"/>
  <c r="I35" i="165" s="1"/>
  <c r="J35" i="165" s="1"/>
  <c r="H34" i="165"/>
  <c r="I34" i="165" s="1"/>
  <c r="J34" i="165" s="1"/>
  <c r="H33" i="165"/>
  <c r="I33" i="165" s="1"/>
  <c r="J33" i="165" s="1"/>
  <c r="H32" i="165"/>
  <c r="I32" i="165" s="1"/>
  <c r="J32" i="165" s="1"/>
  <c r="H31" i="165"/>
  <c r="I31" i="165" s="1"/>
  <c r="J31" i="165" s="1"/>
  <c r="H30" i="165"/>
  <c r="I30" i="165" s="1"/>
  <c r="J30" i="165" s="1"/>
  <c r="H29" i="165"/>
  <c r="I29" i="165" s="1"/>
  <c r="J29" i="165" s="1"/>
  <c r="H28" i="165"/>
  <c r="I28" i="165" s="1"/>
  <c r="J28" i="165" s="1"/>
  <c r="H27" i="165"/>
  <c r="I27" i="165" s="1"/>
  <c r="J27" i="165" s="1"/>
  <c r="H26" i="165"/>
  <c r="I26" i="165" s="1"/>
  <c r="J26" i="165" s="1"/>
  <c r="H25" i="165"/>
  <c r="I25" i="165" s="1"/>
  <c r="J25" i="165" s="1"/>
  <c r="H24" i="165"/>
  <c r="I24" i="165" s="1"/>
  <c r="J24" i="165" s="1"/>
  <c r="H23" i="165"/>
  <c r="I23" i="165" s="1"/>
  <c r="J23" i="165" s="1"/>
  <c r="H22" i="165"/>
  <c r="I22" i="165" s="1"/>
  <c r="J22" i="165" s="1"/>
  <c r="H21" i="165"/>
  <c r="I21" i="165" s="1"/>
  <c r="J21" i="165" s="1"/>
  <c r="H20" i="165"/>
  <c r="I20" i="165" s="1"/>
  <c r="J20" i="165" s="1"/>
  <c r="H19" i="165"/>
  <c r="I19" i="165" s="1"/>
  <c r="J19" i="165" s="1"/>
  <c r="H18" i="165"/>
  <c r="I18" i="165" s="1"/>
  <c r="J18" i="165" s="1"/>
  <c r="H17" i="165"/>
  <c r="I17" i="165" s="1"/>
  <c r="J17" i="165" s="1"/>
  <c r="H16" i="165"/>
  <c r="I16" i="165" s="1"/>
  <c r="J16" i="165" s="1"/>
  <c r="H15" i="165"/>
  <c r="I15" i="165" s="1"/>
  <c r="J15" i="165" s="1"/>
  <c r="H14" i="165"/>
  <c r="I14" i="165" s="1"/>
  <c r="J14" i="165" s="1"/>
  <c r="H13" i="165"/>
  <c r="I13" i="165" s="1"/>
  <c r="J13" i="165" s="1"/>
  <c r="H12" i="165"/>
  <c r="I12" i="165" s="1"/>
  <c r="J12" i="165" s="1"/>
  <c r="H11" i="165"/>
  <c r="I11" i="165" s="1"/>
  <c r="J11" i="165" s="1"/>
  <c r="H10" i="165"/>
  <c r="I10" i="165" s="1"/>
  <c r="J10" i="165" s="1"/>
  <c r="H9" i="165"/>
  <c r="I9" i="165" s="1"/>
  <c r="J9" i="165" s="1"/>
  <c r="H8" i="165"/>
  <c r="I8" i="165" s="1"/>
  <c r="J8" i="165" s="1"/>
  <c r="H333" i="165"/>
  <c r="F2" i="165"/>
  <c r="C2" i="165"/>
  <c r="F1" i="165"/>
  <c r="I53" i="166"/>
  <c r="J53" i="166" s="1"/>
  <c r="I73" i="166"/>
  <c r="J73" i="166" s="1"/>
  <c r="I135" i="166"/>
  <c r="J135" i="166" s="1"/>
  <c r="I175" i="166"/>
  <c r="J175" i="166" s="1"/>
  <c r="I36" i="166"/>
  <c r="H36" i="166" s="1"/>
  <c r="I180" i="166"/>
  <c r="H180" i="166" s="1"/>
  <c r="I223" i="166"/>
  <c r="J223" i="166" s="1"/>
  <c r="I57" i="166"/>
  <c r="J57" i="166" s="1"/>
  <c r="I76" i="166"/>
  <c r="J76" i="166" s="1"/>
  <c r="I143" i="166"/>
  <c r="J143" i="166" s="1"/>
  <c r="I228" i="166"/>
  <c r="H228" i="166" s="1"/>
  <c r="I77" i="166"/>
  <c r="J77" i="166" s="1"/>
  <c r="I183" i="166"/>
  <c r="J183" i="166" s="1"/>
  <c r="I41" i="166"/>
  <c r="J41" i="166" s="1"/>
  <c r="I80" i="166"/>
  <c r="J80" i="166" s="1"/>
  <c r="I111" i="166"/>
  <c r="H111" i="166" s="1"/>
  <c r="I188" i="166"/>
  <c r="H188" i="166" s="1"/>
  <c r="I236" i="166"/>
  <c r="J236" i="166" s="1"/>
  <c r="I61" i="166"/>
  <c r="J61" i="166" s="1"/>
  <c r="I81" i="166"/>
  <c r="J81" i="166" s="1"/>
  <c r="I116" i="166"/>
  <c r="J116" i="166" s="1"/>
  <c r="I239" i="166"/>
  <c r="J239" i="166" s="1"/>
  <c r="I44" i="166"/>
  <c r="J44" i="166" s="1"/>
  <c r="I156" i="166"/>
  <c r="H156" i="166" s="1"/>
  <c r="I196" i="166"/>
  <c r="J196" i="166" s="1"/>
  <c r="I244" i="166"/>
  <c r="J244" i="166" s="1"/>
  <c r="I45" i="166"/>
  <c r="H45" i="166" s="1"/>
  <c r="I65" i="166"/>
  <c r="J65" i="166" s="1"/>
  <c r="I84" i="166"/>
  <c r="H84" i="166" s="1"/>
  <c r="I119" i="166"/>
  <c r="J119" i="166" s="1"/>
  <c r="I85" i="166"/>
  <c r="H85" i="166" s="1"/>
  <c r="I124" i="166"/>
  <c r="J124" i="166" s="1"/>
  <c r="I204" i="166"/>
  <c r="H204" i="166" s="1"/>
  <c r="I252" i="166"/>
  <c r="H252" i="166" s="1"/>
  <c r="I49" i="166"/>
  <c r="J49" i="166" s="1"/>
  <c r="I68" i="166"/>
  <c r="J68" i="166" s="1"/>
  <c r="I87" i="166"/>
  <c r="H87" i="166" s="1"/>
  <c r="I127" i="166"/>
  <c r="J127" i="166" s="1"/>
  <c r="I207" i="166"/>
  <c r="H207" i="166" s="1"/>
  <c r="I255" i="166"/>
  <c r="J255" i="166" s="1"/>
  <c r="I69" i="166"/>
  <c r="J69" i="166" s="1"/>
  <c r="I95" i="166"/>
  <c r="H95" i="166" s="1"/>
  <c r="I132" i="166"/>
  <c r="J132" i="166" s="1"/>
  <c r="I167" i="166"/>
  <c r="J167" i="166" s="1"/>
  <c r="I212" i="166"/>
  <c r="J212" i="166" s="1"/>
  <c r="I260" i="166"/>
  <c r="J260" i="166" s="1"/>
  <c r="I52" i="166"/>
  <c r="H52" i="166" s="1"/>
  <c r="I72" i="166"/>
  <c r="H72" i="166" s="1"/>
  <c r="I257" i="166"/>
  <c r="J257" i="166" s="1"/>
  <c r="I249" i="166"/>
  <c r="J249" i="166" s="1"/>
  <c r="I241" i="166"/>
  <c r="J241" i="166" s="1"/>
  <c r="I233" i="166"/>
  <c r="J233" i="166" s="1"/>
  <c r="I225" i="166"/>
  <c r="J225" i="166" s="1"/>
  <c r="I217" i="166"/>
  <c r="J217" i="166" s="1"/>
  <c r="I209" i="166"/>
  <c r="J209" i="166" s="1"/>
  <c r="I201" i="166"/>
  <c r="J201" i="166" s="1"/>
  <c r="I193" i="166"/>
  <c r="H193" i="166" s="1"/>
  <c r="I185" i="166"/>
  <c r="H185" i="166" s="1"/>
  <c r="I177" i="166"/>
  <c r="J177" i="166" s="1"/>
  <c r="I169" i="166"/>
  <c r="J169" i="166" s="1"/>
  <c r="I161" i="166"/>
  <c r="J161" i="166" s="1"/>
  <c r="I153" i="166"/>
  <c r="J153" i="166" s="1"/>
  <c r="I145" i="166"/>
  <c r="J145" i="166" s="1"/>
  <c r="I137" i="166"/>
  <c r="H137" i="166" s="1"/>
  <c r="I129" i="166"/>
  <c r="J129" i="166" s="1"/>
  <c r="I121" i="166"/>
  <c r="J121" i="166" s="1"/>
  <c r="I113" i="166"/>
  <c r="J113" i="166" s="1"/>
  <c r="I105" i="166"/>
  <c r="J105" i="166" s="1"/>
  <c r="I97" i="166"/>
  <c r="J97" i="166" s="1"/>
  <c r="I89" i="166"/>
  <c r="J89" i="166" s="1"/>
  <c r="I259" i="166"/>
  <c r="H259" i="166" s="1"/>
  <c r="I251" i="166"/>
  <c r="J251" i="166" s="1"/>
  <c r="I243" i="166"/>
  <c r="H243" i="166" s="1"/>
  <c r="I235" i="166"/>
  <c r="J235" i="166" s="1"/>
  <c r="I227" i="166"/>
  <c r="H227" i="166" s="1"/>
  <c r="I219" i="166"/>
  <c r="H219" i="166" s="1"/>
  <c r="I211" i="166"/>
  <c r="J211" i="166" s="1"/>
  <c r="I203" i="166"/>
  <c r="H203" i="166" s="1"/>
  <c r="I195" i="166"/>
  <c r="J195" i="166" s="1"/>
  <c r="I187" i="166"/>
  <c r="I179" i="166"/>
  <c r="J179" i="166" s="1"/>
  <c r="I171" i="166"/>
  <c r="H171" i="166" s="1"/>
  <c r="I163" i="166"/>
  <c r="H163" i="166" s="1"/>
  <c r="I155" i="166"/>
  <c r="J155" i="166" s="1"/>
  <c r="I147" i="166"/>
  <c r="H147" i="166" s="1"/>
  <c r="I139" i="166"/>
  <c r="J139" i="166" s="1"/>
  <c r="I131" i="166"/>
  <c r="H131" i="166" s="1"/>
  <c r="I123" i="166"/>
  <c r="H123" i="166" s="1"/>
  <c r="I115" i="166"/>
  <c r="J115" i="166" s="1"/>
  <c r="I107" i="166"/>
  <c r="H107" i="166" s="1"/>
  <c r="I99" i="166"/>
  <c r="I91" i="166"/>
  <c r="J91" i="166" s="1"/>
  <c r="I256" i="166"/>
  <c r="J256" i="166" s="1"/>
  <c r="I248" i="166"/>
  <c r="J248" i="166" s="1"/>
  <c r="I240" i="166"/>
  <c r="H240" i="166" s="1"/>
  <c r="I232" i="166"/>
  <c r="J232" i="166" s="1"/>
  <c r="I224" i="166"/>
  <c r="H224" i="166" s="1"/>
  <c r="I216" i="166"/>
  <c r="J216" i="166" s="1"/>
  <c r="I208" i="166"/>
  <c r="J208" i="166" s="1"/>
  <c r="I200" i="166"/>
  <c r="J200" i="166" s="1"/>
  <c r="I192" i="166"/>
  <c r="J192" i="166" s="1"/>
  <c r="I184" i="166"/>
  <c r="J184" i="166" s="1"/>
  <c r="I176" i="166"/>
  <c r="J176" i="166" s="1"/>
  <c r="I168" i="166"/>
  <c r="J168" i="166" s="1"/>
  <c r="I160" i="166"/>
  <c r="J160" i="166" s="1"/>
  <c r="I152" i="166"/>
  <c r="H152" i="166" s="1"/>
  <c r="I144" i="166"/>
  <c r="H144" i="166" s="1"/>
  <c r="I136" i="166"/>
  <c r="J136" i="166" s="1"/>
  <c r="I128" i="166"/>
  <c r="J128" i="166" s="1"/>
  <c r="I120" i="166"/>
  <c r="J120" i="166" s="1"/>
  <c r="I112" i="166"/>
  <c r="H112" i="166" s="1"/>
  <c r="I104" i="166"/>
  <c r="J104" i="166" s="1"/>
  <c r="I261" i="166"/>
  <c r="J261" i="166" s="1"/>
  <c r="I245" i="166"/>
  <c r="J245" i="166" s="1"/>
  <c r="I237" i="166"/>
  <c r="J237" i="166" s="1"/>
  <c r="I229" i="166"/>
  <c r="J229" i="166" s="1"/>
  <c r="I221" i="166"/>
  <c r="H221" i="166" s="1"/>
  <c r="I213" i="166"/>
  <c r="J213" i="166" s="1"/>
  <c r="I205" i="166"/>
  <c r="J205" i="166" s="1"/>
  <c r="I197" i="166"/>
  <c r="J197" i="166" s="1"/>
  <c r="I189" i="166"/>
  <c r="J189" i="166" s="1"/>
  <c r="I181" i="166"/>
  <c r="J181" i="166" s="1"/>
  <c r="I173" i="166"/>
  <c r="J173" i="166" s="1"/>
  <c r="I165" i="166"/>
  <c r="H165" i="166" s="1"/>
  <c r="I157" i="166"/>
  <c r="J157" i="166" s="1"/>
  <c r="I149" i="166"/>
  <c r="H149" i="166" s="1"/>
  <c r="I141" i="166"/>
  <c r="J141" i="166" s="1"/>
  <c r="I133" i="166"/>
  <c r="J133" i="166" s="1"/>
  <c r="I125" i="166"/>
  <c r="J125" i="166" s="1"/>
  <c r="I117" i="166"/>
  <c r="J117" i="166" s="1"/>
  <c r="I109" i="166"/>
  <c r="H109" i="166" s="1"/>
  <c r="I101" i="166"/>
  <c r="J101" i="166" s="1"/>
  <c r="I93" i="166"/>
  <c r="H93" i="166" s="1"/>
  <c r="I39" i="166"/>
  <c r="J39" i="166" s="1"/>
  <c r="I47" i="166"/>
  <c r="H47" i="166" s="1"/>
  <c r="I55" i="166"/>
  <c r="H55" i="166" s="1"/>
  <c r="I63" i="166"/>
  <c r="J63" i="166" s="1"/>
  <c r="I71" i="166"/>
  <c r="H71" i="166" s="1"/>
  <c r="I79" i="166"/>
  <c r="J79" i="166" s="1"/>
  <c r="I92" i="166"/>
  <c r="I96" i="166"/>
  <c r="H96" i="166" s="1"/>
  <c r="I106" i="166"/>
  <c r="J106" i="166" s="1"/>
  <c r="I122" i="166"/>
  <c r="J122" i="166" s="1"/>
  <c r="I138" i="166"/>
  <c r="H138" i="166" s="1"/>
  <c r="I154" i="166"/>
  <c r="J154" i="166" s="1"/>
  <c r="I170" i="166"/>
  <c r="J170" i="166" s="1"/>
  <c r="I186" i="166"/>
  <c r="J186" i="166" s="1"/>
  <c r="I202" i="166"/>
  <c r="J202" i="166" s="1"/>
  <c r="I218" i="166"/>
  <c r="J218" i="166" s="1"/>
  <c r="I234" i="166"/>
  <c r="J234" i="166" s="1"/>
  <c r="I250" i="166"/>
  <c r="J250" i="166" s="1"/>
  <c r="I42" i="166"/>
  <c r="J42" i="166" s="1"/>
  <c r="I50" i="166"/>
  <c r="J50" i="166" s="1"/>
  <c r="I58" i="166"/>
  <c r="H58" i="166" s="1"/>
  <c r="I66" i="166"/>
  <c r="J66" i="166" s="1"/>
  <c r="I74" i="166"/>
  <c r="H74" i="166" s="1"/>
  <c r="I82" i="166"/>
  <c r="J82" i="166" s="1"/>
  <c r="I88" i="166"/>
  <c r="H88" i="166" s="1"/>
  <c r="I102" i="166"/>
  <c r="J102" i="166" s="1"/>
  <c r="I118" i="166"/>
  <c r="J118" i="166" s="1"/>
  <c r="I134" i="166"/>
  <c r="J134" i="166" s="1"/>
  <c r="I150" i="166"/>
  <c r="H150" i="166" s="1"/>
  <c r="I166" i="166"/>
  <c r="J166" i="166" s="1"/>
  <c r="I182" i="166"/>
  <c r="J182" i="166" s="1"/>
  <c r="I198" i="166"/>
  <c r="J198" i="166" s="1"/>
  <c r="I214" i="166"/>
  <c r="H214" i="166" s="1"/>
  <c r="I230" i="166"/>
  <c r="H230" i="166" s="1"/>
  <c r="I246" i="166"/>
  <c r="J246" i="166" s="1"/>
  <c r="I262" i="166"/>
  <c r="J262" i="166" s="1"/>
  <c r="I199" i="166"/>
  <c r="J199" i="166" s="1"/>
  <c r="I215" i="166"/>
  <c r="J215" i="166" s="1"/>
  <c r="I231" i="166"/>
  <c r="J231" i="166" s="1"/>
  <c r="I247" i="166"/>
  <c r="J247" i="166" s="1"/>
  <c r="I263" i="166"/>
  <c r="H263" i="166" s="1"/>
  <c r="I43" i="166"/>
  <c r="J43" i="166" s="1"/>
  <c r="I51" i="166"/>
  <c r="J51" i="166" s="1"/>
  <c r="I59" i="166"/>
  <c r="J59" i="166" s="1"/>
  <c r="I67" i="166"/>
  <c r="J67" i="166" s="1"/>
  <c r="I75" i="166"/>
  <c r="J75" i="166" s="1"/>
  <c r="I83" i="166"/>
  <c r="J83" i="166" s="1"/>
  <c r="I94" i="166"/>
  <c r="J94" i="166" s="1"/>
  <c r="I98" i="166"/>
  <c r="H98" i="166" s="1"/>
  <c r="I114" i="166"/>
  <c r="H114" i="166" s="1"/>
  <c r="I130" i="166"/>
  <c r="H130" i="166" s="1"/>
  <c r="I146" i="166"/>
  <c r="J146" i="166" s="1"/>
  <c r="I162" i="166"/>
  <c r="J162" i="166" s="1"/>
  <c r="I178" i="166"/>
  <c r="J178" i="166" s="1"/>
  <c r="I194" i="166"/>
  <c r="I210" i="166"/>
  <c r="J210" i="166" s="1"/>
  <c r="I226" i="166"/>
  <c r="J226" i="166" s="1"/>
  <c r="I242" i="166"/>
  <c r="J242" i="166" s="1"/>
  <c r="I258" i="166"/>
  <c r="J258" i="166" s="1"/>
  <c r="I38" i="166"/>
  <c r="H38" i="166" s="1"/>
  <c r="I46" i="166"/>
  <c r="J46" i="166" s="1"/>
  <c r="I54" i="166"/>
  <c r="J54" i="166" s="1"/>
  <c r="I62" i="166"/>
  <c r="J62" i="166" s="1"/>
  <c r="I70" i="166"/>
  <c r="J70" i="166" s="1"/>
  <c r="I78" i="166"/>
  <c r="H78" i="166" s="1"/>
  <c r="I86" i="166"/>
  <c r="I90" i="166"/>
  <c r="J90" i="166" s="1"/>
  <c r="I110" i="166"/>
  <c r="H110" i="166" s="1"/>
  <c r="I126" i="166"/>
  <c r="H126" i="166" s="1"/>
  <c r="I142" i="166"/>
  <c r="H142" i="166" s="1"/>
  <c r="I158" i="166"/>
  <c r="J158" i="166" s="1"/>
  <c r="I174" i="166"/>
  <c r="J174" i="166" s="1"/>
  <c r="I190" i="166"/>
  <c r="J190" i="166" s="1"/>
  <c r="I206" i="166"/>
  <c r="J206" i="166" s="1"/>
  <c r="I222" i="166"/>
  <c r="J222" i="166" s="1"/>
  <c r="I238" i="166"/>
  <c r="J238" i="166" s="1"/>
  <c r="I254" i="166"/>
  <c r="J254" i="166" s="1"/>
  <c r="I49" i="165"/>
  <c r="I96" i="165"/>
  <c r="I67" i="165"/>
  <c r="H67" i="165" s="1"/>
  <c r="I81" i="165"/>
  <c r="J81" i="165" s="1"/>
  <c r="I144" i="165"/>
  <c r="H144" i="165" s="1"/>
  <c r="I61" i="165"/>
  <c r="J61" i="165" s="1"/>
  <c r="I75" i="165"/>
  <c r="H75" i="165" s="1"/>
  <c r="I134" i="165"/>
  <c r="H134" i="165" s="1"/>
  <c r="I215" i="165"/>
  <c r="H215" i="165" s="1"/>
  <c r="I73" i="165"/>
  <c r="H73" i="165" s="1"/>
  <c r="I131" i="165"/>
  <c r="I159" i="165"/>
  <c r="J159" i="165" s="1"/>
  <c r="I69" i="165"/>
  <c r="I83" i="165"/>
  <c r="I99" i="165"/>
  <c r="J99" i="165" s="1"/>
  <c r="I147" i="165"/>
  <c r="H147" i="165" s="1"/>
  <c r="I219" i="165"/>
  <c r="H219" i="165" s="1"/>
  <c r="I247" i="165"/>
  <c r="H247" i="165" s="1"/>
  <c r="I41" i="165"/>
  <c r="H41" i="165" s="1"/>
  <c r="I77" i="165"/>
  <c r="J77" i="165" s="1"/>
  <c r="I92" i="165"/>
  <c r="J92" i="165" s="1"/>
  <c r="I125" i="165"/>
  <c r="H125" i="165" s="1"/>
  <c r="I137" i="165"/>
  <c r="I251" i="165"/>
  <c r="H251" i="165" s="1"/>
  <c r="I43" i="165"/>
  <c r="I57" i="165"/>
  <c r="I86" i="165"/>
  <c r="H86" i="165" s="1"/>
  <c r="I128" i="165"/>
  <c r="H128" i="165" s="1"/>
  <c r="I140" i="165"/>
  <c r="J140" i="165" s="1"/>
  <c r="I260" i="165"/>
  <c r="J260" i="165" s="1"/>
  <c r="I252" i="165"/>
  <c r="J252" i="165" s="1"/>
  <c r="I262" i="165"/>
  <c r="H262" i="165" s="1"/>
  <c r="I254" i="165"/>
  <c r="H254" i="165" s="1"/>
  <c r="I261" i="165"/>
  <c r="J261" i="165" s="1"/>
  <c r="J253" i="165"/>
  <c r="I245" i="165"/>
  <c r="H245" i="165" s="1"/>
  <c r="I237" i="165"/>
  <c r="J237" i="165" s="1"/>
  <c r="I229" i="165"/>
  <c r="I221" i="165"/>
  <c r="H221" i="165" s="1"/>
  <c r="I213" i="165"/>
  <c r="J213" i="165" s="1"/>
  <c r="I258" i="165"/>
  <c r="J258" i="165" s="1"/>
  <c r="I250" i="165"/>
  <c r="H250" i="165" s="1"/>
  <c r="I242" i="165"/>
  <c r="H242" i="165" s="1"/>
  <c r="I234" i="165"/>
  <c r="J234" i="165" s="1"/>
  <c r="I226" i="165"/>
  <c r="H226" i="165" s="1"/>
  <c r="I218" i="165"/>
  <c r="J218" i="165" s="1"/>
  <c r="I210" i="165"/>
  <c r="J210" i="165" s="1"/>
  <c r="I202" i="165"/>
  <c r="H202" i="165" s="1"/>
  <c r="I194" i="165"/>
  <c r="J194" i="165" s="1"/>
  <c r="I186" i="165"/>
  <c r="I178" i="165"/>
  <c r="J178" i="165" s="1"/>
  <c r="I170" i="165"/>
  <c r="J170" i="165" s="1"/>
  <c r="I162" i="165"/>
  <c r="J162" i="165" s="1"/>
  <c r="I154" i="165"/>
  <c r="J154" i="165" s="1"/>
  <c r="I146" i="165"/>
  <c r="H146" i="165" s="1"/>
  <c r="I138" i="165"/>
  <c r="J138" i="165" s="1"/>
  <c r="I130" i="165"/>
  <c r="H130" i="165" s="1"/>
  <c r="I122" i="165"/>
  <c r="J122" i="165" s="1"/>
  <c r="I114" i="165"/>
  <c r="J114" i="165" s="1"/>
  <c r="I106" i="165"/>
  <c r="J106" i="165" s="1"/>
  <c r="I98" i="165"/>
  <c r="I90" i="165"/>
  <c r="I256" i="165"/>
  <c r="J256" i="165" s="1"/>
  <c r="I240" i="165"/>
  <c r="H240" i="165" s="1"/>
  <c r="I236" i="165"/>
  <c r="J236" i="165" s="1"/>
  <c r="I222" i="165"/>
  <c r="H222" i="165" s="1"/>
  <c r="I208" i="165"/>
  <c r="H208" i="165" s="1"/>
  <c r="I183" i="165"/>
  <c r="J183" i="165" s="1"/>
  <c r="I180" i="165"/>
  <c r="H180" i="165" s="1"/>
  <c r="I177" i="165"/>
  <c r="J177" i="165" s="1"/>
  <c r="I174" i="165"/>
  <c r="I171" i="165"/>
  <c r="H171" i="165" s="1"/>
  <c r="I168" i="165"/>
  <c r="J168" i="165" s="1"/>
  <c r="I165" i="165"/>
  <c r="I119" i="165"/>
  <c r="J119" i="165" s="1"/>
  <c r="I116" i="165"/>
  <c r="H116" i="165" s="1"/>
  <c r="I113" i="165"/>
  <c r="H113" i="165" s="1"/>
  <c r="I110" i="165"/>
  <c r="J110" i="165" s="1"/>
  <c r="I107" i="165"/>
  <c r="J107" i="165" s="1"/>
  <c r="I104" i="165"/>
  <c r="J104" i="165" s="1"/>
  <c r="I101" i="165"/>
  <c r="J101" i="165" s="1"/>
  <c r="I80" i="165"/>
  <c r="J80" i="165" s="1"/>
  <c r="I72" i="165"/>
  <c r="J72" i="165" s="1"/>
  <c r="I64" i="165"/>
  <c r="J64" i="165" s="1"/>
  <c r="I56" i="165"/>
  <c r="J56" i="165" s="1"/>
  <c r="I48" i="165"/>
  <c r="I40" i="165"/>
  <c r="H40" i="165" s="1"/>
  <c r="I198" i="165"/>
  <c r="J198" i="165" s="1"/>
  <c r="I255" i="165"/>
  <c r="H255" i="165" s="1"/>
  <c r="I243" i="165"/>
  <c r="H243" i="165" s="1"/>
  <c r="I239" i="165"/>
  <c r="J239" i="165" s="1"/>
  <c r="I225" i="165"/>
  <c r="H225" i="165" s="1"/>
  <c r="I211" i="165"/>
  <c r="J211" i="165" s="1"/>
  <c r="I207" i="165"/>
  <c r="J207" i="165" s="1"/>
  <c r="I204" i="165"/>
  <c r="I201" i="165"/>
  <c r="J201" i="165" s="1"/>
  <c r="I195" i="165"/>
  <c r="H195" i="165" s="1"/>
  <c r="I192" i="165"/>
  <c r="J192" i="165" s="1"/>
  <c r="I189" i="165"/>
  <c r="H189" i="165" s="1"/>
  <c r="I246" i="165"/>
  <c r="J246" i="165" s="1"/>
  <c r="I232" i="165"/>
  <c r="H232" i="165" s="1"/>
  <c r="I228" i="165"/>
  <c r="J228" i="165" s="1"/>
  <c r="I214" i="165"/>
  <c r="J214" i="165" s="1"/>
  <c r="I167" i="165"/>
  <c r="J167" i="165" s="1"/>
  <c r="I164" i="165"/>
  <c r="H164" i="165" s="1"/>
  <c r="I161" i="165"/>
  <c r="J161" i="165" s="1"/>
  <c r="I158" i="165"/>
  <c r="J158" i="165" s="1"/>
  <c r="I155" i="165"/>
  <c r="H155" i="165" s="1"/>
  <c r="I152" i="165"/>
  <c r="I149" i="165"/>
  <c r="I103" i="165"/>
  <c r="J103" i="165" s="1"/>
  <c r="I100" i="165"/>
  <c r="H100" i="165" s="1"/>
  <c r="I97" i="165"/>
  <c r="J97" i="165" s="1"/>
  <c r="I94" i="165"/>
  <c r="H94" i="165" s="1"/>
  <c r="I91" i="165"/>
  <c r="H91" i="165" s="1"/>
  <c r="I88" i="165"/>
  <c r="H88" i="165" s="1"/>
  <c r="I85" i="165"/>
  <c r="H85" i="165" s="1"/>
  <c r="I82" i="165"/>
  <c r="H82" i="165" s="1"/>
  <c r="I74" i="165"/>
  <c r="J74" i="165" s="1"/>
  <c r="I66" i="165"/>
  <c r="H66" i="165" s="1"/>
  <c r="I58" i="165"/>
  <c r="J58" i="165" s="1"/>
  <c r="I50" i="165"/>
  <c r="I42" i="165"/>
  <c r="H42" i="165" s="1"/>
  <c r="I259" i="165"/>
  <c r="H259" i="165" s="1"/>
  <c r="I249" i="165"/>
  <c r="J249" i="165" s="1"/>
  <c r="I235" i="165"/>
  <c r="J235" i="165" s="1"/>
  <c r="I231" i="165"/>
  <c r="J231" i="165" s="1"/>
  <c r="I217" i="165"/>
  <c r="H217" i="165" s="1"/>
  <c r="I191" i="165"/>
  <c r="H191" i="165" s="1"/>
  <c r="I188" i="165"/>
  <c r="J188" i="165" s="1"/>
  <c r="I185" i="165"/>
  <c r="J185" i="165" s="1"/>
  <c r="I182" i="165"/>
  <c r="J182" i="165" s="1"/>
  <c r="I179" i="165"/>
  <c r="J179" i="165" s="1"/>
  <c r="I176" i="165"/>
  <c r="J176" i="165" s="1"/>
  <c r="I173" i="165"/>
  <c r="H173" i="165" s="1"/>
  <c r="I127" i="165"/>
  <c r="J127" i="165" s="1"/>
  <c r="I124" i="165"/>
  <c r="H124" i="165" s="1"/>
  <c r="I121" i="165"/>
  <c r="H121" i="165" s="1"/>
  <c r="I118" i="165"/>
  <c r="J118" i="165" s="1"/>
  <c r="I115" i="165"/>
  <c r="J115" i="165" s="1"/>
  <c r="I112" i="165"/>
  <c r="J112" i="165" s="1"/>
  <c r="I109" i="165"/>
  <c r="H109" i="165" s="1"/>
  <c r="I79" i="165"/>
  <c r="J79" i="165" s="1"/>
  <c r="I71" i="165"/>
  <c r="J71" i="165" s="1"/>
  <c r="I63" i="165"/>
  <c r="I55" i="165"/>
  <c r="J55" i="165" s="1"/>
  <c r="I47" i="165"/>
  <c r="J47" i="165" s="1"/>
  <c r="I39" i="165"/>
  <c r="J39" i="165" s="1"/>
  <c r="I238" i="165"/>
  <c r="J238" i="165" s="1"/>
  <c r="I224" i="165"/>
  <c r="H224" i="165" s="1"/>
  <c r="I220" i="165"/>
  <c r="H220" i="165" s="1"/>
  <c r="I206" i="165"/>
  <c r="J206" i="165" s="1"/>
  <c r="I203" i="165"/>
  <c r="H203" i="165" s="1"/>
  <c r="I200" i="165"/>
  <c r="J200" i="165" s="1"/>
  <c r="I197" i="165"/>
  <c r="I151" i="165"/>
  <c r="J151" i="165" s="1"/>
  <c r="I148" i="165"/>
  <c r="I145" i="165"/>
  <c r="J145" i="165" s="1"/>
  <c r="I142" i="165"/>
  <c r="H142" i="165" s="1"/>
  <c r="I139" i="165"/>
  <c r="H139" i="165" s="1"/>
  <c r="I136" i="165"/>
  <c r="H136" i="165" s="1"/>
  <c r="I133" i="165"/>
  <c r="J133" i="165" s="1"/>
  <c r="I87" i="165"/>
  <c r="J87" i="165" s="1"/>
  <c r="I84" i="165"/>
  <c r="J84" i="165" s="1"/>
  <c r="I76" i="165"/>
  <c r="J76" i="165" s="1"/>
  <c r="I68" i="165"/>
  <c r="J68" i="165" s="1"/>
  <c r="I60" i="165"/>
  <c r="J60" i="165" s="1"/>
  <c r="I52" i="165"/>
  <c r="J52" i="165" s="1"/>
  <c r="I44" i="165"/>
  <c r="J44" i="165" s="1"/>
  <c r="I36" i="165"/>
  <c r="J36" i="165" s="1"/>
  <c r="I263" i="165"/>
  <c r="H263" i="165" s="1"/>
  <c r="I241" i="165"/>
  <c r="H241" i="165" s="1"/>
  <c r="I227" i="165"/>
  <c r="J227" i="165" s="1"/>
  <c r="I223" i="165"/>
  <c r="H223" i="165" s="1"/>
  <c r="I209" i="165"/>
  <c r="H209" i="165" s="1"/>
  <c r="I175" i="165"/>
  <c r="J175" i="165" s="1"/>
  <c r="I172" i="165"/>
  <c r="H172" i="165" s="1"/>
  <c r="I169" i="165"/>
  <c r="H169" i="165" s="1"/>
  <c r="I166" i="165"/>
  <c r="J166" i="165" s="1"/>
  <c r="I163" i="165"/>
  <c r="J163" i="165" s="1"/>
  <c r="I160" i="165"/>
  <c r="J160" i="165" s="1"/>
  <c r="I157" i="165"/>
  <c r="I111" i="165"/>
  <c r="H111" i="165" s="1"/>
  <c r="I108" i="165"/>
  <c r="H108" i="165" s="1"/>
  <c r="I105" i="165"/>
  <c r="J105" i="165" s="1"/>
  <c r="I102" i="165"/>
  <c r="H102" i="165" s="1"/>
  <c r="I257" i="165"/>
  <c r="J257" i="165" s="1"/>
  <c r="I248" i="165"/>
  <c r="H248" i="165" s="1"/>
  <c r="I244" i="165"/>
  <c r="H244" i="165" s="1"/>
  <c r="I230" i="165"/>
  <c r="J230" i="165" s="1"/>
  <c r="I216" i="165"/>
  <c r="J216" i="165" s="1"/>
  <c r="I212" i="165"/>
  <c r="J212" i="165" s="1"/>
  <c r="I199" i="165"/>
  <c r="J199" i="165" s="1"/>
  <c r="I196" i="165"/>
  <c r="J196" i="165" s="1"/>
  <c r="I193" i="165"/>
  <c r="J193" i="165" s="1"/>
  <c r="I190" i="165"/>
  <c r="H190" i="165" s="1"/>
  <c r="I187" i="165"/>
  <c r="J187" i="165" s="1"/>
  <c r="I184" i="165"/>
  <c r="H184" i="165" s="1"/>
  <c r="I181" i="165"/>
  <c r="J181" i="165" s="1"/>
  <c r="I135" i="165"/>
  <c r="J135" i="165" s="1"/>
  <c r="I132" i="165"/>
  <c r="H132" i="165" s="1"/>
  <c r="I129" i="165"/>
  <c r="J129" i="165" s="1"/>
  <c r="I126" i="165"/>
  <c r="J126" i="165" s="1"/>
  <c r="I123" i="165"/>
  <c r="J123" i="165" s="1"/>
  <c r="I120" i="165"/>
  <c r="J120" i="165" s="1"/>
  <c r="I117" i="165"/>
  <c r="I78" i="165"/>
  <c r="H78" i="165" s="1"/>
  <c r="I70" i="165"/>
  <c r="J70" i="165" s="1"/>
  <c r="I62" i="165"/>
  <c r="H62" i="165" s="1"/>
  <c r="I54" i="165"/>
  <c r="J54" i="165" s="1"/>
  <c r="I46" i="165"/>
  <c r="J46" i="165" s="1"/>
  <c r="I38" i="165"/>
  <c r="J38" i="165" s="1"/>
  <c r="I37" i="165"/>
  <c r="J37" i="165" s="1"/>
  <c r="I51" i="165"/>
  <c r="H51" i="165" s="1"/>
  <c r="I65" i="165"/>
  <c r="I95" i="165"/>
  <c r="J95" i="165" s="1"/>
  <c r="I141" i="165"/>
  <c r="J141" i="165" s="1"/>
  <c r="I156" i="165"/>
  <c r="I205" i="165"/>
  <c r="H205" i="165" s="1"/>
  <c r="I233" i="165"/>
  <c r="H233" i="165" s="1"/>
  <c r="I93" i="165"/>
  <c r="H93" i="165" s="1"/>
  <c r="I150" i="165"/>
  <c r="H150" i="165" s="1"/>
  <c r="I59" i="165"/>
  <c r="J59" i="165" s="1"/>
  <c r="I143" i="165"/>
  <c r="H143" i="165" s="1"/>
  <c r="I45" i="165"/>
  <c r="J45" i="165" s="1"/>
  <c r="I53" i="165"/>
  <c r="J53" i="165" s="1"/>
  <c r="I89" i="165"/>
  <c r="F2" i="149"/>
  <c r="C2" i="149"/>
  <c r="F1" i="149"/>
  <c r="F2" i="147"/>
  <c r="C2" i="147"/>
  <c r="F1" i="147"/>
  <c r="F2" i="160"/>
  <c r="F1" i="160"/>
  <c r="C2" i="160"/>
  <c r="F4" i="115"/>
  <c r="I10" i="115" s="1"/>
  <c r="F4" i="131"/>
  <c r="I12" i="131" s="1"/>
  <c r="F4" i="96"/>
  <c r="I109" i="96" s="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5" i="164"/>
  <c r="H40" i="163"/>
  <c r="I40" i="163" s="1"/>
  <c r="J40" i="163" s="1"/>
  <c r="H39" i="163"/>
  <c r="I39" i="163" s="1"/>
  <c r="J39" i="163" s="1"/>
  <c r="H38" i="163"/>
  <c r="I38" i="163" s="1"/>
  <c r="J38" i="163" s="1"/>
  <c r="H37" i="163"/>
  <c r="I37" i="163" s="1"/>
  <c r="J37" i="163" s="1"/>
  <c r="I36" i="163"/>
  <c r="J36" i="163" s="1"/>
  <c r="H36" i="163"/>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s="1"/>
  <c r="J21" i="163" s="1"/>
  <c r="H20" i="163"/>
  <c r="I20" i="163"/>
  <c r="J20" i="163" s="1"/>
  <c r="H19" i="163"/>
  <c r="I19" i="163"/>
  <c r="J19" i="163" s="1"/>
  <c r="H18" i="163"/>
  <c r="I18" i="163"/>
  <c r="J18" i="163" s="1"/>
  <c r="H17" i="163"/>
  <c r="I17" i="163"/>
  <c r="J17" i="163" s="1"/>
  <c r="H16" i="163"/>
  <c r="I16" i="163"/>
  <c r="J16" i="163" s="1"/>
  <c r="H15" i="163"/>
  <c r="I15" i="163"/>
  <c r="J15" i="163" s="1"/>
  <c r="H14" i="163"/>
  <c r="I14" i="163"/>
  <c r="J14" i="163" s="1"/>
  <c r="H13" i="163"/>
  <c r="I13" i="163"/>
  <c r="J13" i="163" s="1"/>
  <c r="H12" i="163"/>
  <c r="I12" i="163"/>
  <c r="J12" i="163" s="1"/>
  <c r="H11" i="163"/>
  <c r="I11" i="163"/>
  <c r="J11" i="163" s="1"/>
  <c r="H10" i="163"/>
  <c r="I10" i="163" s="1"/>
  <c r="J10" i="163" s="1"/>
  <c r="H9" i="163"/>
  <c r="I9" i="163"/>
  <c r="J9" i="163" s="1"/>
  <c r="H8" i="163"/>
  <c r="I8" i="163"/>
  <c r="J8" i="163" s="1"/>
  <c r="F5"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c r="J20" i="111" s="1"/>
  <c r="H19" i="111"/>
  <c r="I19" i="111"/>
  <c r="J19" i="111" s="1"/>
  <c r="H18" i="111"/>
  <c r="I18" i="111" s="1"/>
  <c r="J18" i="111" s="1"/>
  <c r="H17" i="111"/>
  <c r="I17" i="111"/>
  <c r="J17" i="111" s="1"/>
  <c r="H16" i="111"/>
  <c r="I16" i="111"/>
  <c r="J16" i="111" s="1"/>
  <c r="H15" i="111"/>
  <c r="I15" i="111"/>
  <c r="J15" i="111" s="1"/>
  <c r="H14" i="111"/>
  <c r="I14" i="111" s="1"/>
  <c r="J14" i="111" s="1"/>
  <c r="H13" i="111"/>
  <c r="I13" i="11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5" i="132"/>
  <c r="F4" i="107"/>
  <c r="I19" i="107" s="1"/>
  <c r="F4" i="119"/>
  <c r="I10" i="119" s="1"/>
  <c r="F4" i="117"/>
  <c r="F4" i="110"/>
  <c r="F4" i="106"/>
  <c r="I13" i="106" s="1"/>
  <c r="F4" i="105"/>
  <c r="I17" i="105" s="1"/>
  <c r="F4" i="103"/>
  <c r="I18" i="103" s="1"/>
  <c r="F4" i="101"/>
  <c r="F4" i="99"/>
  <c r="F4" i="97"/>
  <c r="I89" i="97" s="1"/>
  <c r="F4" i="95"/>
  <c r="F4" i="93"/>
  <c r="I38" i="93" s="1"/>
  <c r="F4" i="92"/>
  <c r="I25" i="92" s="1"/>
  <c r="F4" i="118"/>
  <c r="I13" i="118" s="1"/>
  <c r="J13" i="118" s="1"/>
  <c r="F5" i="100"/>
  <c r="H262" i="160"/>
  <c r="F4" i="109"/>
  <c r="H316" i="160"/>
  <c r="I316" i="160" s="1"/>
  <c r="J316" i="160" s="1"/>
  <c r="H286" i="160"/>
  <c r="I286" i="160"/>
  <c r="J286" i="160" s="1"/>
  <c r="H285" i="160"/>
  <c r="I285" i="160"/>
  <c r="J285" i="160" s="1"/>
  <c r="H284" i="160"/>
  <c r="I284" i="160"/>
  <c r="J284" i="160" s="1"/>
  <c r="F4" i="129"/>
  <c r="F4" i="158"/>
  <c r="F5" i="159"/>
  <c r="F4" i="159"/>
  <c r="H267" i="160"/>
  <c r="I267" i="160" s="1"/>
  <c r="J267" i="160" s="1"/>
  <c r="I261" i="160"/>
  <c r="J261" i="160" s="1"/>
  <c r="I259" i="160"/>
  <c r="J259" i="160" s="1"/>
  <c r="H255" i="160"/>
  <c r="I255" i="160" s="1"/>
  <c r="J255" i="160" s="1"/>
  <c r="H254" i="160"/>
  <c r="I254" i="160"/>
  <c r="J254" i="160" s="1"/>
  <c r="H253" i="160"/>
  <c r="I253" i="160" s="1"/>
  <c r="J253" i="160" s="1"/>
  <c r="H252" i="160"/>
  <c r="I252" i="160" s="1"/>
  <c r="J252" i="160" s="1"/>
  <c r="H251" i="160"/>
  <c r="I251" i="160" s="1"/>
  <c r="J251" i="160" s="1"/>
  <c r="H250" i="160"/>
  <c r="I250" i="160" s="1"/>
  <c r="J250" i="160" s="1"/>
  <c r="H188" i="160"/>
  <c r="I188" i="160" s="1"/>
  <c r="J188" i="160" s="1"/>
  <c r="H186" i="160"/>
  <c r="I186" i="160" s="1"/>
  <c r="J186" i="160" s="1"/>
  <c r="H183" i="160"/>
  <c r="I183" i="160" s="1"/>
  <c r="J183" i="160" s="1"/>
  <c r="H182" i="160"/>
  <c r="I182" i="160" s="1"/>
  <c r="J182" i="160" s="1"/>
  <c r="H181" i="160"/>
  <c r="I181" i="160" s="1"/>
  <c r="J181" i="160" s="1"/>
  <c r="H180" i="160"/>
  <c r="I180" i="160" s="1"/>
  <c r="J180" i="160" s="1"/>
  <c r="H179" i="160"/>
  <c r="I179" i="160" s="1"/>
  <c r="J179" i="160" s="1"/>
  <c r="H178" i="160"/>
  <c r="I178" i="160"/>
  <c r="J178" i="160" s="1"/>
  <c r="H176" i="160"/>
  <c r="I176" i="160" s="1"/>
  <c r="J176" i="160" s="1"/>
  <c r="H175" i="160"/>
  <c r="I175" i="160"/>
  <c r="J175" i="160" s="1"/>
  <c r="H171" i="160"/>
  <c r="I171" i="160"/>
  <c r="J171" i="160" s="1"/>
  <c r="H170" i="160"/>
  <c r="I170" i="160"/>
  <c r="J170" i="160" s="1"/>
  <c r="H134" i="160"/>
  <c r="I134" i="160" s="1"/>
  <c r="J134" i="160" s="1"/>
  <c r="H55" i="160"/>
  <c r="I55" i="160" s="1"/>
  <c r="J55" i="160" s="1"/>
  <c r="H54" i="160"/>
  <c r="I54" i="160" s="1"/>
  <c r="J54" i="160" s="1"/>
  <c r="H53" i="160"/>
  <c r="I53" i="160" s="1"/>
  <c r="J53" i="160" s="1"/>
  <c r="H52" i="160"/>
  <c r="H51" i="160"/>
  <c r="I51" i="160" s="1"/>
  <c r="J51" i="160" s="1"/>
  <c r="H50" i="160"/>
  <c r="I50" i="160" s="1"/>
  <c r="J50" i="160" s="1"/>
  <c r="H25" i="160"/>
  <c r="I25" i="160" s="1"/>
  <c r="J25" i="160" s="1"/>
  <c r="H24" i="160"/>
  <c r="I24" i="160" s="1"/>
  <c r="J24" i="160" s="1"/>
  <c r="H23" i="160"/>
  <c r="I23" i="160" s="1"/>
  <c r="J23" i="160" s="1"/>
  <c r="H22" i="160"/>
  <c r="I22" i="160" s="1"/>
  <c r="J22" i="160" s="1"/>
  <c r="H21" i="160"/>
  <c r="I21" i="160" s="1"/>
  <c r="J21" i="160" s="1"/>
  <c r="H20" i="160"/>
  <c r="I20" i="160" s="1"/>
  <c r="J20" i="160" s="1"/>
  <c r="H68" i="159"/>
  <c r="I68" i="159" s="1"/>
  <c r="J68" i="159" s="1"/>
  <c r="H67" i="159"/>
  <c r="I67" i="159" s="1"/>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s="1"/>
  <c r="J51" i="159" s="1"/>
  <c r="H50" i="159"/>
  <c r="I50" i="159" s="1"/>
  <c r="J50" i="159" s="1"/>
  <c r="H45" i="159"/>
  <c r="I45" i="159" s="1"/>
  <c r="J45" i="159" s="1"/>
  <c r="H43" i="159"/>
  <c r="I43" i="159" s="1"/>
  <c r="J43" i="159" s="1"/>
  <c r="H42" i="159"/>
  <c r="I42" i="159" s="1"/>
  <c r="J42" i="159" s="1"/>
  <c r="H41" i="159"/>
  <c r="I41" i="159" s="1"/>
  <c r="J41" i="159" s="1"/>
  <c r="H36" i="159"/>
  <c r="I36" i="159" s="1"/>
  <c r="J36" i="159" s="1"/>
  <c r="H35" i="159"/>
  <c r="I35" i="159" s="1"/>
  <c r="J35" i="159" s="1"/>
  <c r="H34" i="159"/>
  <c r="I34" i="159" s="1"/>
  <c r="J34" i="159" s="1"/>
  <c r="H33" i="159"/>
  <c r="I33" i="159" s="1"/>
  <c r="J33" i="159" s="1"/>
  <c r="H31" i="159"/>
  <c r="I31" i="159" s="1"/>
  <c r="J31" i="159" s="1"/>
  <c r="H30" i="159"/>
  <c r="I30" i="159"/>
  <c r="J30" i="159" s="1"/>
  <c r="H29" i="159"/>
  <c r="I29" i="159" s="1"/>
  <c r="J29" i="159" s="1"/>
  <c r="H28" i="159"/>
  <c r="I28" i="159" s="1"/>
  <c r="J28" i="159" s="1"/>
  <c r="I25" i="159"/>
  <c r="H23" i="159"/>
  <c r="I23" i="159" s="1"/>
  <c r="J23" i="159" s="1"/>
  <c r="H22" i="159"/>
  <c r="I22" i="159" s="1"/>
  <c r="J22" i="159" s="1"/>
  <c r="H21" i="159"/>
  <c r="I21" i="159" s="1"/>
  <c r="J21" i="159" s="1"/>
  <c r="H20" i="159"/>
  <c r="I20" i="159" s="1"/>
  <c r="J20" i="159" s="1"/>
  <c r="I17" i="159"/>
  <c r="H15" i="159"/>
  <c r="I15" i="159" s="1"/>
  <c r="J15" i="159" s="1"/>
  <c r="H14" i="159"/>
  <c r="I14" i="159" s="1"/>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I18" i="158"/>
  <c r="J18" i="158" s="1"/>
  <c r="H19" i="158"/>
  <c r="I19" i="158"/>
  <c r="J19" i="158" s="1"/>
  <c r="H20" i="158"/>
  <c r="I20" i="158"/>
  <c r="J20" i="158" s="1"/>
  <c r="H21" i="158"/>
  <c r="I21" i="158"/>
  <c r="J21" i="158" s="1"/>
  <c r="H22" i="158"/>
  <c r="I22" i="158"/>
  <c r="J22" i="158" s="1"/>
  <c r="H23" i="158"/>
  <c r="H24" i="158"/>
  <c r="I24" i="158"/>
  <c r="J24" i="158" s="1"/>
  <c r="H25" i="158"/>
  <c r="I25" i="158"/>
  <c r="J25" i="158" s="1"/>
  <c r="H26" i="158"/>
  <c r="I26" i="158"/>
  <c r="J26" i="158" s="1"/>
  <c r="H27" i="158"/>
  <c r="I27" i="158"/>
  <c r="J27" i="158" s="1"/>
  <c r="H28" i="158"/>
  <c r="H29" i="158"/>
  <c r="I29" i="158"/>
  <c r="J29" i="158" s="1"/>
  <c r="H30" i="158"/>
  <c r="I30" i="158"/>
  <c r="J30" i="158" s="1"/>
  <c r="H31" i="158"/>
  <c r="I31" i="158"/>
  <c r="J31" i="158" s="1"/>
  <c r="H32" i="158"/>
  <c r="I32" i="158"/>
  <c r="J32" i="158" s="1"/>
  <c r="H33" i="158"/>
  <c r="I33" i="158"/>
  <c r="J33" i="158" s="1"/>
  <c r="H34" i="158"/>
  <c r="H35" i="158"/>
  <c r="I35" i="158"/>
  <c r="J35" i="158" s="1"/>
  <c r="H36" i="158"/>
  <c r="I36" i="158"/>
  <c r="J36" i="158" s="1"/>
  <c r="H37" i="158"/>
  <c r="I37" i="158"/>
  <c r="J37" i="158" s="1"/>
  <c r="H38" i="158"/>
  <c r="I38" i="158"/>
  <c r="J38" i="158" s="1"/>
  <c r="H39" i="158"/>
  <c r="H40" i="158"/>
  <c r="H41" i="158"/>
  <c r="I41" i="158"/>
  <c r="J41" i="158" s="1"/>
  <c r="H42" i="158"/>
  <c r="H43" i="158"/>
  <c r="I43" i="158"/>
  <c r="J43" i="158" s="1"/>
  <c r="H44" i="158"/>
  <c r="H45" i="158"/>
  <c r="I45" i="158"/>
  <c r="J45" i="158" s="1"/>
  <c r="H46" i="158"/>
  <c r="I46" i="158"/>
  <c r="J46" i="158" s="1"/>
  <c r="H47" i="158"/>
  <c r="I47" i="158"/>
  <c r="J47" i="158" s="1"/>
  <c r="H48" i="158"/>
  <c r="I48" i="158"/>
  <c r="J48" i="158" s="1"/>
  <c r="H49" i="158"/>
  <c r="I49" i="158"/>
  <c r="J49" i="158" s="1"/>
  <c r="H50" i="158"/>
  <c r="I50" i="158"/>
  <c r="J50" i="158" s="1"/>
  <c r="H51" i="158"/>
  <c r="I51" i="158"/>
  <c r="J51" i="158" s="1"/>
  <c r="H52" i="158"/>
  <c r="I52" i="158"/>
  <c r="J52" i="158" s="1"/>
  <c r="H53" i="158"/>
  <c r="I53" i="158"/>
  <c r="J53" i="158" s="1"/>
  <c r="H54" i="158"/>
  <c r="H55" i="158"/>
  <c r="I55" i="158"/>
  <c r="J55" i="158" s="1"/>
  <c r="H56" i="158"/>
  <c r="H57" i="158"/>
  <c r="I57" i="158"/>
  <c r="J57" i="158" s="1"/>
  <c r="H58" i="158"/>
  <c r="I58" i="158"/>
  <c r="J58" i="158" s="1"/>
  <c r="H59" i="158"/>
  <c r="I59" i="158"/>
  <c r="J59" i="158" s="1"/>
  <c r="H60" i="158"/>
  <c r="H61" i="158"/>
  <c r="I61" i="158"/>
  <c r="J61" i="158" s="1"/>
  <c r="H62" i="158"/>
  <c r="H63" i="158"/>
  <c r="I63" i="158"/>
  <c r="J63" i="158" s="1"/>
  <c r="H64" i="158"/>
  <c r="I64" i="158"/>
  <c r="J64" i="158" s="1"/>
  <c r="H65" i="158"/>
  <c r="I65" i="158"/>
  <c r="J65" i="158" s="1"/>
  <c r="H66" i="158"/>
  <c r="I66" i="158"/>
  <c r="J66" i="158" s="1"/>
  <c r="H67" i="158"/>
  <c r="H68" i="158"/>
  <c r="I68" i="158"/>
  <c r="J68" i="158" s="1"/>
  <c r="H69" i="158"/>
  <c r="I69" i="158"/>
  <c r="J69" i="158" s="1"/>
  <c r="H70" i="158"/>
  <c r="I70" i="158"/>
  <c r="J70" i="158" s="1"/>
  <c r="H71" i="158"/>
  <c r="I71" i="158"/>
  <c r="J71" i="158" s="1"/>
  <c r="H72" i="158"/>
  <c r="H73" i="158"/>
  <c r="I73" i="158"/>
  <c r="J73" i="158" s="1"/>
  <c r="H74" i="158"/>
  <c r="I74" i="158"/>
  <c r="J74" i="158" s="1"/>
  <c r="H75" i="158"/>
  <c r="I75" i="158"/>
  <c r="J75" i="158" s="1"/>
  <c r="H76" i="158"/>
  <c r="H77" i="158"/>
  <c r="I77" i="158"/>
  <c r="J77" i="158" s="1"/>
  <c r="H78" i="158"/>
  <c r="I78" i="158"/>
  <c r="J78" i="158" s="1"/>
  <c r="H79" i="158"/>
  <c r="H80" i="158"/>
  <c r="I80" i="158"/>
  <c r="J80" i="158" s="1"/>
  <c r="H81" i="158"/>
  <c r="I81" i="158"/>
  <c r="J81" i="158" s="1"/>
  <c r="H82" i="158"/>
  <c r="I82" i="158"/>
  <c r="J82" i="158" s="1"/>
  <c r="H83" i="158"/>
  <c r="I83" i="158"/>
  <c r="J83" i="158" s="1"/>
  <c r="H84" i="158"/>
  <c r="I84" i="158"/>
  <c r="J84" i="158" s="1"/>
  <c r="H85" i="158"/>
  <c r="I85" i="158"/>
  <c r="J85" i="158" s="1"/>
  <c r="H86" i="158"/>
  <c r="I86" i="158"/>
  <c r="J86" i="158" s="1"/>
  <c r="H87" i="158"/>
  <c r="I87" i="158"/>
  <c r="J87" i="158" s="1"/>
  <c r="H88" i="158"/>
  <c r="I88" i="158"/>
  <c r="J88" i="158" s="1"/>
  <c r="H89" i="158"/>
  <c r="I89" i="158"/>
  <c r="J89" i="158" s="1"/>
  <c r="H90" i="158"/>
  <c r="I90" i="158"/>
  <c r="J90" i="158" s="1"/>
  <c r="H91" i="158"/>
  <c r="I91" i="158"/>
  <c r="J91" i="158" s="1"/>
  <c r="H92" i="158"/>
  <c r="I92" i="158"/>
  <c r="J92" i="158" s="1"/>
  <c r="H93" i="158"/>
  <c r="I93" i="158"/>
  <c r="J93" i="158" s="1"/>
  <c r="H94" i="158"/>
  <c r="H95" i="158"/>
  <c r="I95" i="158"/>
  <c r="J95" i="158" s="1"/>
  <c r="H96" i="158"/>
  <c r="I96" i="158"/>
  <c r="J96" i="158" s="1"/>
  <c r="H97" i="158"/>
  <c r="I97" i="158"/>
  <c r="J97" i="158" s="1"/>
  <c r="H98" i="158"/>
  <c r="I98" i="158"/>
  <c r="J98" i="158" s="1"/>
  <c r="H99" i="158"/>
  <c r="I99" i="158"/>
  <c r="J99" i="158" s="1"/>
  <c r="F5" i="158"/>
  <c r="I94" i="158"/>
  <c r="J94" i="158" s="1"/>
  <c r="I79" i="158"/>
  <c r="J79" i="158" s="1"/>
  <c r="I76" i="158"/>
  <c r="J76" i="158" s="1"/>
  <c r="I72" i="158"/>
  <c r="J72" i="158" s="1"/>
  <c r="I67" i="158"/>
  <c r="J67" i="158" s="1"/>
  <c r="I62" i="158"/>
  <c r="J62" i="158" s="1"/>
  <c r="I60" i="158"/>
  <c r="J60" i="158" s="1"/>
  <c r="I56" i="158"/>
  <c r="J56" i="158" s="1"/>
  <c r="I54" i="158"/>
  <c r="J54" i="158" s="1"/>
  <c r="I44" i="158"/>
  <c r="J44" i="158" s="1"/>
  <c r="I42" i="158"/>
  <c r="J42" i="158" s="1"/>
  <c r="I40" i="158"/>
  <c r="J40" i="158" s="1"/>
  <c r="I39" i="158"/>
  <c r="J39" i="158" s="1"/>
  <c r="I34" i="158"/>
  <c r="J34" i="158" s="1"/>
  <c r="I28" i="158"/>
  <c r="J28" i="158" s="1"/>
  <c r="I23" i="158"/>
  <c r="J23" i="158" s="1"/>
  <c r="I15" i="158"/>
  <c r="J15" i="158" s="1"/>
  <c r="I14" i="158"/>
  <c r="J14" i="158" s="1"/>
  <c r="H13" i="158"/>
  <c r="I13" i="158"/>
  <c r="J13" i="158" s="1"/>
  <c r="H12" i="158"/>
  <c r="I12" i="158"/>
  <c r="J12" i="158" s="1"/>
  <c r="H11" i="158"/>
  <c r="I11" i="158"/>
  <c r="J11" i="158" s="1"/>
  <c r="H10" i="158"/>
  <c r="I10" i="158"/>
  <c r="J10" i="158" s="1"/>
  <c r="H9" i="158"/>
  <c r="I9" i="158"/>
  <c r="J9" i="158" s="1"/>
  <c r="H8" i="158"/>
  <c r="I8" i="158"/>
  <c r="J8" i="15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F5" i="157"/>
  <c r="H25" i="145"/>
  <c r="H26" i="145"/>
  <c r="H27" i="145"/>
  <c r="H28" i="145"/>
  <c r="I28" i="145" s="1"/>
  <c r="J28" i="145" s="1"/>
  <c r="H29" i="145"/>
  <c r="F5" i="145"/>
  <c r="F5" i="144"/>
  <c r="F5" i="143"/>
  <c r="F5" i="142"/>
  <c r="F5" i="141"/>
  <c r="F5" i="140"/>
  <c r="F5" i="139"/>
  <c r="F5" i="138"/>
  <c r="F5" i="137"/>
  <c r="F5" i="136"/>
  <c r="F5" i="135"/>
  <c r="F5" i="134"/>
  <c r="F5" i="133"/>
  <c r="F5" i="131"/>
  <c r="F5" i="130"/>
  <c r="F5" i="129"/>
  <c r="F5" i="128"/>
  <c r="F5" i="127"/>
  <c r="F5" i="126"/>
  <c r="F5" i="125"/>
  <c r="F5" i="124"/>
  <c r="F5" i="123"/>
  <c r="F5" i="122"/>
  <c r="F5" i="121"/>
  <c r="F5" i="120"/>
  <c r="F5" i="119"/>
  <c r="F5" i="118"/>
  <c r="F5" i="117"/>
  <c r="F5" i="116"/>
  <c r="F5" i="115"/>
  <c r="F5" i="114"/>
  <c r="F5" i="113"/>
  <c r="F5" i="112"/>
  <c r="F5" i="111"/>
  <c r="F5" i="110"/>
  <c r="F5" i="109"/>
  <c r="H30" i="107"/>
  <c r="H31" i="107"/>
  <c r="I31" i="107" s="1"/>
  <c r="J31" i="107" s="1"/>
  <c r="H32" i="107"/>
  <c r="H33" i="107"/>
  <c r="H34" i="107"/>
  <c r="H35" i="107"/>
  <c r="H36" i="107"/>
  <c r="H37" i="107"/>
  <c r="I37" i="107" s="1"/>
  <c r="J37" i="107" s="1"/>
  <c r="H38" i="107"/>
  <c r="I38" i="107" s="1"/>
  <c r="J38" i="107" s="1"/>
  <c r="F5" i="107"/>
  <c r="H20" i="108"/>
  <c r="I20" i="108" s="1"/>
  <c r="J20" i="108" s="1"/>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I35" i="108" s="1"/>
  <c r="J35" i="108" s="1"/>
  <c r="H36" i="108"/>
  <c r="H37" i="108"/>
  <c r="H38" i="108"/>
  <c r="I38" i="108"/>
  <c r="J38" i="108" s="1"/>
  <c r="F5" i="108"/>
  <c r="H8" i="106"/>
  <c r="H10" i="106"/>
  <c r="F5" i="106"/>
  <c r="H19" i="105"/>
  <c r="I19" i="105" s="1"/>
  <c r="J19" i="105" s="1"/>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I29" i="105" s="1"/>
  <c r="J29" i="105" s="1"/>
  <c r="H32" i="105"/>
  <c r="I32" i="105" s="1"/>
  <c r="J32" i="105" s="1"/>
  <c r="H33" i="105"/>
  <c r="I33" i="105" s="1"/>
  <c r="J33" i="105" s="1"/>
  <c r="H34" i="105"/>
  <c r="H35" i="105"/>
  <c r="I35" i="105" s="1"/>
  <c r="J35" i="105" s="1"/>
  <c r="H36" i="105"/>
  <c r="H37" i="105"/>
  <c r="H38" i="105"/>
  <c r="H39" i="105"/>
  <c r="H40" i="105"/>
  <c r="I40" i="105" s="1"/>
  <c r="J40" i="105" s="1"/>
  <c r="F5" i="105"/>
  <c r="H30" i="104"/>
  <c r="H31" i="104"/>
  <c r="I31" i="104" s="1"/>
  <c r="J31" i="104" s="1"/>
  <c r="H32" i="104"/>
  <c r="H33" i="104"/>
  <c r="H34" i="104"/>
  <c r="H35" i="104"/>
  <c r="I35" i="104" s="1"/>
  <c r="J35" i="104" s="1"/>
  <c r="H36" i="104"/>
  <c r="H37" i="104"/>
  <c r="H20" i="104"/>
  <c r="I20" i="104" s="1"/>
  <c r="J20" i="104" s="1"/>
  <c r="H21" i="104"/>
  <c r="I21" i="104" s="1"/>
  <c r="J21" i="104" s="1"/>
  <c r="H22" i="104"/>
  <c r="I22" i="104" s="1"/>
  <c r="J22" i="104" s="1"/>
  <c r="H23" i="104"/>
  <c r="H24" i="104"/>
  <c r="I24" i="104" s="1"/>
  <c r="J24" i="104" s="1"/>
  <c r="H25" i="104"/>
  <c r="I25" i="104" s="1"/>
  <c r="J25" i="104" s="1"/>
  <c r="H26" i="104"/>
  <c r="I26" i="104" s="1"/>
  <c r="J26" i="104" s="1"/>
  <c r="H27" i="104"/>
  <c r="I27" i="104" s="1"/>
  <c r="J27" i="104" s="1"/>
  <c r="F5" i="104"/>
  <c r="H30" i="103"/>
  <c r="H31" i="103"/>
  <c r="I31" i="103" s="1"/>
  <c r="J31" i="103" s="1"/>
  <c r="H32" i="103"/>
  <c r="H33" i="103"/>
  <c r="H34" i="103"/>
  <c r="H35" i="103"/>
  <c r="I35" i="103" s="1"/>
  <c r="J35" i="103" s="1"/>
  <c r="H36" i="103"/>
  <c r="H37" i="103"/>
  <c r="H20" i="103"/>
  <c r="I20" i="103" s="1"/>
  <c r="J20" i="103" s="1"/>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F5" i="103"/>
  <c r="I16" i="103"/>
  <c r="H20" i="102"/>
  <c r="I20" i="102" s="1"/>
  <c r="J20" i="102" s="1"/>
  <c r="F5" i="102"/>
  <c r="H33" i="101"/>
  <c r="I33" i="101" s="1"/>
  <c r="J33" i="101" s="1"/>
  <c r="H34" i="101"/>
  <c r="I34" i="101" s="1"/>
  <c r="J34" i="101" s="1"/>
  <c r="H35" i="101"/>
  <c r="H36" i="101"/>
  <c r="H37" i="101"/>
  <c r="H38" i="101"/>
  <c r="H39" i="101"/>
  <c r="H40" i="101"/>
  <c r="H41" i="101"/>
  <c r="I41" i="101" s="1"/>
  <c r="J41" i="101" s="1"/>
  <c r="H20" i="101"/>
  <c r="I20" i="101" s="1"/>
  <c r="J20" i="101" s="1"/>
  <c r="H21" i="101"/>
  <c r="I21" i="101" s="1"/>
  <c r="J21" i="101" s="1"/>
  <c r="H22" i="101"/>
  <c r="I22" i="101" s="1"/>
  <c r="J22" i="101" s="1"/>
  <c r="H23" i="101"/>
  <c r="I23" i="101" s="1"/>
  <c r="J23" i="101" s="1"/>
  <c r="H24" i="101"/>
  <c r="H25" i="101"/>
  <c r="I25" i="101" s="1"/>
  <c r="J25" i="101" s="1"/>
  <c r="H26" i="101"/>
  <c r="I26" i="101" s="1"/>
  <c r="J26" i="101" s="1"/>
  <c r="H27" i="101"/>
  <c r="I27" i="101" s="1"/>
  <c r="J27" i="101" s="1"/>
  <c r="H28" i="101"/>
  <c r="I28" i="101" s="1"/>
  <c r="J28" i="101" s="1"/>
  <c r="H29" i="101"/>
  <c r="H30" i="101"/>
  <c r="I30" i="101" s="1"/>
  <c r="J30" i="101" s="1"/>
  <c r="F5" i="101"/>
  <c r="H36" i="100"/>
  <c r="I36" i="100" s="1"/>
  <c r="J36" i="100" s="1"/>
  <c r="H35" i="100"/>
  <c r="H34" i="100"/>
  <c r="H33" i="100"/>
  <c r="H32" i="100"/>
  <c r="I32" i="100" s="1"/>
  <c r="J32" i="100" s="1"/>
  <c r="H31" i="100"/>
  <c r="H30" i="100"/>
  <c r="I30" i="100" s="1"/>
  <c r="J30" i="100" s="1"/>
  <c r="H29" i="100"/>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F5" i="99"/>
  <c r="F5" i="98"/>
  <c r="F5" i="97"/>
  <c r="F5" i="96"/>
  <c r="H28" i="102"/>
  <c r="I28" i="102" s="1"/>
  <c r="J28" i="102" s="1"/>
  <c r="H27" i="106"/>
  <c r="I27" i="106"/>
  <c r="J27" i="106" s="1"/>
  <c r="H30" i="127"/>
  <c r="H31" i="125"/>
  <c r="H30" i="125"/>
  <c r="I30" i="125"/>
  <c r="J30" i="125" s="1"/>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c r="J25" i="110" s="1"/>
  <c r="H16" i="110"/>
  <c r="I16" i="110"/>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c r="J13" i="109" s="1"/>
  <c r="H10" i="109"/>
  <c r="H14" i="109"/>
  <c r="I14" i="109"/>
  <c r="J14" i="109" s="1"/>
  <c r="H16" i="109"/>
  <c r="I16" i="109"/>
  <c r="J16" i="109" s="1"/>
  <c r="H27" i="109"/>
  <c r="I27" i="109"/>
  <c r="J27" i="109" s="1"/>
  <c r="H28" i="109"/>
  <c r="I28" i="109"/>
  <c r="J28" i="109" s="1"/>
  <c r="I25" i="109"/>
  <c r="I26" i="109"/>
  <c r="H15" i="109"/>
  <c r="I15" i="109"/>
  <c r="J15" i="109" s="1"/>
  <c r="I12" i="109"/>
  <c r="J12" i="109" s="1"/>
  <c r="H11" i="109"/>
  <c r="I11" i="109"/>
  <c r="J11" i="109" s="1"/>
  <c r="H9" i="109"/>
  <c r="I9" i="109"/>
  <c r="J9" i="109" s="1"/>
  <c r="H20" i="94"/>
  <c r="H19" i="94"/>
  <c r="H21" i="157"/>
  <c r="I21" i="157"/>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F4" i="147"/>
  <c r="I146" i="147" s="1"/>
  <c r="H16" i="126"/>
  <c r="I16" i="126"/>
  <c r="J16" i="126" s="1"/>
  <c r="H11" i="126"/>
  <c r="I11" i="126"/>
  <c r="J11" i="126" s="1"/>
  <c r="H12" i="126"/>
  <c r="I12" i="126" s="1"/>
  <c r="J12" i="126" s="1"/>
  <c r="H13" i="126"/>
  <c r="I13" i="126" s="1"/>
  <c r="J13" i="126" s="1"/>
  <c r="H14" i="126"/>
  <c r="I14" i="126"/>
  <c r="J14" i="126" s="1"/>
  <c r="H15" i="126"/>
  <c r="I15" i="126" s="1"/>
  <c r="J15" i="126" s="1"/>
  <c r="H10" i="126"/>
  <c r="I10" i="126" s="1"/>
  <c r="J10" i="126" s="1"/>
  <c r="H17" i="126"/>
  <c r="I17" i="126" s="1"/>
  <c r="J17" i="126" s="1"/>
  <c r="H18" i="126"/>
  <c r="I18" i="126"/>
  <c r="J18" i="126" s="1"/>
  <c r="H21" i="126"/>
  <c r="I21" i="126" s="1"/>
  <c r="J21" i="126" s="1"/>
  <c r="H20" i="126"/>
  <c r="I20" i="126" s="1"/>
  <c r="J20" i="126" s="1"/>
  <c r="H19" i="126"/>
  <c r="I19" i="126"/>
  <c r="J19" i="126" s="1"/>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H20" i="144"/>
  <c r="I20" i="144" s="1"/>
  <c r="J20" i="144" s="1"/>
  <c r="H23" i="144"/>
  <c r="I23" i="144" s="1"/>
  <c r="J23" i="144" s="1"/>
  <c r="H22" i="144"/>
  <c r="I22" i="144" s="1"/>
  <c r="J22" i="144" s="1"/>
  <c r="H21" i="144"/>
  <c r="I21" i="144" s="1"/>
  <c r="J21" i="144" s="1"/>
  <c r="H24" i="144"/>
  <c r="I24" i="144" s="1"/>
  <c r="J24" i="144" s="1"/>
  <c r="H26" i="144"/>
  <c r="I26" i="144" s="1"/>
  <c r="J26" i="144" s="1"/>
  <c r="H20" i="143"/>
  <c r="I20" i="143" s="1"/>
  <c r="J20" i="143" s="1"/>
  <c r="H23" i="143"/>
  <c r="I23" i="143" s="1"/>
  <c r="J23" i="143" s="1"/>
  <c r="H22" i="143"/>
  <c r="I22" i="143" s="1"/>
  <c r="J22" i="143" s="1"/>
  <c r="H21" i="143"/>
  <c r="I21" i="143" s="1"/>
  <c r="J21" i="143" s="1"/>
  <c r="H24" i="143"/>
  <c r="I24" i="143" s="1"/>
  <c r="J24" i="143" s="1"/>
  <c r="H28" i="143"/>
  <c r="H11" i="114"/>
  <c r="I11" i="114"/>
  <c r="J11" i="114" s="1"/>
  <c r="H10" i="114"/>
  <c r="H8" i="114"/>
  <c r="H10" i="113"/>
  <c r="H8" i="113"/>
  <c r="I8" i="113"/>
  <c r="J8" i="113" s="1"/>
  <c r="H11" i="112"/>
  <c r="H9" i="112"/>
  <c r="H8" i="112"/>
  <c r="H33" i="118"/>
  <c r="I33" i="118" s="1"/>
  <c r="J33" i="118" s="1"/>
  <c r="H15" i="129"/>
  <c r="I15" i="129" s="1"/>
  <c r="J15" i="129" s="1"/>
  <c r="H8" i="124"/>
  <c r="I8" i="124" s="1"/>
  <c r="J8" i="124" s="1"/>
  <c r="F4" i="94"/>
  <c r="I10" i="94" s="1"/>
  <c r="F4" i="145"/>
  <c r="I24" i="145" s="1"/>
  <c r="F4" i="144"/>
  <c r="F4" i="143"/>
  <c r="F4" i="124"/>
  <c r="I18" i="124" s="1"/>
  <c r="J18" i="124" s="1"/>
  <c r="F4" i="120"/>
  <c r="I14" i="120" s="1"/>
  <c r="F4" i="116"/>
  <c r="I18" i="116" s="1"/>
  <c r="F4" i="108"/>
  <c r="I29" i="108" s="1"/>
  <c r="F4" i="104"/>
  <c r="I29" i="104" s="1"/>
  <c r="F4" i="102"/>
  <c r="I19" i="102" s="1"/>
  <c r="F4" i="100"/>
  <c r="I14" i="100" s="1"/>
  <c r="F4" i="98"/>
  <c r="H12" i="130"/>
  <c r="I12" i="130"/>
  <c r="J12" i="130" s="1"/>
  <c r="H11" i="130"/>
  <c r="I11" i="130"/>
  <c r="J11" i="130" s="1"/>
  <c r="H9" i="125"/>
  <c r="J71" i="149"/>
  <c r="H69" i="149"/>
  <c r="I69" i="149"/>
  <c r="J69" i="149" s="1"/>
  <c r="H68" i="149"/>
  <c r="I68" i="149"/>
  <c r="J68" i="149" s="1"/>
  <c r="H67" i="149"/>
  <c r="I67" i="149" s="1"/>
  <c r="J67" i="149" s="1"/>
  <c r="H66" i="149"/>
  <c r="I66" i="149"/>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c r="J47" i="149" s="1"/>
  <c r="H46" i="149"/>
  <c r="I46" i="149" s="1"/>
  <c r="J46" i="149" s="1"/>
  <c r="H45" i="149"/>
  <c r="I45" i="149" s="1"/>
  <c r="J45" i="149" s="1"/>
  <c r="H44" i="149"/>
  <c r="I44" i="149" s="1"/>
  <c r="J44" i="149" s="1"/>
  <c r="H43" i="149"/>
  <c r="I43" i="149" s="1"/>
  <c r="J43" i="149" s="1"/>
  <c r="H42" i="149"/>
  <c r="I42" i="149" s="1"/>
  <c r="J42" i="149" s="1"/>
  <c r="H41" i="149"/>
  <c r="I41" i="149"/>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I24" i="149"/>
  <c r="J24" i="149"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c r="J314" i="147" s="1"/>
  <c r="H313" i="147"/>
  <c r="I313" i="147"/>
  <c r="J313" i="147" s="1"/>
  <c r="H312" i="147"/>
  <c r="I312" i="147"/>
  <c r="J312" i="147" s="1"/>
  <c r="H311" i="147"/>
  <c r="I311" i="147"/>
  <c r="J311" i="147" s="1"/>
  <c r="H310" i="147"/>
  <c r="I310" i="147"/>
  <c r="J310" i="147" s="1"/>
  <c r="H309" i="147"/>
  <c r="I309" i="147"/>
  <c r="J309" i="147" s="1"/>
  <c r="H308" i="147"/>
  <c r="I308" i="147"/>
  <c r="J308" i="147" s="1"/>
  <c r="H307" i="147"/>
  <c r="I307" i="147"/>
  <c r="J307" i="147" s="1"/>
  <c r="H306" i="147"/>
  <c r="I306" i="147"/>
  <c r="J306" i="147" s="1"/>
  <c r="H305" i="147"/>
  <c r="I305" i="147"/>
  <c r="J305" i="147" s="1"/>
  <c r="H304" i="147"/>
  <c r="I304" i="147"/>
  <c r="J304" i="147" s="1"/>
  <c r="H303" i="147"/>
  <c r="I303" i="147"/>
  <c r="J303" i="147" s="1"/>
  <c r="H302" i="147"/>
  <c r="I302" i="147" s="1"/>
  <c r="J302" i="147" s="1"/>
  <c r="H301" i="147"/>
  <c r="I301" i="147" s="1"/>
  <c r="J301" i="147" s="1"/>
  <c r="H300" i="147"/>
  <c r="I300" i="147" s="1"/>
  <c r="J300" i="147" s="1"/>
  <c r="H299" i="147"/>
  <c r="I299" i="147" s="1"/>
  <c r="J299" i="147" s="1"/>
  <c r="H298" i="147"/>
  <c r="I298" i="147" s="1"/>
  <c r="J298" i="147" s="1"/>
  <c r="H297" i="147"/>
  <c r="I297" i="147"/>
  <c r="J297" i="147" s="1"/>
  <c r="H296" i="147"/>
  <c r="I296" i="147" s="1"/>
  <c r="J296" i="147" s="1"/>
  <c r="H295" i="147"/>
  <c r="I295" i="147" s="1"/>
  <c r="J295" i="147" s="1"/>
  <c r="H294" i="147"/>
  <c r="I294" i="147" s="1"/>
  <c r="J294" i="147" s="1"/>
  <c r="H293" i="147"/>
  <c r="I293" i="147"/>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c r="J268" i="147" s="1"/>
  <c r="H267" i="147"/>
  <c r="I267" i="147" s="1"/>
  <c r="J267" i="147" s="1"/>
  <c r="H266" i="147"/>
  <c r="I266" i="147" s="1"/>
  <c r="J266" i="147" s="1"/>
  <c r="H265" i="147"/>
  <c r="I265" i="147" s="1"/>
  <c r="J265" i="147" s="1"/>
  <c r="H264" i="147"/>
  <c r="I264" i="147" s="1"/>
  <c r="J264" i="147" s="1"/>
  <c r="I25" i="149"/>
  <c r="J25" i="149" s="1"/>
  <c r="I21" i="149"/>
  <c r="I23" i="149"/>
  <c r="J23" i="149" s="1"/>
  <c r="I22" i="149"/>
  <c r="J22" i="149" s="1"/>
  <c r="I26" i="149"/>
  <c r="I20" i="149"/>
  <c r="J20" i="149"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I8" i="145"/>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s="1"/>
  <c r="J37" i="144" s="1"/>
  <c r="H36" i="144"/>
  <c r="I36" i="144"/>
  <c r="J36" i="144" s="1"/>
  <c r="H35" i="144"/>
  <c r="I35" i="144"/>
  <c r="J35" i="144" s="1"/>
  <c r="H34" i="144"/>
  <c r="I34" i="144" s="1"/>
  <c r="J34" i="144" s="1"/>
  <c r="H33" i="144"/>
  <c r="I33" i="144" s="1"/>
  <c r="J33" i="144" s="1"/>
  <c r="H32" i="144"/>
  <c r="I32" i="144"/>
  <c r="J32" i="144" s="1"/>
  <c r="H31" i="144"/>
  <c r="I31" i="144" s="1"/>
  <c r="J31" i="144" s="1"/>
  <c r="H30" i="144"/>
  <c r="I30" i="144" s="1"/>
  <c r="J30" i="144" s="1"/>
  <c r="H29" i="144"/>
  <c r="I29" i="144" s="1"/>
  <c r="J29" i="144" s="1"/>
  <c r="H27" i="144"/>
  <c r="I27" i="144"/>
  <c r="J27"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c r="J36" i="143" s="1"/>
  <c r="H35" i="143"/>
  <c r="I35" i="143"/>
  <c r="J35" i="143" s="1"/>
  <c r="H34" i="143"/>
  <c r="I34" i="143" s="1"/>
  <c r="J34" i="143" s="1"/>
  <c r="H33" i="143"/>
  <c r="I33" i="143" s="1"/>
  <c r="J33" i="143" s="1"/>
  <c r="H32" i="143"/>
  <c r="I32" i="143" s="1"/>
  <c r="J32" i="143" s="1"/>
  <c r="H31" i="143"/>
  <c r="I31" i="143"/>
  <c r="J31" i="143" s="1"/>
  <c r="H30" i="143"/>
  <c r="I30" i="143"/>
  <c r="J30" i="143" s="1"/>
  <c r="H29" i="143"/>
  <c r="I29" i="143" s="1"/>
  <c r="J29" i="143" s="1"/>
  <c r="I28" i="143"/>
  <c r="J28" i="143" s="1"/>
  <c r="H27" i="143"/>
  <c r="I27" i="143"/>
  <c r="J27" i="143" s="1"/>
  <c r="H26" i="143"/>
  <c r="I26" i="143" s="1"/>
  <c r="J26" i="143" s="1"/>
  <c r="H25" i="143"/>
  <c r="I25" i="143" s="1"/>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c r="J17" i="138" s="1"/>
  <c r="H16" i="138"/>
  <c r="I16" i="138"/>
  <c r="J16" i="138" s="1"/>
  <c r="H15" i="138"/>
  <c r="I15" i="138"/>
  <c r="J15" i="138" s="1"/>
  <c r="H14" i="138"/>
  <c r="I14" i="138"/>
  <c r="J14" i="138" s="1"/>
  <c r="H13" i="138"/>
  <c r="I13" i="138"/>
  <c r="J13" i="138" s="1"/>
  <c r="H12" i="138"/>
  <c r="I12" i="138" s="1"/>
  <c r="J12" i="138" s="1"/>
  <c r="H11" i="138"/>
  <c r="I11" i="138" s="1"/>
  <c r="J11" i="138" s="1"/>
  <c r="H10" i="138"/>
  <c r="I10" i="138"/>
  <c r="J10" i="138" s="1"/>
  <c r="H9" i="138"/>
  <c r="I9" i="138" s="1"/>
  <c r="J9" i="138" s="1"/>
  <c r="H8" i="138"/>
  <c r="I8" i="138" s="1"/>
  <c r="J8" i="138" s="1"/>
  <c r="H12" i="137"/>
  <c r="I12" i="137"/>
  <c r="J12" i="137" s="1"/>
  <c r="H11" i="137"/>
  <c r="I11" i="137" s="1"/>
  <c r="J11" i="137" s="1"/>
  <c r="H10" i="137"/>
  <c r="I10" i="137" s="1"/>
  <c r="J10" i="137" s="1"/>
  <c r="H9" i="137"/>
  <c r="I9" i="137" s="1"/>
  <c r="J9" i="137" s="1"/>
  <c r="H8" i="137"/>
  <c r="I8" i="137" s="1"/>
  <c r="J8" i="137" s="1"/>
  <c r="H12" i="136"/>
  <c r="I12" i="136"/>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c r="J15" i="135" s="1"/>
  <c r="H14" i="135"/>
  <c r="I14" i="135" s="1"/>
  <c r="J14" i="135" s="1"/>
  <c r="H13" i="135"/>
  <c r="I13" i="135"/>
  <c r="J13" i="135" s="1"/>
  <c r="H12" i="135"/>
  <c r="I12" i="135" s="1"/>
  <c r="J12" i="135" s="1"/>
  <c r="H11" i="135"/>
  <c r="I11" i="135"/>
  <c r="J11" i="135" s="1"/>
  <c r="H10" i="135"/>
  <c r="I10" i="135" s="1"/>
  <c r="J10" i="135" s="1"/>
  <c r="H9" i="135"/>
  <c r="I9" i="135"/>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c r="J9" i="133" s="1"/>
  <c r="H8" i="133"/>
  <c r="I8" i="133" s="1"/>
  <c r="J8" i="133" s="1"/>
  <c r="J11" i="132"/>
  <c r="H10" i="132"/>
  <c r="I10" i="132" s="1"/>
  <c r="J10" i="132" s="1"/>
  <c r="H9" i="132"/>
  <c r="I9" i="132" s="1"/>
  <c r="J9" i="132" s="1"/>
  <c r="H8" i="132"/>
  <c r="I8" i="132" s="1"/>
  <c r="J8" i="132" s="1"/>
  <c r="H10" i="130"/>
  <c r="I10" i="130" s="1"/>
  <c r="J10" i="130" s="1"/>
  <c r="H9" i="130"/>
  <c r="I9" i="130"/>
  <c r="J9" i="130" s="1"/>
  <c r="H8" i="130"/>
  <c r="I8" i="130" s="1"/>
  <c r="J8" i="130" s="1"/>
  <c r="H20" i="129"/>
  <c r="I20" i="129"/>
  <c r="J20" i="129" s="1"/>
  <c r="H19" i="129"/>
  <c r="I19" i="129" s="1"/>
  <c r="J19" i="129" s="1"/>
  <c r="H18" i="129"/>
  <c r="I18" i="129" s="1"/>
  <c r="J18" i="129" s="1"/>
  <c r="H17" i="129"/>
  <c r="I17" i="129" s="1"/>
  <c r="J17" i="129" s="1"/>
  <c r="H16" i="129"/>
  <c r="I16" i="129"/>
  <c r="J16"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s="1"/>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s="1"/>
  <c r="J18" i="127" s="1"/>
  <c r="H17" i="127"/>
  <c r="I17" i="127" s="1"/>
  <c r="J17" i="127" s="1"/>
  <c r="H16" i="127"/>
  <c r="I16" i="127" s="1"/>
  <c r="J16" i="127" s="1"/>
  <c r="H15" i="127"/>
  <c r="I15" i="127" s="1"/>
  <c r="J15" i="127" s="1"/>
  <c r="H14" i="127"/>
  <c r="I14" i="127" s="1"/>
  <c r="J14" i="127" s="1"/>
  <c r="H13" i="127"/>
  <c r="I13" i="127" s="1"/>
  <c r="J13" i="127" s="1"/>
  <c r="H12" i="127"/>
  <c r="I12" i="127" s="1"/>
  <c r="J12" i="127" s="1"/>
  <c r="H11" i="127"/>
  <c r="I11" i="127"/>
  <c r="J11" i="127" s="1"/>
  <c r="H10" i="127"/>
  <c r="I10" i="127"/>
  <c r="J10" i="127" s="1"/>
  <c r="H9" i="127"/>
  <c r="I9" i="127"/>
  <c r="J9" i="127" s="1"/>
  <c r="H8" i="127"/>
  <c r="I8" i="127"/>
  <c r="J8" i="127" s="1"/>
  <c r="H9" i="126"/>
  <c r="I9" i="126"/>
  <c r="J9" i="126" s="1"/>
  <c r="H8" i="126"/>
  <c r="I8" i="126" s="1"/>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5" i="124"/>
  <c r="I12" i="124"/>
  <c r="H43" i="123"/>
  <c r="I43" i="123" s="1"/>
  <c r="J43" i="123" s="1"/>
  <c r="H42" i="123"/>
  <c r="I42" i="123"/>
  <c r="J42" i="123" s="1"/>
  <c r="H41" i="123"/>
  <c r="I41" i="123"/>
  <c r="J41" i="123" s="1"/>
  <c r="H40" i="123"/>
  <c r="I40" i="123" s="1"/>
  <c r="J40" i="123" s="1"/>
  <c r="H39" i="123"/>
  <c r="I39" i="123" s="1"/>
  <c r="J39" i="123" s="1"/>
  <c r="H38" i="123"/>
  <c r="I38" i="123" s="1"/>
  <c r="J38" i="123" s="1"/>
  <c r="H37" i="123"/>
  <c r="I37" i="123"/>
  <c r="J37" i="123" s="1"/>
  <c r="H35" i="123"/>
  <c r="I35" i="123" s="1"/>
  <c r="J35" i="123" s="1"/>
  <c r="H34" i="123"/>
  <c r="I34" i="123"/>
  <c r="J34" i="123" s="1"/>
  <c r="H33" i="123"/>
  <c r="I33" i="123"/>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c r="J19" i="123" s="1"/>
  <c r="H18" i="123"/>
  <c r="I18" i="123" s="1"/>
  <c r="J18" i="123" s="1"/>
  <c r="H17" i="123"/>
  <c r="I17" i="123"/>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c r="J42" i="122" s="1"/>
  <c r="H41" i="122"/>
  <c r="I41" i="122" s="1"/>
  <c r="J41" i="122" s="1"/>
  <c r="H40" i="122"/>
  <c r="I40" i="122" s="1"/>
  <c r="J40" i="122" s="1"/>
  <c r="H39" i="122"/>
  <c r="I39" i="122" s="1"/>
  <c r="J39" i="122" s="1"/>
  <c r="H38" i="122"/>
  <c r="I38" i="122" s="1"/>
  <c r="J38" i="122" s="1"/>
  <c r="H37" i="122"/>
  <c r="I37" i="122"/>
  <c r="J37" i="122" s="1"/>
  <c r="H35" i="122"/>
  <c r="I35" i="122" s="1"/>
  <c r="J35" i="122" s="1"/>
  <c r="H34" i="122"/>
  <c r="I34" i="122"/>
  <c r="J34" i="122" s="1"/>
  <c r="H33" i="122"/>
  <c r="I33" i="122"/>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c r="J37" i="121" s="1"/>
  <c r="H36" i="121"/>
  <c r="I36" i="121" s="1"/>
  <c r="J36" i="121" s="1"/>
  <c r="H35" i="121"/>
  <c r="I35" i="121" s="1"/>
  <c r="J35" i="121" s="1"/>
  <c r="H34" i="121"/>
  <c r="I34" i="121" s="1"/>
  <c r="J34" i="121" s="1"/>
  <c r="H33" i="121"/>
  <c r="I33" i="121" s="1"/>
  <c r="J33" i="121" s="1"/>
  <c r="H32" i="121"/>
  <c r="I32" i="121" s="1"/>
  <c r="J32" i="121" s="1"/>
  <c r="H30" i="121"/>
  <c r="I30" i="121" s="1"/>
  <c r="J30" i="121" s="1"/>
  <c r="H29" i="121"/>
  <c r="I29" i="121"/>
  <c r="J29" i="121" s="1"/>
  <c r="H28" i="121"/>
  <c r="I28" i="12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c r="J15" i="121" s="1"/>
  <c r="H14" i="121"/>
  <c r="I14" i="121" s="1"/>
  <c r="J14" i="121" s="1"/>
  <c r="H13" i="121"/>
  <c r="I13" i="121" s="1"/>
  <c r="J13" i="121" s="1"/>
  <c r="H12" i="121"/>
  <c r="I12" i="121"/>
  <c r="J12" i="121" s="1"/>
  <c r="H11" i="121"/>
  <c r="I11" i="121"/>
  <c r="J11" i="121" s="1"/>
  <c r="H10" i="121"/>
  <c r="I10" i="121" s="1"/>
  <c r="J10" i="121" s="1"/>
  <c r="H9" i="121"/>
  <c r="I9" i="121"/>
  <c r="J9" i="121" s="1"/>
  <c r="H8" i="121"/>
  <c r="I8" i="121"/>
  <c r="J8" i="121" s="1"/>
  <c r="H41" i="120"/>
  <c r="I41" i="120" s="1"/>
  <c r="J41" i="120" s="1"/>
  <c r="H40" i="120"/>
  <c r="I40" i="120"/>
  <c r="J40" i="120" s="1"/>
  <c r="H39" i="120"/>
  <c r="I39" i="120"/>
  <c r="J39" i="120" s="1"/>
  <c r="H38" i="120"/>
  <c r="I38" i="120"/>
  <c r="J38" i="120" s="1"/>
  <c r="H37" i="120"/>
  <c r="I37" i="120"/>
  <c r="J37" i="120" s="1"/>
  <c r="H36" i="120"/>
  <c r="I36" i="120" s="1"/>
  <c r="J36" i="120" s="1"/>
  <c r="H34" i="120"/>
  <c r="I34" i="120" s="1"/>
  <c r="J34" i="120" s="1"/>
  <c r="H33" i="120"/>
  <c r="I33" i="120"/>
  <c r="J33" i="120" s="1"/>
  <c r="H32" i="120"/>
  <c r="I32" i="120"/>
  <c r="J32" i="120" s="1"/>
  <c r="H31" i="120"/>
  <c r="I31" i="120" s="1"/>
  <c r="J31" i="120" s="1"/>
  <c r="H30" i="120"/>
  <c r="I30" i="120"/>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I40" i="119"/>
  <c r="J40" i="119" s="1"/>
  <c r="H39" i="119"/>
  <c r="I39" i="119" s="1"/>
  <c r="J39" i="119" s="1"/>
  <c r="H38" i="119"/>
  <c r="I38" i="119" s="1"/>
  <c r="J38" i="119" s="1"/>
  <c r="H37" i="119"/>
  <c r="I37" i="119" s="1"/>
  <c r="J37" i="119" s="1"/>
  <c r="H36" i="119"/>
  <c r="I36" i="119" s="1"/>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9" i="119"/>
  <c r="H19" i="119" s="1"/>
  <c r="I16" i="119"/>
  <c r="H16" i="119" s="1"/>
  <c r="I14" i="119"/>
  <c r="J14" i="119" s="1"/>
  <c r="I11" i="119"/>
  <c r="H11" i="119" s="1"/>
  <c r="H39" i="118"/>
  <c r="I39" i="118" s="1"/>
  <c r="J39" i="118" s="1"/>
  <c r="H38" i="118"/>
  <c r="I38" i="118"/>
  <c r="J38" i="118" s="1"/>
  <c r="H37" i="118"/>
  <c r="I37" i="118" s="1"/>
  <c r="J37" i="118" s="1"/>
  <c r="H36" i="118"/>
  <c r="I36" i="118" s="1"/>
  <c r="J36" i="118" s="1"/>
  <c r="H35" i="118"/>
  <c r="I35" i="118" s="1"/>
  <c r="J35" i="118" s="1"/>
  <c r="H34" i="118"/>
  <c r="I34" i="118" s="1"/>
  <c r="J34" i="118" s="1"/>
  <c r="H32" i="118"/>
  <c r="I32" i="118" s="1"/>
  <c r="J32" i="118" s="1"/>
  <c r="H31" i="118"/>
  <c r="I31" i="118"/>
  <c r="J31" i="118" s="1"/>
  <c r="H30" i="118"/>
  <c r="I30" i="118"/>
  <c r="J30" i="118" s="1"/>
  <c r="H29" i="118"/>
  <c r="I29" i="118" s="1"/>
  <c r="J29" i="118" s="1"/>
  <c r="H28" i="118"/>
  <c r="I28" i="118"/>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c r="J39" i="117" s="1"/>
  <c r="H38" i="117"/>
  <c r="I38" i="117"/>
  <c r="J38" i="117" s="1"/>
  <c r="H37" i="117"/>
  <c r="I37" i="117"/>
  <c r="J37" i="117" s="1"/>
  <c r="H36" i="117"/>
  <c r="I36" i="117"/>
  <c r="J36" i="117" s="1"/>
  <c r="H35" i="117"/>
  <c r="I35" i="117" s="1"/>
  <c r="J35" i="117" s="1"/>
  <c r="H34" i="117"/>
  <c r="I34" i="117" s="1"/>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8" i="117"/>
  <c r="J18" i="117" s="1"/>
  <c r="I17" i="117"/>
  <c r="J17" i="117" s="1"/>
  <c r="I16" i="117"/>
  <c r="I15" i="117"/>
  <c r="J15" i="117" s="1"/>
  <c r="I14" i="117"/>
  <c r="J14" i="117" s="1"/>
  <c r="I13" i="117"/>
  <c r="J13" i="117" s="1"/>
  <c r="I12" i="117"/>
  <c r="I11" i="117"/>
  <c r="I10" i="117"/>
  <c r="J10" i="117" s="1"/>
  <c r="I9" i="117"/>
  <c r="I8" i="117"/>
  <c r="J8" i="117" s="1"/>
  <c r="H40" i="116"/>
  <c r="I40" i="116" s="1"/>
  <c r="J40" i="116" s="1"/>
  <c r="H39" i="116"/>
  <c r="I39" i="116"/>
  <c r="J39" i="116" s="1"/>
  <c r="H38" i="116"/>
  <c r="I38" i="116" s="1"/>
  <c r="J38" i="116" s="1"/>
  <c r="H37" i="116"/>
  <c r="I37" i="116"/>
  <c r="J37" i="116" s="1"/>
  <c r="H36" i="116"/>
  <c r="I36" i="116" s="1"/>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s="1"/>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H44" i="114"/>
  <c r="I44" i="114" s="1"/>
  <c r="J44" i="114" s="1"/>
  <c r="H43" i="114"/>
  <c r="I43" i="114"/>
  <c r="J43" i="114" s="1"/>
  <c r="H42" i="114"/>
  <c r="I42" i="114"/>
  <c r="J42" i="114" s="1"/>
  <c r="H41" i="114"/>
  <c r="I41" i="114"/>
  <c r="J41" i="114" s="1"/>
  <c r="H40" i="114"/>
  <c r="I40" i="114"/>
  <c r="J40" i="114" s="1"/>
  <c r="H39" i="114"/>
  <c r="I39" i="114" s="1"/>
  <c r="J39" i="114" s="1"/>
  <c r="H38" i="114"/>
  <c r="I38" i="114"/>
  <c r="J38" i="114" s="1"/>
  <c r="H36" i="114"/>
  <c r="I36" i="114" s="1"/>
  <c r="J36" i="114" s="1"/>
  <c r="H35" i="114"/>
  <c r="I35" i="114"/>
  <c r="J35" i="114" s="1"/>
  <c r="H34" i="114"/>
  <c r="I34" i="114"/>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c r="J15" i="114" s="1"/>
  <c r="H14" i="114"/>
  <c r="I14" i="114"/>
  <c r="J14" i="114" s="1"/>
  <c r="H13" i="114"/>
  <c r="I13" i="114"/>
  <c r="J13" i="114" s="1"/>
  <c r="H12" i="114"/>
  <c r="I12" i="114" s="1"/>
  <c r="J12" i="114" s="1"/>
  <c r="I10" i="114"/>
  <c r="J10" i="114" s="1"/>
  <c r="H9" i="114"/>
  <c r="I9" i="114"/>
  <c r="J9" i="114" s="1"/>
  <c r="I8" i="114"/>
  <c r="J8" i="114" s="1"/>
  <c r="H42" i="113"/>
  <c r="I42" i="113" s="1"/>
  <c r="J42" i="113" s="1"/>
  <c r="H41" i="113"/>
  <c r="I41" i="113"/>
  <c r="J41" i="113" s="1"/>
  <c r="H40" i="113"/>
  <c r="I40" i="113" s="1"/>
  <c r="J40" i="113" s="1"/>
  <c r="H39" i="113"/>
  <c r="I39" i="113"/>
  <c r="J39" i="113" s="1"/>
  <c r="H38" i="113"/>
  <c r="I38" i="113"/>
  <c r="J38" i="113" s="1"/>
  <c r="H37" i="113"/>
  <c r="I37" i="113"/>
  <c r="J37" i="113" s="1"/>
  <c r="H36" i="113"/>
  <c r="I36" i="113"/>
  <c r="J36" i="113" s="1"/>
  <c r="H34" i="113"/>
  <c r="I34" i="113" s="1"/>
  <c r="J34" i="113" s="1"/>
  <c r="H33" i="113"/>
  <c r="I33" i="113"/>
  <c r="J33" i="113" s="1"/>
  <c r="H32" i="113"/>
  <c r="I32" i="113"/>
  <c r="J32" i="113" s="1"/>
  <c r="H31" i="113"/>
  <c r="I31" i="113" s="1"/>
  <c r="J31" i="113" s="1"/>
  <c r="H30" i="113"/>
  <c r="I30" i="113" s="1"/>
  <c r="J30" i="113" s="1"/>
  <c r="H29" i="113"/>
  <c r="I29" i="113" s="1"/>
  <c r="J29" i="113" s="1"/>
  <c r="I28" i="113"/>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s="1"/>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s="1"/>
  <c r="J13" i="113" s="1"/>
  <c r="H12" i="113"/>
  <c r="I12" i="113"/>
  <c r="J12" i="113" s="1"/>
  <c r="H11" i="113"/>
  <c r="I11" i="113"/>
  <c r="J11" i="113" s="1"/>
  <c r="I10" i="113"/>
  <c r="J10" i="113" s="1"/>
  <c r="H9" i="113"/>
  <c r="I9" i="113"/>
  <c r="J9" i="113" s="1"/>
  <c r="H44" i="112"/>
  <c r="I44" i="112" s="1"/>
  <c r="J44" i="112" s="1"/>
  <c r="H43" i="112"/>
  <c r="I43" i="112" s="1"/>
  <c r="J43" i="112" s="1"/>
  <c r="H42" i="112"/>
  <c r="I42" i="112" s="1"/>
  <c r="J42" i="112" s="1"/>
  <c r="H41" i="112"/>
  <c r="I41" i="112" s="1"/>
  <c r="J41" i="112" s="1"/>
  <c r="H40" i="112"/>
  <c r="I40" i="112" s="1"/>
  <c r="J40" i="112" s="1"/>
  <c r="H39" i="112"/>
  <c r="I39" i="112" s="1"/>
  <c r="J39" i="112" s="1"/>
  <c r="H38" i="112"/>
  <c r="I38" i="112"/>
  <c r="J38" i="112" s="1"/>
  <c r="H36" i="112"/>
  <c r="I36" i="112" s="1"/>
  <c r="J36" i="112" s="1"/>
  <c r="H35" i="112"/>
  <c r="I35" i="112"/>
  <c r="J35" i="112" s="1"/>
  <c r="H34" i="112"/>
  <c r="I34" i="112"/>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c r="J13" i="112" s="1"/>
  <c r="H12" i="112"/>
  <c r="I12" i="112"/>
  <c r="J12" i="112" s="1"/>
  <c r="I11" i="112"/>
  <c r="J11" i="112" s="1"/>
  <c r="H10" i="112"/>
  <c r="I10" i="112"/>
  <c r="J10" i="112" s="1"/>
  <c r="I9" i="112"/>
  <c r="J9" i="112" s="1"/>
  <c r="I8" i="112"/>
  <c r="J8" i="112" s="1"/>
  <c r="H34" i="110"/>
  <c r="I34" i="110"/>
  <c r="J34" i="110" s="1"/>
  <c r="H33" i="110"/>
  <c r="I33" i="110"/>
  <c r="J33" i="110" s="1"/>
  <c r="H32" i="110"/>
  <c r="I32" i="110"/>
  <c r="J32" i="110" s="1"/>
  <c r="H31" i="110"/>
  <c r="I31" i="110"/>
  <c r="J31" i="110" s="1"/>
  <c r="H30" i="110"/>
  <c r="I30" i="110"/>
  <c r="J30" i="110" s="1"/>
  <c r="H29" i="110"/>
  <c r="I29" i="110"/>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s="1"/>
  <c r="J36" i="109" s="1"/>
  <c r="H35" i="109"/>
  <c r="I35" i="109" s="1"/>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H9" i="108"/>
  <c r="I9" i="108" s="1"/>
  <c r="J9"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s="1"/>
  <c r="J38" i="106" s="1"/>
  <c r="H37" i="106"/>
  <c r="I37" i="106" s="1"/>
  <c r="J37" i="106" s="1"/>
  <c r="H36" i="106"/>
  <c r="I36" i="106" s="1"/>
  <c r="J36" i="106" s="1"/>
  <c r="H35" i="106"/>
  <c r="I35" i="106" s="1"/>
  <c r="J35" i="106" s="1"/>
  <c r="H34" i="106"/>
  <c r="I34" i="106" s="1"/>
  <c r="J34" i="106" s="1"/>
  <c r="I33" i="106"/>
  <c r="J33" i="106" s="1"/>
  <c r="H32" i="106"/>
  <c r="I32" i="106" s="1"/>
  <c r="J32" i="106" s="1"/>
  <c r="I30" i="106"/>
  <c r="H29" i="106"/>
  <c r="I29" i="106" s="1"/>
  <c r="J29" i="106" s="1"/>
  <c r="H28" i="106"/>
  <c r="I28" i="106" s="1"/>
  <c r="J28" i="106" s="1"/>
  <c r="I26" i="106"/>
  <c r="J26" i="106" s="1"/>
  <c r="I25" i="106"/>
  <c r="J25" i="106" s="1"/>
  <c r="I24" i="106"/>
  <c r="J24" i="106" s="1"/>
  <c r="I23" i="106"/>
  <c r="J23" i="106" s="1"/>
  <c r="I22" i="106"/>
  <c r="J22" i="106" s="1"/>
  <c r="I21" i="106"/>
  <c r="J21" i="106" s="1"/>
  <c r="I20" i="106"/>
  <c r="J20" i="106" s="1"/>
  <c r="I19" i="106"/>
  <c r="J19" i="106" s="1"/>
  <c r="I14" i="106"/>
  <c r="J14" i="106" s="1"/>
  <c r="I10" i="106"/>
  <c r="J10" i="106" s="1"/>
  <c r="I8" i="106"/>
  <c r="J8" i="106" s="1"/>
  <c r="I30" i="105"/>
  <c r="J30" i="105" s="1"/>
  <c r="I18" i="105"/>
  <c r="H10" i="105"/>
  <c r="I10" i="105" s="1"/>
  <c r="J10" i="105" s="1"/>
  <c r="H8" i="105"/>
  <c r="I8" i="105" s="1"/>
  <c r="J8" i="105" s="1"/>
  <c r="I15" i="104"/>
  <c r="H15" i="104" s="1"/>
  <c r="H9" i="104"/>
  <c r="I9" i="104" s="1"/>
  <c r="J9" i="104" s="1"/>
  <c r="I17" i="103"/>
  <c r="I15" i="103"/>
  <c r="J15" i="103" s="1"/>
  <c r="I13" i="103"/>
  <c r="J13" i="103" s="1"/>
  <c r="H9" i="103"/>
  <c r="I9" i="103" s="1"/>
  <c r="J9" i="103" s="1"/>
  <c r="I8" i="103"/>
  <c r="H8" i="103" s="1"/>
  <c r="H41" i="102"/>
  <c r="I41" i="102" s="1"/>
  <c r="J41" i="102" s="1"/>
  <c r="H40" i="102"/>
  <c r="I40" i="102"/>
  <c r="J40" i="102" s="1"/>
  <c r="H39" i="102"/>
  <c r="I39" i="102"/>
  <c r="J39" i="102" s="1"/>
  <c r="H38" i="102"/>
  <c r="I38" i="102"/>
  <c r="J38" i="102" s="1"/>
  <c r="H37" i="102"/>
  <c r="I37" i="102" s="1"/>
  <c r="J37" i="102" s="1"/>
  <c r="H36" i="102"/>
  <c r="I36" i="102"/>
  <c r="J36" i="102" s="1"/>
  <c r="H35" i="102"/>
  <c r="I35" i="102"/>
  <c r="J35" i="102" s="1"/>
  <c r="H34" i="102"/>
  <c r="I34" i="102" s="1"/>
  <c r="J34" i="102" s="1"/>
  <c r="H33" i="102"/>
  <c r="I33" i="102" s="1"/>
  <c r="J33" i="102" s="1"/>
  <c r="H30" i="102"/>
  <c r="I30" i="102" s="1"/>
  <c r="J30" i="102" s="1"/>
  <c r="H29" i="102"/>
  <c r="I29" i="102"/>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s="1"/>
  <c r="J8" i="102" s="1"/>
  <c r="I16" i="101"/>
  <c r="J16" i="101" s="1"/>
  <c r="H8" i="101"/>
  <c r="I8" i="101" s="1"/>
  <c r="J8" i="101" s="1"/>
  <c r="I35" i="100"/>
  <c r="J35" i="100" s="1"/>
  <c r="I34" i="100"/>
  <c r="J34" i="100" s="1"/>
  <c r="I33" i="100"/>
  <c r="J33" i="100" s="1"/>
  <c r="I31" i="100"/>
  <c r="J31" i="100" s="1"/>
  <c r="I29" i="100"/>
  <c r="J29" i="100" s="1"/>
  <c r="H36" i="99"/>
  <c r="I36" i="99" s="1"/>
  <c r="J36" i="99" s="1"/>
  <c r="H35" i="99"/>
  <c r="I35" i="99" s="1"/>
  <c r="J35" i="99" s="1"/>
  <c r="H34" i="99"/>
  <c r="I34" i="99" s="1"/>
  <c r="J34" i="99" s="1"/>
  <c r="H33" i="99"/>
  <c r="I33" i="99" s="1"/>
  <c r="J33" i="99" s="1"/>
  <c r="H32" i="99"/>
  <c r="I32" i="99" s="1"/>
  <c r="J32" i="99" s="1"/>
  <c r="H31" i="99"/>
  <c r="I31" i="99" s="1"/>
  <c r="J31" i="99" s="1"/>
  <c r="H30" i="99"/>
  <c r="I30" i="99" s="1"/>
  <c r="J30" i="99" s="1"/>
  <c r="H29" i="99"/>
  <c r="I29" i="99" s="1"/>
  <c r="J29"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9" i="99"/>
  <c r="J12" i="124"/>
  <c r="I120" i="98"/>
  <c r="J120" i="98" s="1"/>
  <c r="I119" i="98"/>
  <c r="J119" i="98" s="1"/>
  <c r="I118" i="98"/>
  <c r="J118" i="98" s="1"/>
  <c r="I117" i="98"/>
  <c r="J117" i="98" s="1"/>
  <c r="I116" i="98"/>
  <c r="I115" i="98"/>
  <c r="J115" i="98" s="1"/>
  <c r="I114" i="98"/>
  <c r="J114" i="98" s="1"/>
  <c r="I113" i="98"/>
  <c r="J113" i="98" s="1"/>
  <c r="I112" i="98"/>
  <c r="J112" i="98" s="1"/>
  <c r="I111" i="98"/>
  <c r="J111" i="98" s="1"/>
  <c r="I110" i="98"/>
  <c r="J110" i="98" s="1"/>
  <c r="I109" i="98"/>
  <c r="J109" i="98" s="1"/>
  <c r="I108" i="98"/>
  <c r="I107" i="98"/>
  <c r="J107" i="98" s="1"/>
  <c r="I106" i="98"/>
  <c r="J106" i="98" s="1"/>
  <c r="I105" i="98"/>
  <c r="J105" i="98" s="1"/>
  <c r="I104" i="98"/>
  <c r="I103" i="98"/>
  <c r="J103" i="98" s="1"/>
  <c r="I102" i="98"/>
  <c r="J102" i="98" s="1"/>
  <c r="I101" i="98"/>
  <c r="J101" i="98" s="1"/>
  <c r="I100" i="98"/>
  <c r="J100" i="98" s="1"/>
  <c r="I99" i="98"/>
  <c r="J99" i="98" s="1"/>
  <c r="I98" i="98"/>
  <c r="J98" i="98" s="1"/>
  <c r="I97" i="98"/>
  <c r="J97" i="98" s="1"/>
  <c r="I96" i="98"/>
  <c r="J96" i="98" s="1"/>
  <c r="I95" i="98"/>
  <c r="J95" i="98" s="1"/>
  <c r="I94" i="98"/>
  <c r="J94" i="98" s="1"/>
  <c r="I93" i="98"/>
  <c r="I92" i="98"/>
  <c r="J92" i="98" s="1"/>
  <c r="I91" i="98"/>
  <c r="J91" i="98" s="1"/>
  <c r="I90" i="98"/>
  <c r="I89" i="98"/>
  <c r="J89" i="98" s="1"/>
  <c r="I88" i="98"/>
  <c r="J88" i="98" s="1"/>
  <c r="I87" i="98"/>
  <c r="J87" i="98" s="1"/>
  <c r="I86" i="98"/>
  <c r="J86" i="98" s="1"/>
  <c r="I85" i="98"/>
  <c r="J85" i="98" s="1"/>
  <c r="I84" i="98"/>
  <c r="J84" i="98" s="1"/>
  <c r="I83" i="98"/>
  <c r="J83" i="98" s="1"/>
  <c r="I82" i="98"/>
  <c r="J82" i="98" s="1"/>
  <c r="I81" i="98"/>
  <c r="J81" i="98" s="1"/>
  <c r="I80" i="98"/>
  <c r="I79" i="98"/>
  <c r="J79" i="98" s="1"/>
  <c r="I78" i="98"/>
  <c r="J78" i="98" s="1"/>
  <c r="I77" i="98"/>
  <c r="J77" i="98" s="1"/>
  <c r="I76" i="98"/>
  <c r="J76" i="98" s="1"/>
  <c r="I75" i="98"/>
  <c r="J75" i="98" s="1"/>
  <c r="I74" i="98"/>
  <c r="J74" i="98" s="1"/>
  <c r="I73" i="98"/>
  <c r="J73" i="98" s="1"/>
  <c r="I72" i="98"/>
  <c r="J72" i="98" s="1"/>
  <c r="I71" i="98"/>
  <c r="J71" i="98" s="1"/>
  <c r="I70" i="98"/>
  <c r="J70" i="98" s="1"/>
  <c r="I69" i="98"/>
  <c r="J69" i="98" s="1"/>
  <c r="I68" i="98"/>
  <c r="J68" i="98" s="1"/>
  <c r="I67" i="98"/>
  <c r="J67" i="98" s="1"/>
  <c r="I66" i="98"/>
  <c r="J66" i="98" s="1"/>
  <c r="I65" i="98"/>
  <c r="J65" i="98" s="1"/>
  <c r="I64" i="98"/>
  <c r="J64" i="98" s="1"/>
  <c r="I63" i="98"/>
  <c r="J63" i="98" s="1"/>
  <c r="I62" i="98"/>
  <c r="J62" i="98" s="1"/>
  <c r="I61" i="98"/>
  <c r="J61" i="98" s="1"/>
  <c r="I60" i="98"/>
  <c r="J60" i="98" s="1"/>
  <c r="I59" i="98"/>
  <c r="J59" i="98" s="1"/>
  <c r="I58" i="98"/>
  <c r="J58" i="98" s="1"/>
  <c r="I57" i="98"/>
  <c r="J57" i="98" s="1"/>
  <c r="I56" i="98"/>
  <c r="J56" i="98" s="1"/>
  <c r="I55" i="98"/>
  <c r="J55" i="98" s="1"/>
  <c r="I54" i="98"/>
  <c r="J54" i="98" s="1"/>
  <c r="I53" i="98"/>
  <c r="J53" i="98" s="1"/>
  <c r="I52" i="98"/>
  <c r="J52" i="98" s="1"/>
  <c r="I51" i="98"/>
  <c r="J51" i="98" s="1"/>
  <c r="I50" i="98"/>
  <c r="J50" i="98" s="1"/>
  <c r="I49" i="98"/>
  <c r="J49" i="98" s="1"/>
  <c r="I48" i="98"/>
  <c r="I47" i="98"/>
  <c r="J47" i="98" s="1"/>
  <c r="I46" i="98"/>
  <c r="J46" i="98" s="1"/>
  <c r="I45" i="98"/>
  <c r="J45" i="98" s="1"/>
  <c r="I44" i="98"/>
  <c r="J44" i="98" s="1"/>
  <c r="I43" i="98"/>
  <c r="J43" i="98" s="1"/>
  <c r="I42" i="98"/>
  <c r="J42" i="98" s="1"/>
  <c r="I41" i="98"/>
  <c r="I40" i="98"/>
  <c r="J40" i="98" s="1"/>
  <c r="I39" i="98"/>
  <c r="J39" i="98" s="1"/>
  <c r="I38" i="98"/>
  <c r="J38" i="98" s="1"/>
  <c r="I37" i="98"/>
  <c r="J37" i="98" s="1"/>
  <c r="I36" i="98"/>
  <c r="J36" i="98" s="1"/>
  <c r="I35" i="98"/>
  <c r="J35" i="98" s="1"/>
  <c r="I34" i="98"/>
  <c r="J34" i="98" s="1"/>
  <c r="I33" i="98"/>
  <c r="J33" i="98" s="1"/>
  <c r="I32" i="98"/>
  <c r="J32" i="98" s="1"/>
  <c r="I31" i="98"/>
  <c r="I30" i="98"/>
  <c r="J30" i="98" s="1"/>
  <c r="I29" i="98"/>
  <c r="J29" i="98" s="1"/>
  <c r="I28" i="98"/>
  <c r="J28" i="98" s="1"/>
  <c r="I27" i="98"/>
  <c r="J27" i="98" s="1"/>
  <c r="I26" i="98"/>
  <c r="J26" i="98" s="1"/>
  <c r="I25" i="98"/>
  <c r="J25" i="98" s="1"/>
  <c r="I24" i="98"/>
  <c r="J24" i="98" s="1"/>
  <c r="I23" i="98"/>
  <c r="J23" i="98" s="1"/>
  <c r="I22" i="98"/>
  <c r="J22" i="98" s="1"/>
  <c r="I21" i="98"/>
  <c r="J21" i="98" s="1"/>
  <c r="I20" i="98"/>
  <c r="I19" i="98"/>
  <c r="J19" i="98" s="1"/>
  <c r="I18" i="98"/>
  <c r="J18" i="98" s="1"/>
  <c r="I17" i="98"/>
  <c r="J17" i="98" s="1"/>
  <c r="I16" i="98"/>
  <c r="J16" i="98" s="1"/>
  <c r="I15" i="98"/>
  <c r="I14" i="98"/>
  <c r="J14" i="98" s="1"/>
  <c r="I13" i="98"/>
  <c r="J13" i="98" s="1"/>
  <c r="I12" i="98"/>
  <c r="J12" i="98" s="1"/>
  <c r="I11" i="98"/>
  <c r="J11" i="98" s="1"/>
  <c r="I10" i="98"/>
  <c r="J10" i="98" s="1"/>
  <c r="I9" i="98"/>
  <c r="J9" i="98" s="1"/>
  <c r="I8" i="98"/>
  <c r="J8" i="98" s="1"/>
  <c r="I97" i="97"/>
  <c r="J97" i="97" s="1"/>
  <c r="I80" i="97"/>
  <c r="J80" i="97" s="1"/>
  <c r="I113" i="96"/>
  <c r="H113" i="96" s="1"/>
  <c r="I84" i="96"/>
  <c r="J84" i="96" s="1"/>
  <c r="I61" i="96"/>
  <c r="J61" i="96" s="1"/>
  <c r="I36" i="96"/>
  <c r="H36" i="96" s="1"/>
  <c r="I120" i="95"/>
  <c r="I119" i="95"/>
  <c r="J119" i="95" s="1"/>
  <c r="I118" i="95"/>
  <c r="J118" i="95" s="1"/>
  <c r="I117" i="95"/>
  <c r="I116" i="95"/>
  <c r="I115" i="95"/>
  <c r="J115" i="95" s="1"/>
  <c r="I114" i="95"/>
  <c r="J114" i="95" s="1"/>
  <c r="I113" i="95"/>
  <c r="I112" i="95"/>
  <c r="I111" i="95"/>
  <c r="I110" i="95"/>
  <c r="I109" i="95"/>
  <c r="I108" i="95"/>
  <c r="J108" i="95" s="1"/>
  <c r="I107" i="95"/>
  <c r="I106" i="95"/>
  <c r="J106" i="95" s="1"/>
  <c r="I105" i="95"/>
  <c r="J105" i="95" s="1"/>
  <c r="I104" i="95"/>
  <c r="I103" i="95"/>
  <c r="J103" i="95" s="1"/>
  <c r="I102" i="95"/>
  <c r="J102" i="95" s="1"/>
  <c r="I101" i="95"/>
  <c r="J101" i="95" s="1"/>
  <c r="I100" i="95"/>
  <c r="J100" i="95" s="1"/>
  <c r="I99" i="95"/>
  <c r="I98" i="95"/>
  <c r="J98" i="95" s="1"/>
  <c r="I97" i="95"/>
  <c r="J97" i="95" s="1"/>
  <c r="I96" i="95"/>
  <c r="J96" i="95" s="1"/>
  <c r="I95" i="95"/>
  <c r="J95" i="95" s="1"/>
  <c r="I94" i="95"/>
  <c r="J94" i="95" s="1"/>
  <c r="I93" i="95"/>
  <c r="J93" i="95" s="1"/>
  <c r="I92" i="95"/>
  <c r="I91" i="95"/>
  <c r="I90" i="95"/>
  <c r="J90" i="95" s="1"/>
  <c r="I89" i="95"/>
  <c r="I88" i="95"/>
  <c r="I87" i="95"/>
  <c r="J87" i="95" s="1"/>
  <c r="I86" i="95"/>
  <c r="J86" i="95" s="1"/>
  <c r="I85" i="95"/>
  <c r="I84" i="95"/>
  <c r="J84" i="95" s="1"/>
  <c r="I83" i="95"/>
  <c r="I82" i="95"/>
  <c r="I81" i="95"/>
  <c r="I80" i="95"/>
  <c r="J80" i="95" s="1"/>
  <c r="I79" i="95"/>
  <c r="I78" i="95"/>
  <c r="J78" i="95" s="1"/>
  <c r="I77" i="95"/>
  <c r="I76" i="95"/>
  <c r="J76" i="95"/>
  <c r="I75" i="95"/>
  <c r="I74" i="95"/>
  <c r="J74" i="95" s="1"/>
  <c r="I73" i="95"/>
  <c r="I72" i="95"/>
  <c r="J72" i="95" s="1"/>
  <c r="I71" i="95"/>
  <c r="I70" i="95"/>
  <c r="J70" i="95" s="1"/>
  <c r="I69" i="95"/>
  <c r="I68" i="95"/>
  <c r="I67" i="95"/>
  <c r="J67" i="95" s="1"/>
  <c r="I66" i="95"/>
  <c r="J66" i="95" s="1"/>
  <c r="I65" i="95"/>
  <c r="I64" i="95"/>
  <c r="I63" i="95"/>
  <c r="J63" i="95" s="1"/>
  <c r="I62" i="95"/>
  <c r="J62" i="95" s="1"/>
  <c r="I61" i="95"/>
  <c r="J61" i="95" s="1"/>
  <c r="I60" i="95"/>
  <c r="I59" i="95"/>
  <c r="I58" i="95"/>
  <c r="J58" i="95" s="1"/>
  <c r="I57" i="95"/>
  <c r="J57" i="95" s="1"/>
  <c r="I56" i="95"/>
  <c r="I55" i="95"/>
  <c r="J55" i="95" s="1"/>
  <c r="I54" i="95"/>
  <c r="J54" i="95" s="1"/>
  <c r="I53" i="95"/>
  <c r="I52" i="95"/>
  <c r="I51" i="95"/>
  <c r="I50" i="95"/>
  <c r="J50" i="95" s="1"/>
  <c r="I49" i="95"/>
  <c r="I48" i="95"/>
  <c r="J48" i="95" s="1"/>
  <c r="I47" i="95"/>
  <c r="J47" i="95" s="1"/>
  <c r="I46" i="95"/>
  <c r="I45" i="95"/>
  <c r="I44" i="95"/>
  <c r="J44" i="95" s="1"/>
  <c r="I43" i="95"/>
  <c r="J43" i="95" s="1"/>
  <c r="I42" i="95"/>
  <c r="J42" i="95" s="1"/>
  <c r="I41" i="95"/>
  <c r="J41" i="95" s="1"/>
  <c r="I40" i="95"/>
  <c r="J40" i="95" s="1"/>
  <c r="I39" i="95"/>
  <c r="J39" i="95" s="1"/>
  <c r="I38" i="95"/>
  <c r="J38" i="95" s="1"/>
  <c r="I37" i="95"/>
  <c r="J37" i="95" s="1"/>
  <c r="I36" i="95"/>
  <c r="I35" i="95"/>
  <c r="I34" i="95"/>
  <c r="J34" i="95" s="1"/>
  <c r="I33" i="95"/>
  <c r="J33" i="95" s="1"/>
  <c r="I32" i="95"/>
  <c r="I31" i="95"/>
  <c r="J31" i="95" s="1"/>
  <c r="I30" i="95"/>
  <c r="J30" i="95" s="1"/>
  <c r="I29" i="95"/>
  <c r="J29" i="95" s="1"/>
  <c r="I28" i="95"/>
  <c r="I27" i="95"/>
  <c r="J27" i="95" s="1"/>
  <c r="I26" i="95"/>
  <c r="J26" i="95" s="1"/>
  <c r="I25" i="95"/>
  <c r="I24" i="95"/>
  <c r="I23" i="95"/>
  <c r="J23" i="95" s="1"/>
  <c r="I22" i="95"/>
  <c r="J22" i="95" s="1"/>
  <c r="I21" i="95"/>
  <c r="J21" i="95" s="1"/>
  <c r="I20" i="95"/>
  <c r="J20" i="95" s="1"/>
  <c r="I19" i="95"/>
  <c r="J19" i="95" s="1"/>
  <c r="I18" i="95"/>
  <c r="J18" i="95" s="1"/>
  <c r="I17" i="95"/>
  <c r="J17" i="95" s="1"/>
  <c r="I16" i="95"/>
  <c r="J16" i="95" s="1"/>
  <c r="I15" i="95"/>
  <c r="I14" i="95"/>
  <c r="J14" i="95" s="1"/>
  <c r="I13" i="95"/>
  <c r="J13" i="95" s="1"/>
  <c r="I12" i="95"/>
  <c r="J12" i="95" s="1"/>
  <c r="I11" i="95"/>
  <c r="J11" i="95" s="1"/>
  <c r="I10" i="95"/>
  <c r="J10" i="95" s="1"/>
  <c r="I9" i="95"/>
  <c r="J9" i="95" s="1"/>
  <c r="I8" i="95"/>
  <c r="J8"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I12" i="94"/>
  <c r="J12" i="94" s="1"/>
  <c r="I11" i="94"/>
  <c r="J11" i="94" s="1"/>
  <c r="I9" i="94"/>
  <c r="I8" i="94"/>
  <c r="H55" i="93"/>
  <c r="I55" i="93" s="1"/>
  <c r="J55" i="93" s="1"/>
  <c r="H54" i="93"/>
  <c r="I54" i="93" s="1"/>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H24" i="92"/>
  <c r="I24" i="92" s="1"/>
  <c r="J24" i="92" s="1"/>
  <c r="H22" i="92"/>
  <c r="I22" i="92" s="1"/>
  <c r="J22" i="92" s="1"/>
  <c r="H21" i="92"/>
  <c r="I21" i="92" s="1"/>
  <c r="J21" i="92" s="1"/>
  <c r="H19" i="92"/>
  <c r="I19" i="92" s="1"/>
  <c r="J19" i="92" s="1"/>
  <c r="H18" i="92"/>
  <c r="I18" i="92" s="1"/>
  <c r="J18" i="92" s="1"/>
  <c r="I9" i="125"/>
  <c r="J9" i="125" s="1"/>
  <c r="I10" i="109"/>
  <c r="J10" i="109" s="1"/>
  <c r="I24" i="101"/>
  <c r="J24" i="101" s="1"/>
  <c r="I29" i="101"/>
  <c r="J29" i="101" s="1"/>
  <c r="I40" i="101"/>
  <c r="J40" i="101" s="1"/>
  <c r="I36" i="101"/>
  <c r="J36" i="101" s="1"/>
  <c r="I39" i="101"/>
  <c r="J39" i="101" s="1"/>
  <c r="I35" i="101"/>
  <c r="J35" i="101" s="1"/>
  <c r="I38" i="101"/>
  <c r="J38" i="101" s="1"/>
  <c r="I37" i="101"/>
  <c r="J37" i="101" s="1"/>
  <c r="I33" i="103"/>
  <c r="J33" i="103" s="1"/>
  <c r="I32" i="103"/>
  <c r="J32" i="103" s="1"/>
  <c r="I37" i="103"/>
  <c r="J37" i="103" s="1"/>
  <c r="I36" i="103"/>
  <c r="J36" i="103" s="1"/>
  <c r="I34" i="103"/>
  <c r="J34" i="103" s="1"/>
  <c r="I30" i="103"/>
  <c r="J30" i="103" s="1"/>
  <c r="I23" i="104"/>
  <c r="J23" i="104" s="1"/>
  <c r="I32" i="104"/>
  <c r="J32" i="104" s="1"/>
  <c r="I36" i="104"/>
  <c r="J36" i="104" s="1"/>
  <c r="I34" i="104"/>
  <c r="J34" i="104" s="1"/>
  <c r="I30" i="104"/>
  <c r="J30" i="104" s="1"/>
  <c r="I37" i="104"/>
  <c r="J37" i="104" s="1"/>
  <c r="I33" i="104"/>
  <c r="J33" i="104" s="1"/>
  <c r="I39" i="105"/>
  <c r="J39" i="105" s="1"/>
  <c r="I38" i="105"/>
  <c r="J38" i="105" s="1"/>
  <c r="I34" i="105"/>
  <c r="J34" i="105" s="1"/>
  <c r="I37" i="105"/>
  <c r="J37" i="105" s="1"/>
  <c r="I36" i="105"/>
  <c r="J36" i="105" s="1"/>
  <c r="I28" i="105"/>
  <c r="J28" i="105" s="1"/>
  <c r="I34" i="108"/>
  <c r="J34" i="108" s="1"/>
  <c r="I37" i="108"/>
  <c r="J37" i="108" s="1"/>
  <c r="I33" i="108"/>
  <c r="J33" i="108" s="1"/>
  <c r="I36" i="108"/>
  <c r="J36" i="108" s="1"/>
  <c r="I32" i="108"/>
  <c r="J32" i="108" s="1"/>
  <c r="I33" i="107"/>
  <c r="J33" i="107" s="1"/>
  <c r="I32" i="107"/>
  <c r="J32" i="107" s="1"/>
  <c r="I35" i="107"/>
  <c r="J35" i="107" s="1"/>
  <c r="I36" i="107"/>
  <c r="J36" i="107" s="1"/>
  <c r="I34" i="107"/>
  <c r="J34" i="107" s="1"/>
  <c r="I30" i="107"/>
  <c r="J30" i="107" s="1"/>
  <c r="I26" i="145"/>
  <c r="J26" i="145" s="1"/>
  <c r="I29" i="145"/>
  <c r="J29" i="145" s="1"/>
  <c r="I25" i="145"/>
  <c r="J25" i="145" s="1"/>
  <c r="I27" i="145"/>
  <c r="J27" i="145" s="1"/>
  <c r="I8" i="100"/>
  <c r="J8" i="100" s="1"/>
  <c r="I9" i="100"/>
  <c r="H9" i="100" s="1"/>
  <c r="I10" i="100"/>
  <c r="J10" i="100" s="1"/>
  <c r="I11" i="100"/>
  <c r="H11" i="100" s="1"/>
  <c r="I12" i="100"/>
  <c r="J12" i="100" s="1"/>
  <c r="I13" i="100"/>
  <c r="J13" i="100" s="1"/>
  <c r="I16" i="100"/>
  <c r="J16" i="100" s="1"/>
  <c r="I17" i="100"/>
  <c r="J17" i="100" s="1"/>
  <c r="I18" i="100"/>
  <c r="J18" i="100" s="1"/>
  <c r="I31" i="105"/>
  <c r="I12" i="105"/>
  <c r="J12" i="105" s="1"/>
  <c r="I13" i="105"/>
  <c r="J13" i="105" s="1"/>
  <c r="I9" i="105"/>
  <c r="J9" i="105" s="1"/>
  <c r="I14" i="105"/>
  <c r="J14" i="105" s="1"/>
  <c r="I15" i="105"/>
  <c r="I16" i="105"/>
  <c r="I11" i="105"/>
  <c r="J11" i="105" s="1"/>
  <c r="I9" i="102"/>
  <c r="J9" i="102" s="1"/>
  <c r="I11" i="102"/>
  <c r="H11" i="102" s="1"/>
  <c r="I12" i="102"/>
  <c r="H12" i="102" s="1"/>
  <c r="I13" i="102"/>
  <c r="J13" i="102" s="1"/>
  <c r="I14" i="102"/>
  <c r="J14" i="102" s="1"/>
  <c r="I15" i="102"/>
  <c r="I16" i="102"/>
  <c r="J16" i="102" s="1"/>
  <c r="I10" i="102"/>
  <c r="J10" i="102" s="1"/>
  <c r="I17" i="102"/>
  <c r="I31" i="102"/>
  <c r="J31" i="102" s="1"/>
  <c r="I18" i="102"/>
  <c r="J18" i="102" s="1"/>
  <c r="I32" i="102"/>
  <c r="J32" i="102" s="1"/>
  <c r="J73" i="95"/>
  <c r="I12" i="119"/>
  <c r="J12" i="119" s="1"/>
  <c r="I13" i="119"/>
  <c r="J13" i="119" s="1"/>
  <c r="I15" i="119"/>
  <c r="H15" i="119" s="1"/>
  <c r="I17" i="119"/>
  <c r="J17" i="119" s="1"/>
  <c r="I18" i="119"/>
  <c r="H18" i="119" s="1"/>
  <c r="I8" i="119"/>
  <c r="J8" i="119" s="1"/>
  <c r="I20" i="119"/>
  <c r="J20" i="119" s="1"/>
  <c r="I9" i="119"/>
  <c r="H9" i="119" s="1"/>
  <c r="I10" i="104"/>
  <c r="J10" i="104" s="1"/>
  <c r="I11" i="104"/>
  <c r="J11" i="104" s="1"/>
  <c r="I12" i="104"/>
  <c r="J12" i="104" s="1"/>
  <c r="I13" i="104"/>
  <c r="H13" i="104" s="1"/>
  <c r="I14" i="104"/>
  <c r="J14" i="104" s="1"/>
  <c r="I16" i="104"/>
  <c r="J16" i="104" s="1"/>
  <c r="I17" i="104"/>
  <c r="J17" i="104" s="1"/>
  <c r="I18" i="104"/>
  <c r="J18" i="104" s="1"/>
  <c r="I19" i="104"/>
  <c r="J19" i="104" s="1"/>
  <c r="I8" i="104"/>
  <c r="J8" i="104" s="1"/>
  <c r="I28" i="104"/>
  <c r="H28" i="104" s="1"/>
  <c r="J65" i="95"/>
  <c r="J89" i="95"/>
  <c r="J11" i="117"/>
  <c r="J19" i="117"/>
  <c r="J120" i="95"/>
  <c r="J18" i="105"/>
  <c r="J110" i="95"/>
  <c r="J28" i="95"/>
  <c r="J104" i="98"/>
  <c r="J9" i="117"/>
  <c r="J25" i="95"/>
  <c r="J20" i="98"/>
  <c r="J116" i="98"/>
  <c r="J80" i="98"/>
  <c r="J15" i="95"/>
  <c r="J48" i="98"/>
  <c r="J51" i="95"/>
  <c r="J12" i="117"/>
  <c r="J15" i="124"/>
  <c r="J77" i="95"/>
  <c r="J69" i="95"/>
  <c r="J93" i="98"/>
  <c r="J90" i="98"/>
  <c r="J53" i="95"/>
  <c r="J16" i="117"/>
  <c r="H25" i="159"/>
  <c r="I48" i="159"/>
  <c r="J48" i="159"/>
  <c r="I27" i="159"/>
  <c r="I19" i="159"/>
  <c r="J19" i="159"/>
  <c r="I40" i="159"/>
  <c r="J40" i="159"/>
  <c r="J112" i="95"/>
  <c r="J64" i="95"/>
  <c r="J60" i="95"/>
  <c r="J21" i="149"/>
  <c r="I32" i="159"/>
  <c r="J32" i="159"/>
  <c r="I38" i="159"/>
  <c r="H38" i="159" s="1"/>
  <c r="I47" i="159"/>
  <c r="I49" i="159"/>
  <c r="I16" i="159"/>
  <c r="J16" i="159" s="1"/>
  <c r="I18" i="159"/>
  <c r="I24" i="159"/>
  <c r="I26" i="159"/>
  <c r="J26" i="159" s="1"/>
  <c r="I37" i="159"/>
  <c r="J37" i="159" s="1"/>
  <c r="I39" i="159"/>
  <c r="J39" i="159" s="1"/>
  <c r="I44" i="159"/>
  <c r="J44" i="159"/>
  <c r="I46" i="159"/>
  <c r="J24" i="95"/>
  <c r="J91" i="95"/>
  <c r="J88" i="95"/>
  <c r="J52" i="95"/>
  <c r="J81" i="95"/>
  <c r="J116" i="95"/>
  <c r="J107" i="95"/>
  <c r="J75" i="95"/>
  <c r="J26" i="149"/>
  <c r="J109" i="95"/>
  <c r="H333" i="147"/>
  <c r="J27" i="159"/>
  <c r="J46" i="159"/>
  <c r="J24" i="159"/>
  <c r="J49" i="159"/>
  <c r="J18" i="159"/>
  <c r="J38" i="159"/>
  <c r="D5" i="126"/>
  <c r="J195" i="165"/>
  <c r="J148" i="165"/>
  <c r="H37" i="165"/>
  <c r="H44" i="165"/>
  <c r="H45" i="165"/>
  <c r="J202" i="165"/>
  <c r="J57" i="165"/>
  <c r="J186" i="165"/>
  <c r="J244" i="165"/>
  <c r="J83" i="165"/>
  <c r="H168" i="165"/>
  <c r="J63" i="165"/>
  <c r="J245" i="165"/>
  <c r="H84" i="165"/>
  <c r="J98" i="165"/>
  <c r="H120" i="165"/>
  <c r="J132" i="165"/>
  <c r="J203" i="165"/>
  <c r="H141" i="165"/>
  <c r="H56" i="165"/>
  <c r="J172" i="165"/>
  <c r="H199" i="165"/>
  <c r="H36" i="165"/>
  <c r="J164" i="165"/>
  <c r="J96" i="165"/>
  <c r="J85" i="165"/>
  <c r="H112" i="165"/>
  <c r="H58" i="165"/>
  <c r="H179" i="165"/>
  <c r="J191" i="165"/>
  <c r="H160" i="165"/>
  <c r="J17" i="103"/>
  <c r="I8" i="120"/>
  <c r="J8" i="120" s="1"/>
  <c r="I15" i="120"/>
  <c r="H15" i="120" s="1"/>
  <c r="I16" i="120"/>
  <c r="J16" i="120" s="1"/>
  <c r="I9" i="120"/>
  <c r="I17" i="120"/>
  <c r="J17" i="120" s="1"/>
  <c r="I18" i="120"/>
  <c r="J18" i="120" s="1"/>
  <c r="I10" i="120"/>
  <c r="J10" i="120" s="1"/>
  <c r="I19" i="120"/>
  <c r="I11" i="120"/>
  <c r="J11" i="120" s="1"/>
  <c r="I20" i="120"/>
  <c r="J20" i="120" s="1"/>
  <c r="I12" i="120"/>
  <c r="J12" i="120" s="1"/>
  <c r="I13" i="120"/>
  <c r="J13" i="120" s="1"/>
  <c r="J104" i="95"/>
  <c r="J59" i="95"/>
  <c r="J35" i="95"/>
  <c r="J46" i="95"/>
  <c r="J71" i="95"/>
  <c r="J49" i="95"/>
  <c r="J85" i="95"/>
  <c r="J45" i="95"/>
  <c r="J36" i="95"/>
  <c r="J92" i="95"/>
  <c r="J113" i="95"/>
  <c r="J83" i="95"/>
  <c r="I15" i="106"/>
  <c r="J15" i="106" s="1"/>
  <c r="I31" i="106"/>
  <c r="I16" i="106"/>
  <c r="J16" i="106" s="1"/>
  <c r="I17" i="106"/>
  <c r="I9" i="106"/>
  <c r="I18" i="106"/>
  <c r="J18" i="106" s="1"/>
  <c r="I11" i="106"/>
  <c r="I12" i="106"/>
  <c r="J12" i="106" s="1"/>
  <c r="H122" i="166"/>
  <c r="H76" i="166"/>
  <c r="H206" i="166"/>
  <c r="J204" i="166"/>
  <c r="H116" i="166"/>
  <c r="J156" i="166"/>
  <c r="H215" i="166"/>
  <c r="H80" i="166"/>
  <c r="H57" i="166"/>
  <c r="J207" i="166"/>
  <c r="H54" i="166"/>
  <c r="H77" i="166"/>
  <c r="H212" i="166"/>
  <c r="H206" i="165"/>
  <c r="H55" i="165"/>
  <c r="H176" i="165"/>
  <c r="J262" i="165"/>
  <c r="H77" i="165"/>
  <c r="H76" i="165"/>
  <c r="J149" i="165"/>
  <c r="H145" i="165"/>
  <c r="J134" i="165"/>
  <c r="H135" i="165"/>
  <c r="H234" i="165"/>
  <c r="J9" i="94"/>
  <c r="J99" i="95"/>
  <c r="J56" i="95"/>
  <c r="J82" i="95"/>
  <c r="J68" i="95"/>
  <c r="J79" i="95"/>
  <c r="J111" i="95"/>
  <c r="J117" i="95"/>
  <c r="J32" i="95"/>
  <c r="J229" i="165"/>
  <c r="J157" i="165"/>
  <c r="H196" i="165"/>
  <c r="J156" i="165"/>
  <c r="H49" i="159"/>
  <c r="H40" i="159"/>
  <c r="H24" i="159"/>
  <c r="H47" i="159"/>
  <c r="H32" i="159"/>
  <c r="H48" i="159"/>
  <c r="H46" i="159"/>
  <c r="H19" i="159"/>
  <c r="H39" i="159"/>
  <c r="H27" i="159"/>
  <c r="H18" i="159"/>
  <c r="H26" i="159"/>
  <c r="H44" i="159"/>
  <c r="H50" i="166"/>
  <c r="H237" i="165"/>
  <c r="H194" i="165"/>
  <c r="J165" i="165"/>
  <c r="J90" i="165"/>
  <c r="H260" i="166"/>
  <c r="J230" i="166"/>
  <c r="H97" i="166"/>
  <c r="H213" i="166"/>
  <c r="H186" i="166"/>
  <c r="H119" i="166"/>
  <c r="H174" i="166"/>
  <c r="H193" i="165"/>
  <c r="J117" i="165"/>
  <c r="J222" i="165"/>
  <c r="J143" i="165"/>
  <c r="I13" i="115"/>
  <c r="J13" i="115" s="1"/>
  <c r="I15" i="100"/>
  <c r="J15" i="100" s="1"/>
  <c r="I28" i="100"/>
  <c r="J28" i="100" s="1"/>
  <c r="I27" i="100"/>
  <c r="J27" i="100" s="1"/>
  <c r="H211" i="165"/>
  <c r="H80" i="165"/>
  <c r="H167" i="165"/>
  <c r="H92" i="165"/>
  <c r="H28" i="95"/>
  <c r="H42" i="166"/>
  <c r="H198" i="166"/>
  <c r="H90" i="166"/>
  <c r="J193" i="166"/>
  <c r="H59" i="166"/>
  <c r="H237" i="166"/>
  <c r="J152" i="165"/>
  <c r="I12" i="96"/>
  <c r="J12" i="96" s="1"/>
  <c r="I31" i="96"/>
  <c r="H31" i="96" s="1"/>
  <c r="I23" i="96"/>
  <c r="H23" i="96" s="1"/>
  <c r="I43" i="96"/>
  <c r="J43" i="96" s="1"/>
  <c r="I65" i="96"/>
  <c r="J65" i="96" s="1"/>
  <c r="I95" i="96"/>
  <c r="J95" i="96" s="1"/>
  <c r="I86" i="96"/>
  <c r="H86" i="96" s="1"/>
  <c r="I106" i="96"/>
  <c r="J106" i="96" s="1"/>
  <c r="I88" i="96"/>
  <c r="H88" i="96" s="1"/>
  <c r="I107" i="96"/>
  <c r="J107" i="96" s="1"/>
  <c r="I64" i="97"/>
  <c r="J64" i="97" s="1"/>
  <c r="I90" i="97"/>
  <c r="J90" i="97" s="1"/>
  <c r="I75" i="97"/>
  <c r="J75" i="97" s="1"/>
  <c r="I100" i="97"/>
  <c r="J100" i="97" s="1"/>
  <c r="I77" i="97"/>
  <c r="J77" i="97" s="1"/>
  <c r="I22" i="97"/>
  <c r="J22" i="97" s="1"/>
  <c r="I34" i="97"/>
  <c r="J34" i="97" s="1"/>
  <c r="I57" i="97"/>
  <c r="J57" i="97" s="1"/>
  <c r="I46" i="97"/>
  <c r="J46" i="97" s="1"/>
  <c r="I78" i="97"/>
  <c r="J78" i="97" s="1"/>
  <c r="I94" i="97"/>
  <c r="J94" i="97" s="1"/>
  <c r="I120" i="97"/>
  <c r="J120" i="97" s="1"/>
  <c r="I88" i="97"/>
  <c r="J88" i="97" s="1"/>
  <c r="I16" i="97"/>
  <c r="J16" i="97" s="1"/>
  <c r="J110" i="166"/>
  <c r="J96" i="166"/>
  <c r="J114" i="166"/>
  <c r="H91" i="166"/>
  <c r="J131" i="166"/>
  <c r="J47" i="166"/>
  <c r="H242" i="166"/>
  <c r="J227" i="166"/>
  <c r="J36" i="166"/>
  <c r="H168" i="166"/>
  <c r="H173" i="166"/>
  <c r="H89" i="166"/>
  <c r="H133" i="166"/>
  <c r="H101" i="165"/>
  <c r="J225" i="165"/>
  <c r="J226" i="165"/>
  <c r="J155" i="165"/>
  <c r="J66" i="165"/>
  <c r="H201" i="165"/>
  <c r="J180" i="165"/>
  <c r="J130" i="165"/>
  <c r="J88" i="165"/>
  <c r="J49" i="165"/>
  <c r="H182" i="165"/>
  <c r="J215" i="165"/>
  <c r="H151" i="165"/>
  <c r="H72" i="165"/>
  <c r="H163" i="165"/>
  <c r="H207" i="165"/>
  <c r="H192" i="165"/>
  <c r="J254" i="165"/>
  <c r="J50" i="165"/>
  <c r="H138" i="165"/>
  <c r="H183" i="165"/>
  <c r="I18" i="145"/>
  <c r="J18" i="145" s="1"/>
  <c r="I12" i="107"/>
  <c r="J12" i="107" s="1"/>
  <c r="I28" i="107"/>
  <c r="J28" i="107" s="1"/>
  <c r="I13" i="107"/>
  <c r="I29" i="107"/>
  <c r="J29" i="107" s="1"/>
  <c r="I14" i="107"/>
  <c r="H14" i="107" s="1"/>
  <c r="I15" i="107"/>
  <c r="I16" i="107"/>
  <c r="J16" i="107" s="1"/>
  <c r="I8" i="107"/>
  <c r="H8" i="107" s="1"/>
  <c r="I17" i="107"/>
  <c r="J17" i="107" s="1"/>
  <c r="I18" i="107"/>
  <c r="J18" i="107" s="1"/>
  <c r="I10" i="107"/>
  <c r="J10" i="107" s="1"/>
  <c r="I25" i="93"/>
  <c r="J25" i="93" s="1"/>
  <c r="H46" i="166"/>
  <c r="J194" i="166"/>
  <c r="J112" i="166"/>
  <c r="J45" i="166"/>
  <c r="H201" i="166"/>
  <c r="H102" i="166"/>
  <c r="J187" i="166"/>
  <c r="H208" i="166"/>
  <c r="H75" i="166"/>
  <c r="H167" i="166"/>
  <c r="H125" i="166"/>
  <c r="H210" i="166"/>
  <c r="H182" i="166"/>
  <c r="H175" i="165"/>
  <c r="J171" i="165"/>
  <c r="H115" i="165"/>
  <c r="H106" i="165"/>
  <c r="H104" i="165"/>
  <c r="J248" i="165"/>
  <c r="H159" i="165"/>
  <c r="H71" i="165"/>
  <c r="J48" i="165"/>
  <c r="I19" i="116" l="1"/>
  <c r="H91" i="98"/>
  <c r="J8" i="103"/>
  <c r="I15" i="116"/>
  <c r="H15" i="116" s="1"/>
  <c r="I14" i="99"/>
  <c r="H14" i="99" s="1"/>
  <c r="I8" i="99"/>
  <c r="H8" i="99" s="1"/>
  <c r="J9" i="99"/>
  <c r="H9" i="99"/>
  <c r="I14" i="108"/>
  <c r="H14" i="108" s="1"/>
  <c r="J19" i="119"/>
  <c r="H15" i="124"/>
  <c r="I9" i="124"/>
  <c r="J9" i="124" s="1"/>
  <c r="I10" i="124"/>
  <c r="J10" i="124" s="1"/>
  <c r="I11" i="124"/>
  <c r="J11" i="124" s="1"/>
  <c r="I13" i="124"/>
  <c r="J13" i="124" s="1"/>
  <c r="H37" i="159"/>
  <c r="H16" i="159"/>
  <c r="I14" i="124"/>
  <c r="J14" i="124" s="1"/>
  <c r="H17" i="159"/>
  <c r="I16" i="124"/>
  <c r="J16" i="124" s="1"/>
  <c r="I17" i="124"/>
  <c r="J17" i="124" s="1"/>
  <c r="H19" i="117"/>
  <c r="J16" i="119"/>
  <c r="J11" i="119"/>
  <c r="H120" i="98"/>
  <c r="H111" i="98"/>
  <c r="H119" i="98"/>
  <c r="H53" i="98"/>
  <c r="I15" i="101"/>
  <c r="J15" i="101" s="1"/>
  <c r="I9" i="101"/>
  <c r="H9" i="101" s="1"/>
  <c r="H30" i="105"/>
  <c r="H31" i="105"/>
  <c r="H18" i="105"/>
  <c r="H16" i="105"/>
  <c r="H19" i="116"/>
  <c r="H15" i="105"/>
  <c r="H108" i="98"/>
  <c r="I17" i="101"/>
  <c r="J17" i="101" s="1"/>
  <c r="I18" i="101"/>
  <c r="J18" i="101" s="1"/>
  <c r="I19" i="101"/>
  <c r="J19" i="101" s="1"/>
  <c r="I31" i="101"/>
  <c r="J31" i="101" s="1"/>
  <c r="I10" i="101"/>
  <c r="I32" i="101"/>
  <c r="J32" i="101" s="1"/>
  <c r="I11" i="101"/>
  <c r="J11" i="101" s="1"/>
  <c r="I12" i="101"/>
  <c r="J12" i="101" s="1"/>
  <c r="I13" i="101"/>
  <c r="J13" i="101" s="1"/>
  <c r="I14" i="101"/>
  <c r="J14" i="101" s="1"/>
  <c r="J11" i="100"/>
  <c r="I48" i="166"/>
  <c r="J48" i="166" s="1"/>
  <c r="I191" i="166"/>
  <c r="H191" i="166" s="1"/>
  <c r="I148" i="166"/>
  <c r="J148" i="166" s="1"/>
  <c r="I140" i="166"/>
  <c r="H140" i="166" s="1"/>
  <c r="I159" i="166"/>
  <c r="J159" i="166" s="1"/>
  <c r="I151" i="166"/>
  <c r="J151" i="166" s="1"/>
  <c r="I108" i="166"/>
  <c r="H108" i="166" s="1"/>
  <c r="I56" i="166"/>
  <c r="H53" i="166"/>
  <c r="I40" i="166"/>
  <c r="J40" i="166" s="1"/>
  <c r="I220" i="166"/>
  <c r="J220" i="166" s="1"/>
  <c r="I103" i="166"/>
  <c r="J103" i="166" s="1"/>
  <c r="I100" i="166"/>
  <c r="J100" i="166" s="1"/>
  <c r="I164" i="166"/>
  <c r="J164" i="166" s="1"/>
  <c r="I64" i="166"/>
  <c r="I60" i="166"/>
  <c r="J60" i="166" s="1"/>
  <c r="I37" i="166"/>
  <c r="H17" i="106"/>
  <c r="H31" i="106"/>
  <c r="I14" i="118"/>
  <c r="H14" i="118" s="1"/>
  <c r="I98" i="96"/>
  <c r="J98" i="96" s="1"/>
  <c r="I79" i="96"/>
  <c r="H79" i="96" s="1"/>
  <c r="I77" i="96"/>
  <c r="H77" i="96" s="1"/>
  <c r="I55" i="96"/>
  <c r="J55" i="96" s="1"/>
  <c r="I14" i="96"/>
  <c r="H14" i="96" s="1"/>
  <c r="I9" i="96"/>
  <c r="H9" i="96" s="1"/>
  <c r="I38" i="96"/>
  <c r="J38" i="96" s="1"/>
  <c r="I63" i="96"/>
  <c r="J63" i="96" s="1"/>
  <c r="I85" i="96"/>
  <c r="H85" i="96" s="1"/>
  <c r="I115" i="96"/>
  <c r="J115" i="96" s="1"/>
  <c r="I90" i="96"/>
  <c r="J90" i="96" s="1"/>
  <c r="I45" i="96"/>
  <c r="J45" i="96" s="1"/>
  <c r="I11" i="96"/>
  <c r="J11" i="96" s="1"/>
  <c r="I40" i="96"/>
  <c r="J40" i="96" s="1"/>
  <c r="I64" i="96"/>
  <c r="J64" i="96" s="1"/>
  <c r="I87" i="96"/>
  <c r="H87" i="96" s="1"/>
  <c r="I117" i="96"/>
  <c r="H117" i="96" s="1"/>
  <c r="I69" i="96"/>
  <c r="H69" i="96" s="1"/>
  <c r="I67" i="96"/>
  <c r="J67" i="96" s="1"/>
  <c r="I111" i="96"/>
  <c r="H111" i="96" s="1"/>
  <c r="I71" i="96"/>
  <c r="H71" i="96" s="1"/>
  <c r="I59" i="96"/>
  <c r="H59" i="96" s="1"/>
  <c r="I57" i="96"/>
  <c r="H57" i="96" s="1"/>
  <c r="I24" i="96"/>
  <c r="J24" i="96" s="1"/>
  <c r="I100" i="96"/>
  <c r="H100" i="96" s="1"/>
  <c r="I13" i="96"/>
  <c r="J13" i="96" s="1"/>
  <c r="I42" i="96"/>
  <c r="J42" i="96" s="1"/>
  <c r="I66" i="96"/>
  <c r="J66" i="96" s="1"/>
  <c r="I89" i="96"/>
  <c r="H89" i="96" s="1"/>
  <c r="I119" i="96"/>
  <c r="H119" i="96" s="1"/>
  <c r="I51" i="96"/>
  <c r="J51" i="96" s="1"/>
  <c r="I49" i="96"/>
  <c r="J49" i="96" s="1"/>
  <c r="I47" i="96"/>
  <c r="H47" i="96" s="1"/>
  <c r="I16" i="96"/>
  <c r="H16" i="96" s="1"/>
  <c r="I92" i="96"/>
  <c r="H92" i="96" s="1"/>
  <c r="I15" i="96"/>
  <c r="H15" i="96" s="1"/>
  <c r="I44" i="96"/>
  <c r="H44" i="96" s="1"/>
  <c r="I68" i="96"/>
  <c r="H68" i="96" s="1"/>
  <c r="I91" i="96"/>
  <c r="J91" i="96" s="1"/>
  <c r="I120" i="96"/>
  <c r="J120" i="96" s="1"/>
  <c r="I35" i="96"/>
  <c r="J35" i="96" s="1"/>
  <c r="I29" i="96"/>
  <c r="H29" i="96" s="1"/>
  <c r="I27" i="96"/>
  <c r="J27" i="96" s="1"/>
  <c r="I25" i="96"/>
  <c r="H25" i="96" s="1"/>
  <c r="I102" i="96"/>
  <c r="J102" i="96" s="1"/>
  <c r="I72" i="96"/>
  <c r="H72" i="96" s="1"/>
  <c r="I19" i="96"/>
  <c r="J19" i="96" s="1"/>
  <c r="I48" i="96"/>
  <c r="H48" i="96" s="1"/>
  <c r="I74" i="96"/>
  <c r="J74" i="96" s="1"/>
  <c r="I99" i="96"/>
  <c r="H99" i="96" s="1"/>
  <c r="I39" i="96"/>
  <c r="J39" i="96" s="1"/>
  <c r="I82" i="96"/>
  <c r="J82" i="96" s="1"/>
  <c r="I17" i="96"/>
  <c r="J17" i="96" s="1"/>
  <c r="I46" i="96"/>
  <c r="J46" i="96" s="1"/>
  <c r="I94" i="96"/>
  <c r="J94" i="96" s="1"/>
  <c r="I21" i="96"/>
  <c r="H21" i="96" s="1"/>
  <c r="I20" i="96"/>
  <c r="J20" i="96" s="1"/>
  <c r="I18" i="96"/>
  <c r="H18" i="96" s="1"/>
  <c r="I93" i="96"/>
  <c r="J93" i="96" s="1"/>
  <c r="I62" i="96"/>
  <c r="J62" i="96" s="1"/>
  <c r="I26" i="96"/>
  <c r="H26" i="96" s="1"/>
  <c r="I50" i="96"/>
  <c r="H50" i="96" s="1"/>
  <c r="I76" i="96"/>
  <c r="H76" i="96" s="1"/>
  <c r="I101" i="96"/>
  <c r="J101" i="96" s="1"/>
  <c r="I37" i="96"/>
  <c r="J37" i="96" s="1"/>
  <c r="I70" i="96"/>
  <c r="J70" i="96" s="1"/>
  <c r="I73" i="96"/>
  <c r="J73" i="96" s="1"/>
  <c r="I28" i="96"/>
  <c r="H28" i="96" s="1"/>
  <c r="I54" i="96"/>
  <c r="H54" i="96" s="1"/>
  <c r="I78" i="96"/>
  <c r="J78" i="96" s="1"/>
  <c r="I103" i="96"/>
  <c r="J103" i="96" s="1"/>
  <c r="I112" i="96"/>
  <c r="J112" i="96" s="1"/>
  <c r="I10" i="96"/>
  <c r="H10" i="96" s="1"/>
  <c r="I8" i="96"/>
  <c r="J8" i="96" s="1"/>
  <c r="I114" i="96"/>
  <c r="H114" i="96" s="1"/>
  <c r="I52" i="96"/>
  <c r="J52" i="96" s="1"/>
  <c r="I118" i="96"/>
  <c r="H118" i="96" s="1"/>
  <c r="I116" i="96"/>
  <c r="J116" i="96" s="1"/>
  <c r="I104" i="96"/>
  <c r="J104" i="96" s="1"/>
  <c r="I53" i="96"/>
  <c r="J53" i="96" s="1"/>
  <c r="I41" i="96"/>
  <c r="H41" i="96" s="1"/>
  <c r="I30" i="96"/>
  <c r="J30" i="96" s="1"/>
  <c r="I56" i="96"/>
  <c r="J56" i="96" s="1"/>
  <c r="I80" i="96"/>
  <c r="H80" i="96" s="1"/>
  <c r="I105" i="96"/>
  <c r="J105" i="96" s="1"/>
  <c r="I32" i="96"/>
  <c r="J32" i="96" s="1"/>
  <c r="I58" i="96"/>
  <c r="J58" i="96" s="1"/>
  <c r="I81" i="96"/>
  <c r="H81" i="96" s="1"/>
  <c r="I108" i="96"/>
  <c r="J108" i="96" s="1"/>
  <c r="I97" i="96"/>
  <c r="H97" i="96" s="1"/>
  <c r="I96" i="96"/>
  <c r="J96" i="96" s="1"/>
  <c r="I75" i="96"/>
  <c r="J75" i="96" s="1"/>
  <c r="I33" i="96"/>
  <c r="H33" i="96" s="1"/>
  <c r="I22" i="96"/>
  <c r="J22" i="96" s="1"/>
  <c r="I34" i="96"/>
  <c r="J34" i="96" s="1"/>
  <c r="I60" i="96"/>
  <c r="H60" i="96" s="1"/>
  <c r="I83" i="96"/>
  <c r="J83" i="96" s="1"/>
  <c r="I110" i="96"/>
  <c r="J110" i="96" s="1"/>
  <c r="H95" i="165"/>
  <c r="H212" i="165"/>
  <c r="H52" i="165"/>
  <c r="H123" i="165"/>
  <c r="J258" i="160"/>
  <c r="H258" i="160"/>
  <c r="I28" i="108"/>
  <c r="J28" i="108" s="1"/>
  <c r="I19" i="108"/>
  <c r="J19" i="108" s="1"/>
  <c r="I15" i="108"/>
  <c r="J15" i="108" s="1"/>
  <c r="I16" i="108"/>
  <c r="J16" i="108" s="1"/>
  <c r="I10" i="108"/>
  <c r="H10" i="108" s="1"/>
  <c r="I17" i="108"/>
  <c r="H17" i="108" s="1"/>
  <c r="I18" i="108"/>
  <c r="J18" i="108" s="1"/>
  <c r="I8" i="108"/>
  <c r="J8" i="108" s="1"/>
  <c r="I11" i="108"/>
  <c r="J11" i="108" s="1"/>
  <c r="I12" i="108"/>
  <c r="J12" i="108" s="1"/>
  <c r="I13" i="108"/>
  <c r="H13" i="108" s="1"/>
  <c r="I15" i="118"/>
  <c r="I16" i="118"/>
  <c r="J16" i="118" s="1"/>
  <c r="I17" i="118"/>
  <c r="H17" i="118" s="1"/>
  <c r="I18" i="118"/>
  <c r="I19" i="118"/>
  <c r="H19" i="118" s="1"/>
  <c r="I8" i="118"/>
  <c r="H8" i="118" s="1"/>
  <c r="I9" i="118"/>
  <c r="J9" i="118" s="1"/>
  <c r="I10" i="118"/>
  <c r="J10" i="118" s="1"/>
  <c r="I11" i="118"/>
  <c r="I12" i="118"/>
  <c r="J12" i="118" s="1"/>
  <c r="H239" i="166"/>
  <c r="H245" i="166"/>
  <c r="J180" i="166"/>
  <c r="H217" i="166"/>
  <c r="H184" i="166"/>
  <c r="J85" i="166"/>
  <c r="J71" i="166"/>
  <c r="J95" i="166"/>
  <c r="I14" i="92"/>
  <c r="J14" i="92" s="1"/>
  <c r="I10" i="92"/>
  <c r="J10" i="92" s="1"/>
  <c r="I28" i="92"/>
  <c r="H28" i="92" s="1"/>
  <c r="I26" i="92"/>
  <c r="H26" i="92" s="1"/>
  <c r="H233" i="166"/>
  <c r="H62" i="166"/>
  <c r="I27" i="92"/>
  <c r="H27" i="92" s="1"/>
  <c r="I13" i="92"/>
  <c r="H13" i="92" s="1"/>
  <c r="I23" i="92"/>
  <c r="J23" i="92" s="1"/>
  <c r="I12" i="92"/>
  <c r="J12" i="92" s="1"/>
  <c r="I11" i="92"/>
  <c r="H11" i="92" s="1"/>
  <c r="I30" i="92"/>
  <c r="H30" i="92" s="1"/>
  <c r="I9" i="92"/>
  <c r="J9" i="92" s="1"/>
  <c r="I29" i="92"/>
  <c r="H29" i="92" s="1"/>
  <c r="I20" i="92"/>
  <c r="J20" i="92" s="1"/>
  <c r="I16" i="92"/>
  <c r="J16" i="92" s="1"/>
  <c r="I8" i="92"/>
  <c r="J8" i="92" s="1"/>
  <c r="I15" i="92"/>
  <c r="H15" i="92" s="1"/>
  <c r="I38" i="92"/>
  <c r="H38" i="92" s="1"/>
  <c r="I17" i="92"/>
  <c r="H17" i="92" s="1"/>
  <c r="H14" i="106"/>
  <c r="H134" i="166"/>
  <c r="H247" i="166"/>
  <c r="H238" i="166"/>
  <c r="H70" i="166"/>
  <c r="H157" i="166"/>
  <c r="H115" i="166"/>
  <c r="I199" i="147"/>
  <c r="J199" i="147" s="1"/>
  <c r="I193" i="147"/>
  <c r="J193" i="147" s="1"/>
  <c r="I181" i="147"/>
  <c r="H181" i="147" s="1"/>
  <c r="I133" i="147"/>
  <c r="H133" i="147" s="1"/>
  <c r="I126" i="147"/>
  <c r="J126" i="147" s="1"/>
  <c r="I176" i="147"/>
  <c r="J176" i="147" s="1"/>
  <c r="I157" i="147"/>
  <c r="H157" i="147" s="1"/>
  <c r="I177" i="147"/>
  <c r="H177" i="147" s="1"/>
  <c r="I203" i="147"/>
  <c r="H203" i="147" s="1"/>
  <c r="I220" i="147"/>
  <c r="H220" i="147" s="1"/>
  <c r="I135" i="147"/>
  <c r="J135" i="147" s="1"/>
  <c r="I158" i="147"/>
  <c r="J158" i="147" s="1"/>
  <c r="I59" i="147"/>
  <c r="H59" i="147" s="1"/>
  <c r="I46" i="147"/>
  <c r="H46" i="147" s="1"/>
  <c r="I102" i="147"/>
  <c r="J102" i="147" s="1"/>
  <c r="I241" i="147"/>
  <c r="J241" i="147" s="1"/>
  <c r="I207" i="147"/>
  <c r="J207" i="147" s="1"/>
  <c r="I244" i="147"/>
  <c r="H244" i="147" s="1"/>
  <c r="I215" i="147"/>
  <c r="H215" i="147" s="1"/>
  <c r="I196" i="160"/>
  <c r="I198" i="160"/>
  <c r="J198" i="160" s="1"/>
  <c r="I293" i="160"/>
  <c r="J293" i="160" s="1"/>
  <c r="I52" i="160"/>
  <c r="J52" i="160" s="1"/>
  <c r="H12" i="100"/>
  <c r="I13" i="131"/>
  <c r="H13" i="131" s="1"/>
  <c r="I14" i="131"/>
  <c r="H14" i="131" s="1"/>
  <c r="H41" i="166"/>
  <c r="H79" i="166"/>
  <c r="H124" i="166"/>
  <c r="H113" i="166"/>
  <c r="H250" i="166"/>
  <c r="H132" i="166"/>
  <c r="H223" i="166"/>
  <c r="I9" i="115"/>
  <c r="J9" i="115" s="1"/>
  <c r="I8" i="115"/>
  <c r="J8" i="115" s="1"/>
  <c r="I19" i="115"/>
  <c r="J19" i="115" s="1"/>
  <c r="I18" i="115"/>
  <c r="H18" i="115" s="1"/>
  <c r="I11" i="115"/>
  <c r="J11" i="115" s="1"/>
  <c r="I17" i="115"/>
  <c r="J17" i="115" s="1"/>
  <c r="I16" i="115"/>
  <c r="J16" i="115" s="1"/>
  <c r="I15" i="115"/>
  <c r="J15" i="115" s="1"/>
  <c r="I12" i="115"/>
  <c r="J12" i="115" s="1"/>
  <c r="I14" i="115"/>
  <c r="J14" i="115" s="1"/>
  <c r="H117" i="95"/>
  <c r="H230" i="165"/>
  <c r="J108" i="98"/>
  <c r="I15" i="93"/>
  <c r="H15" i="93" s="1"/>
  <c r="H258" i="165"/>
  <c r="J62" i="165"/>
  <c r="H238" i="165"/>
  <c r="H141" i="166"/>
  <c r="H195" i="166"/>
  <c r="H17" i="100"/>
  <c r="H13" i="100"/>
  <c r="H156" i="165"/>
  <c r="H117" i="165"/>
  <c r="H157" i="165"/>
  <c r="H50" i="165"/>
  <c r="H149" i="165"/>
  <c r="H48" i="165"/>
  <c r="H165" i="165"/>
  <c r="H90" i="165"/>
  <c r="H186" i="165"/>
  <c r="H229" i="165"/>
  <c r="H57" i="165"/>
  <c r="H83" i="165"/>
  <c r="H96" i="165"/>
  <c r="H194" i="166"/>
  <c r="H92" i="166"/>
  <c r="H187" i="166"/>
  <c r="H148" i="165"/>
  <c r="H63" i="165"/>
  <c r="H152" i="165"/>
  <c r="H98" i="165"/>
  <c r="H43" i="165"/>
  <c r="H69" i="165"/>
  <c r="H49" i="165"/>
  <c r="H86" i="166"/>
  <c r="H176" i="166"/>
  <c r="H99" i="166"/>
  <c r="H209" i="166"/>
  <c r="H44" i="166"/>
  <c r="H89" i="165"/>
  <c r="H65" i="165"/>
  <c r="H197" i="165"/>
  <c r="H204" i="165"/>
  <c r="H174" i="165"/>
  <c r="H137" i="165"/>
  <c r="H131" i="165"/>
  <c r="H146" i="166"/>
  <c r="H218" i="166"/>
  <c r="H211" i="166"/>
  <c r="H69" i="166"/>
  <c r="H20" i="119"/>
  <c r="H61" i="98"/>
  <c r="H104" i="166"/>
  <c r="H222" i="166"/>
  <c r="H231" i="166"/>
  <c r="J130" i="166"/>
  <c r="J55" i="166"/>
  <c r="H118" i="166"/>
  <c r="H202" i="166"/>
  <c r="H255" i="166"/>
  <c r="J123" i="166"/>
  <c r="J137" i="166"/>
  <c r="J219" i="166"/>
  <c r="H200" i="166"/>
  <c r="H11" i="104"/>
  <c r="H47" i="98"/>
  <c r="J16" i="105"/>
  <c r="H30" i="106"/>
  <c r="H11" i="106"/>
  <c r="H9" i="106"/>
  <c r="H200" i="165"/>
  <c r="H122" i="165"/>
  <c r="H68" i="165"/>
  <c r="H161" i="165"/>
  <c r="H53" i="165"/>
  <c r="H218" i="165"/>
  <c r="H177" i="165"/>
  <c r="J109" i="165"/>
  <c r="H129" i="165"/>
  <c r="J125" i="165"/>
  <c r="J73" i="165"/>
  <c r="H188" i="165"/>
  <c r="H261" i="165"/>
  <c r="J169" i="165"/>
  <c r="J51" i="165"/>
  <c r="J82" i="165"/>
  <c r="I153" i="160"/>
  <c r="J153" i="160" s="1"/>
  <c r="I78" i="160"/>
  <c r="H78" i="160" s="1"/>
  <c r="I136" i="160"/>
  <c r="H136" i="160" s="1"/>
  <c r="I309" i="160"/>
  <c r="J309" i="160" s="1"/>
  <c r="I68" i="160"/>
  <c r="H68" i="160" s="1"/>
  <c r="I295" i="160"/>
  <c r="H295" i="160" s="1"/>
  <c r="I209" i="160"/>
  <c r="J209" i="160" s="1"/>
  <c r="I268" i="160"/>
  <c r="H268" i="160" s="1"/>
  <c r="I204" i="160"/>
  <c r="I276" i="160"/>
  <c r="H276" i="160" s="1"/>
  <c r="I115" i="160"/>
  <c r="H115" i="160" s="1"/>
  <c r="I217" i="160"/>
  <c r="J217" i="160" s="1"/>
  <c r="I111" i="160"/>
  <c r="H111" i="160" s="1"/>
  <c r="I140" i="160"/>
  <c r="H140" i="160" s="1"/>
  <c r="I230" i="160"/>
  <c r="H230" i="160" s="1"/>
  <c r="I146" i="160"/>
  <c r="J146" i="160" s="1"/>
  <c r="I288" i="160"/>
  <c r="J288" i="160" s="1"/>
  <c r="I112" i="160"/>
  <c r="J112" i="160" s="1"/>
  <c r="I64" i="160"/>
  <c r="J64" i="160" s="1"/>
  <c r="I30" i="160"/>
  <c r="J30" i="160" s="1"/>
  <c r="I18" i="160"/>
  <c r="J18" i="160" s="1"/>
  <c r="I85" i="160"/>
  <c r="H85" i="160" s="1"/>
  <c r="I150" i="160"/>
  <c r="I92" i="160"/>
  <c r="J92" i="160" s="1"/>
  <c r="I158" i="160"/>
  <c r="H158" i="160" s="1"/>
  <c r="I62" i="160"/>
  <c r="I132" i="160"/>
  <c r="J132" i="160" s="1"/>
  <c r="I87" i="160"/>
  <c r="J87" i="160" s="1"/>
  <c r="I39" i="160"/>
  <c r="H39" i="160" s="1"/>
  <c r="I231" i="160"/>
  <c r="H231" i="160" s="1"/>
  <c r="I127" i="160"/>
  <c r="J127" i="160" s="1"/>
  <c r="I105" i="160"/>
  <c r="H105" i="160" s="1"/>
  <c r="I100" i="160"/>
  <c r="H100" i="160" s="1"/>
  <c r="I60" i="160"/>
  <c r="H60" i="160" s="1"/>
  <c r="I162" i="160"/>
  <c r="H162" i="160" s="1"/>
  <c r="I16" i="160"/>
  <c r="H16" i="160" s="1"/>
  <c r="I306" i="160"/>
  <c r="H306" i="160" s="1"/>
  <c r="I282" i="160"/>
  <c r="H282" i="160" s="1"/>
  <c r="I173" i="160"/>
  <c r="J173" i="160" s="1"/>
  <c r="I187" i="160"/>
  <c r="H187" i="160" s="1"/>
  <c r="I277" i="160"/>
  <c r="H277" i="160" s="1"/>
  <c r="I96" i="160"/>
  <c r="J96" i="160" s="1"/>
  <c r="I27" i="160"/>
  <c r="H27" i="160" s="1"/>
  <c r="I228" i="160"/>
  <c r="H228" i="160" s="1"/>
  <c r="I65" i="160"/>
  <c r="J65" i="160" s="1"/>
  <c r="I224" i="160"/>
  <c r="H224" i="160" s="1"/>
  <c r="I99" i="160"/>
  <c r="J99" i="160" s="1"/>
  <c r="I83" i="160"/>
  <c r="H83" i="160" s="1"/>
  <c r="I294" i="160"/>
  <c r="J294" i="160" s="1"/>
  <c r="I304" i="160"/>
  <c r="H304" i="160" s="1"/>
  <c r="I229" i="160"/>
  <c r="J229" i="160" s="1"/>
  <c r="I102" i="160"/>
  <c r="H102" i="160" s="1"/>
  <c r="I63" i="160"/>
  <c r="J63" i="160" s="1"/>
  <c r="I79" i="160"/>
  <c r="H79" i="160" s="1"/>
  <c r="I143" i="160"/>
  <c r="J143" i="160" s="1"/>
  <c r="I36" i="160"/>
  <c r="J36" i="160" s="1"/>
  <c r="I164" i="160"/>
  <c r="J164" i="160" s="1"/>
  <c r="I14" i="160"/>
  <c r="J14" i="160" s="1"/>
  <c r="I74" i="160"/>
  <c r="H74" i="160" s="1"/>
  <c r="I247" i="160"/>
  <c r="J247" i="160" s="1"/>
  <c r="I159" i="160"/>
  <c r="J159" i="160" s="1"/>
  <c r="I41" i="160"/>
  <c r="J41" i="160" s="1"/>
  <c r="I202" i="160"/>
  <c r="J202" i="160" s="1"/>
  <c r="I165" i="160"/>
  <c r="H165" i="160" s="1"/>
  <c r="I205" i="160"/>
  <c r="H205" i="160" s="1"/>
  <c r="I59" i="160"/>
  <c r="J59" i="160" s="1"/>
  <c r="I222" i="160"/>
  <c r="H222" i="160" s="1"/>
  <c r="I214" i="160"/>
  <c r="H214" i="160" s="1"/>
  <c r="I17" i="160"/>
  <c r="J17" i="160" s="1"/>
  <c r="I208" i="160"/>
  <c r="H208" i="160" s="1"/>
  <c r="I215" i="160"/>
  <c r="H215" i="160" s="1"/>
  <c r="I76" i="160"/>
  <c r="J76" i="160" s="1"/>
  <c r="I242" i="160"/>
  <c r="H242" i="160" s="1"/>
  <c r="I241" i="160"/>
  <c r="H241" i="160" s="1"/>
  <c r="I101" i="160"/>
  <c r="J101" i="160" s="1"/>
  <c r="I166" i="160"/>
  <c r="J166" i="160" s="1"/>
  <c r="I110" i="160"/>
  <c r="H110" i="160" s="1"/>
  <c r="I192" i="160"/>
  <c r="H192" i="160" s="1"/>
  <c r="I315" i="160"/>
  <c r="H315" i="160" s="1"/>
  <c r="I156" i="160"/>
  <c r="H156" i="160" s="1"/>
  <c r="I289" i="160"/>
  <c r="H289" i="160" s="1"/>
  <c r="I272" i="160"/>
  <c r="J272" i="160" s="1"/>
  <c r="I291" i="160"/>
  <c r="J291" i="160" s="1"/>
  <c r="I90" i="160"/>
  <c r="H90" i="160" s="1"/>
  <c r="I271" i="160"/>
  <c r="H271" i="160" s="1"/>
  <c r="I278" i="160"/>
  <c r="H278" i="160" s="1"/>
  <c r="I10" i="160"/>
  <c r="J10" i="160" s="1"/>
  <c r="I84" i="160"/>
  <c r="H84" i="160" s="1"/>
  <c r="I9" i="160"/>
  <c r="J9" i="160" s="1"/>
  <c r="I213" i="160"/>
  <c r="J213" i="160" s="1"/>
  <c r="I75" i="160"/>
  <c r="J75" i="160" s="1"/>
  <c r="I172" i="160"/>
  <c r="J172" i="160" s="1"/>
  <c r="I161" i="160"/>
  <c r="H161" i="160" s="1"/>
  <c r="I279" i="160"/>
  <c r="J279" i="160" s="1"/>
  <c r="I312" i="160"/>
  <c r="J312" i="160" s="1"/>
  <c r="I195" i="160"/>
  <c r="H195" i="160" s="1"/>
  <c r="I19" i="160"/>
  <c r="J19" i="160" s="1"/>
  <c r="I236" i="160"/>
  <c r="J236" i="160" s="1"/>
  <c r="I35" i="160"/>
  <c r="J35" i="160" s="1"/>
  <c r="I113" i="160"/>
  <c r="H113" i="160" s="1"/>
  <c r="I109" i="160"/>
  <c r="I308" i="160"/>
  <c r="I147" i="160"/>
  <c r="J147" i="160" s="1"/>
  <c r="I73" i="160"/>
  <c r="J73" i="160" s="1"/>
  <c r="I283" i="160"/>
  <c r="J283" i="160" s="1"/>
  <c r="I275" i="160"/>
  <c r="J275" i="160" s="1"/>
  <c r="I210" i="160"/>
  <c r="H210" i="160" s="1"/>
  <c r="I120" i="160"/>
  <c r="H120" i="160" s="1"/>
  <c r="I15" i="160"/>
  <c r="H15" i="160" s="1"/>
  <c r="I199" i="160"/>
  <c r="H199" i="160" s="1"/>
  <c r="I38" i="160"/>
  <c r="J38" i="160" s="1"/>
  <c r="I97" i="160"/>
  <c r="H97" i="160" s="1"/>
  <c r="I233" i="160"/>
  <c r="J233" i="160" s="1"/>
  <c r="I118" i="160"/>
  <c r="J118" i="160" s="1"/>
  <c r="I301" i="160"/>
  <c r="H301" i="160" s="1"/>
  <c r="I314" i="160"/>
  <c r="H314" i="160" s="1"/>
  <c r="I240" i="160"/>
  <c r="H240" i="160" s="1"/>
  <c r="I169" i="160"/>
  <c r="J169" i="160" s="1"/>
  <c r="I31" i="160"/>
  <c r="J31" i="160" s="1"/>
  <c r="I227" i="160"/>
  <c r="H227" i="160" s="1"/>
  <c r="I103" i="160"/>
  <c r="J103" i="160" s="1"/>
  <c r="I121" i="160"/>
  <c r="H121" i="160" s="1"/>
  <c r="I77" i="160"/>
  <c r="J77" i="160" s="1"/>
  <c r="I34" i="160"/>
  <c r="J34" i="160" s="1"/>
  <c r="I8" i="160"/>
  <c r="H8" i="160" s="1"/>
  <c r="I168" i="160"/>
  <c r="H168" i="160" s="1"/>
  <c r="I94" i="160"/>
  <c r="J94" i="160" s="1"/>
  <c r="I149" i="160"/>
  <c r="H149" i="160" s="1"/>
  <c r="I232" i="160"/>
  <c r="H232" i="160" s="1"/>
  <c r="I104" i="160"/>
  <c r="H104" i="160" s="1"/>
  <c r="I49" i="160"/>
  <c r="H49" i="160" s="1"/>
  <c r="I157" i="160"/>
  <c r="J157" i="160" s="1"/>
  <c r="I122" i="160"/>
  <c r="H122" i="160" s="1"/>
  <c r="I13" i="160"/>
  <c r="H13" i="160" s="1"/>
  <c r="I307" i="160"/>
  <c r="J307" i="160" s="1"/>
  <c r="I249" i="160"/>
  <c r="J249" i="160" s="1"/>
  <c r="I298" i="160"/>
  <c r="J298" i="160" s="1"/>
  <c r="I269" i="160"/>
  <c r="J269" i="160" s="1"/>
  <c r="I221" i="160"/>
  <c r="J221" i="160" s="1"/>
  <c r="I117" i="160"/>
  <c r="H117" i="160" s="1"/>
  <c r="I81" i="160"/>
  <c r="J81" i="160" s="1"/>
  <c r="I108" i="160"/>
  <c r="H108" i="160" s="1"/>
  <c r="I296" i="160"/>
  <c r="J296" i="160" s="1"/>
  <c r="I139" i="160"/>
  <c r="J139" i="160" s="1"/>
  <c r="I145" i="160"/>
  <c r="H145" i="160" s="1"/>
  <c r="I11" i="160"/>
  <c r="J11" i="160" s="1"/>
  <c r="I43" i="160"/>
  <c r="H43" i="160" s="1"/>
  <c r="I119" i="160"/>
  <c r="H119" i="160" s="1"/>
  <c r="I89" i="160"/>
  <c r="J89" i="160" s="1"/>
  <c r="I244" i="160"/>
  <c r="J244" i="160" s="1"/>
  <c r="I189" i="160"/>
  <c r="H189" i="160" s="1"/>
  <c r="I137" i="160"/>
  <c r="J137" i="160" s="1"/>
  <c r="I273" i="160"/>
  <c r="J273" i="160" s="1"/>
  <c r="I248" i="160"/>
  <c r="J248" i="160" s="1"/>
  <c r="I131" i="160"/>
  <c r="J131" i="160" s="1"/>
  <c r="I123" i="160"/>
  <c r="H123" i="160" s="1"/>
  <c r="I194" i="160"/>
  <c r="H194" i="160" s="1"/>
  <c r="I124" i="160"/>
  <c r="H124" i="160" s="1"/>
  <c r="I300" i="160"/>
  <c r="J300" i="160" s="1"/>
  <c r="I71" i="160"/>
  <c r="J71" i="160" s="1"/>
  <c r="I48" i="160"/>
  <c r="H48" i="160" s="1"/>
  <c r="I72" i="160"/>
  <c r="H72" i="160" s="1"/>
  <c r="I61" i="160"/>
  <c r="H61" i="160" s="1"/>
  <c r="I256" i="160"/>
  <c r="J256" i="160" s="1"/>
  <c r="I106" i="160"/>
  <c r="J106" i="160" s="1"/>
  <c r="I212" i="160"/>
  <c r="J212" i="160" s="1"/>
  <c r="I264" i="160"/>
  <c r="J264" i="160" s="1"/>
  <c r="I200" i="160"/>
  <c r="H200" i="160" s="1"/>
  <c r="I219" i="160"/>
  <c r="H219" i="160" s="1"/>
  <c r="I133" i="160"/>
  <c r="J133" i="160" s="1"/>
  <c r="I201" i="160"/>
  <c r="J201" i="160" s="1"/>
  <c r="I26" i="160"/>
  <c r="H26" i="160" s="1"/>
  <c r="I287" i="160"/>
  <c r="J287" i="160" s="1"/>
  <c r="I203" i="160"/>
  <c r="H203" i="160" s="1"/>
  <c r="I154" i="160"/>
  <c r="J154" i="160" s="1"/>
  <c r="I28" i="160"/>
  <c r="J28" i="160" s="1"/>
  <c r="I238" i="160"/>
  <c r="H238" i="160" s="1"/>
  <c r="I299" i="160"/>
  <c r="H299" i="160" s="1"/>
  <c r="I234" i="160"/>
  <c r="J234" i="160" s="1"/>
  <c r="I66" i="160"/>
  <c r="H66" i="160" s="1"/>
  <c r="I243" i="160"/>
  <c r="J243" i="160" s="1"/>
  <c r="I135" i="160"/>
  <c r="H135" i="160" s="1"/>
  <c r="I57" i="160"/>
  <c r="J57" i="160" s="1"/>
  <c r="I116" i="160"/>
  <c r="J116" i="160" s="1"/>
  <c r="I29" i="160"/>
  <c r="J29" i="160" s="1"/>
  <c r="I45" i="160"/>
  <c r="J45" i="160" s="1"/>
  <c r="I281" i="160"/>
  <c r="J281" i="160" s="1"/>
  <c r="I177" i="160"/>
  <c r="J177" i="160" s="1"/>
  <c r="I313" i="160"/>
  <c r="J313" i="160" s="1"/>
  <c r="I211" i="160"/>
  <c r="H211" i="160" s="1"/>
  <c r="I225" i="160"/>
  <c r="H225" i="160" s="1"/>
  <c r="I95" i="160"/>
  <c r="H95" i="160" s="1"/>
  <c r="I86" i="160"/>
  <c r="H86" i="160" s="1"/>
  <c r="I69" i="160"/>
  <c r="J69" i="160" s="1"/>
  <c r="I160" i="160"/>
  <c r="H160" i="160" s="1"/>
  <c r="I128" i="160"/>
  <c r="J128" i="160" s="1"/>
  <c r="I239" i="160"/>
  <c r="H239" i="160" s="1"/>
  <c r="I191" i="160"/>
  <c r="H191" i="160" s="1"/>
  <c r="I246" i="160"/>
  <c r="H246" i="160" s="1"/>
  <c r="I270" i="160"/>
  <c r="J270" i="160" s="1"/>
  <c r="I257" i="160"/>
  <c r="H257" i="160" s="1"/>
  <c r="I311" i="160"/>
  <c r="J311" i="160" s="1"/>
  <c r="I297" i="160"/>
  <c r="H297" i="160" s="1"/>
  <c r="I245" i="160"/>
  <c r="J245" i="160" s="1"/>
  <c r="I91" i="160"/>
  <c r="H91" i="160" s="1"/>
  <c r="I32" i="160"/>
  <c r="J32" i="160" s="1"/>
  <c r="I206" i="160"/>
  <c r="H206" i="160" s="1"/>
  <c r="I138" i="160"/>
  <c r="H138" i="160" s="1"/>
  <c r="I93" i="160"/>
  <c r="J93" i="160" s="1"/>
  <c r="I235" i="160"/>
  <c r="H235" i="160" s="1"/>
  <c r="I47" i="160"/>
  <c r="J47" i="160" s="1"/>
  <c r="I190" i="160"/>
  <c r="J190" i="160" s="1"/>
  <c r="I302" i="160"/>
  <c r="H302" i="160" s="1"/>
  <c r="I185" i="160"/>
  <c r="H185" i="160" s="1"/>
  <c r="I174" i="160"/>
  <c r="J174" i="160" s="1"/>
  <c r="I44" i="160"/>
  <c r="H44" i="160" s="1"/>
  <c r="I216" i="160"/>
  <c r="J216" i="160" s="1"/>
  <c r="I263" i="160"/>
  <c r="J263" i="160" s="1"/>
  <c r="I125" i="160"/>
  <c r="H125" i="160" s="1"/>
  <c r="I82" i="160"/>
  <c r="H82" i="160" s="1"/>
  <c r="I151" i="160"/>
  <c r="H151" i="160" s="1"/>
  <c r="I266" i="160"/>
  <c r="H266" i="160" s="1"/>
  <c r="I56" i="160"/>
  <c r="H56" i="160" s="1"/>
  <c r="I262" i="160"/>
  <c r="J262" i="160" s="1"/>
  <c r="I46" i="160"/>
  <c r="H46" i="160" s="1"/>
  <c r="I155" i="160"/>
  <c r="J155" i="160" s="1"/>
  <c r="I163" i="160"/>
  <c r="H163" i="160" s="1"/>
  <c r="I223" i="160"/>
  <c r="J223" i="160" s="1"/>
  <c r="I303" i="160"/>
  <c r="J303" i="160" s="1"/>
  <c r="I88" i="160"/>
  <c r="J88" i="160" s="1"/>
  <c r="I310" i="160"/>
  <c r="H310" i="160" s="1"/>
  <c r="I70" i="160"/>
  <c r="H70" i="160" s="1"/>
  <c r="I292" i="160"/>
  <c r="J292" i="160" s="1"/>
  <c r="I126" i="160"/>
  <c r="H126" i="160" s="1"/>
  <c r="I58" i="160"/>
  <c r="H58" i="160" s="1"/>
  <c r="I237" i="160"/>
  <c r="H237" i="160" s="1"/>
  <c r="I197" i="160"/>
  <c r="J197" i="160" s="1"/>
  <c r="I33" i="160"/>
  <c r="J33" i="160" s="1"/>
  <c r="I280" i="160"/>
  <c r="H280" i="160" s="1"/>
  <c r="I290" i="160"/>
  <c r="H290" i="160" s="1"/>
  <c r="I42" i="160"/>
  <c r="H42" i="160" s="1"/>
  <c r="I152" i="160"/>
  <c r="J152" i="160" s="1"/>
  <c r="I130" i="160"/>
  <c r="J130" i="160" s="1"/>
  <c r="I148" i="160"/>
  <c r="J148" i="160" s="1"/>
  <c r="I265" i="160"/>
  <c r="J265" i="160" s="1"/>
  <c r="I142" i="160"/>
  <c r="J142" i="160" s="1"/>
  <c r="I193" i="160"/>
  <c r="H193" i="160" s="1"/>
  <c r="I67" i="160"/>
  <c r="J67" i="160" s="1"/>
  <c r="I184" i="160"/>
  <c r="J184" i="160" s="1"/>
  <c r="I226" i="160"/>
  <c r="H226" i="160" s="1"/>
  <c r="I37" i="160"/>
  <c r="H37" i="160" s="1"/>
  <c r="I98" i="160"/>
  <c r="H98" i="160" s="1"/>
  <c r="I274" i="160"/>
  <c r="H274" i="160" s="1"/>
  <c r="I167" i="160"/>
  <c r="H167" i="160" s="1"/>
  <c r="I218" i="160"/>
  <c r="H218" i="160" s="1"/>
  <c r="I220" i="160"/>
  <c r="H220" i="160" s="1"/>
  <c r="I12" i="160"/>
  <c r="H12" i="160" s="1"/>
  <c r="I80" i="160"/>
  <c r="H80" i="160" s="1"/>
  <c r="I107" i="160"/>
  <c r="H107" i="160" s="1"/>
  <c r="I40" i="160"/>
  <c r="J40" i="160" s="1"/>
  <c r="I114" i="160"/>
  <c r="J114" i="160" s="1"/>
  <c r="I305" i="160"/>
  <c r="H305" i="160" s="1"/>
  <c r="I144" i="160"/>
  <c r="H144" i="160" s="1"/>
  <c r="I207" i="160"/>
  <c r="J207" i="160" s="1"/>
  <c r="I141" i="160"/>
  <c r="H141" i="160" s="1"/>
  <c r="I129" i="160"/>
  <c r="J129" i="160" s="1"/>
  <c r="H153" i="165"/>
  <c r="H28" i="100"/>
  <c r="H20" i="120"/>
  <c r="H14" i="119"/>
  <c r="H18" i="100"/>
  <c r="H16" i="100"/>
  <c r="H12" i="106"/>
  <c r="H18" i="106"/>
  <c r="H9" i="124"/>
  <c r="H127" i="166"/>
  <c r="H190" i="166"/>
  <c r="H181" i="166"/>
  <c r="H220" i="166"/>
  <c r="J98" i="166"/>
  <c r="H120" i="166"/>
  <c r="H39" i="166"/>
  <c r="J11" i="102"/>
  <c r="H38" i="165"/>
  <c r="J12" i="102"/>
  <c r="H36" i="98"/>
  <c r="H38" i="98"/>
  <c r="H48" i="98"/>
  <c r="H104" i="98"/>
  <c r="H17" i="98"/>
  <c r="H26" i="98"/>
  <c r="H82" i="98"/>
  <c r="H45" i="98"/>
  <c r="H9" i="98"/>
  <c r="H85" i="98"/>
  <c r="H78" i="98"/>
  <c r="H50" i="98"/>
  <c r="H81" i="98"/>
  <c r="H106" i="98"/>
  <c r="H84" i="98"/>
  <c r="H54" i="98"/>
  <c r="H114" i="98"/>
  <c r="H58" i="98"/>
  <c r="H35" i="98"/>
  <c r="H77" i="98"/>
  <c r="H88" i="98"/>
  <c r="H44" i="98"/>
  <c r="H92" i="98"/>
  <c r="H101" i="98"/>
  <c r="H94" i="98"/>
  <c r="H118" i="98"/>
  <c r="H30" i="98"/>
  <c r="H62" i="98"/>
  <c r="H72" i="98"/>
  <c r="H97" i="98"/>
  <c r="H93" i="98"/>
  <c r="H13" i="98"/>
  <c r="H14" i="98"/>
  <c r="H8" i="98"/>
  <c r="H95" i="98"/>
  <c r="H116" i="98"/>
  <c r="H42" i="98"/>
  <c r="H65" i="98"/>
  <c r="H99" i="98"/>
  <c r="H46" i="98"/>
  <c r="H56" i="98"/>
  <c r="H41" i="98"/>
  <c r="H80" i="98"/>
  <c r="H75" i="98"/>
  <c r="H109" i="98"/>
  <c r="H57" i="98"/>
  <c r="H23" i="98"/>
  <c r="H89" i="98"/>
  <c r="H12" i="98"/>
  <c r="H34" i="98"/>
  <c r="H55" i="98"/>
  <c r="H66" i="98"/>
  <c r="H83" i="98"/>
  <c r="H25" i="98"/>
  <c r="H32" i="98"/>
  <c r="H96" i="98"/>
  <c r="H31" i="98"/>
  <c r="H49" i="98"/>
  <c r="H68" i="98"/>
  <c r="H102" i="98"/>
  <c r="H71" i="98"/>
  <c r="H70" i="98"/>
  <c r="H20" i="98"/>
  <c r="H113" i="98"/>
  <c r="H59" i="98"/>
  <c r="H33" i="98"/>
  <c r="H24" i="98"/>
  <c r="H15" i="98"/>
  <c r="H105" i="98"/>
  <c r="H18" i="98"/>
  <c r="H21" i="98"/>
  <c r="H37" i="98"/>
  <c r="H73" i="98"/>
  <c r="H22" i="98"/>
  <c r="H90" i="98"/>
  <c r="H100" i="98"/>
  <c r="H112" i="98"/>
  <c r="J31" i="98"/>
  <c r="H52" i="98"/>
  <c r="H43" i="98"/>
  <c r="H115" i="98"/>
  <c r="H19" i="98"/>
  <c r="H64" i="98"/>
  <c r="H28" i="98"/>
  <c r="H16" i="98"/>
  <c r="H103" i="98"/>
  <c r="H79" i="98"/>
  <c r="H231" i="165"/>
  <c r="H107" i="165"/>
  <c r="H46" i="165"/>
  <c r="H24" i="149"/>
  <c r="H63" i="96"/>
  <c r="H115" i="96"/>
  <c r="J15" i="98"/>
  <c r="H86" i="98"/>
  <c r="H74" i="98"/>
  <c r="H63" i="98"/>
  <c r="H39" i="98"/>
  <c r="H110" i="98"/>
  <c r="H27" i="98"/>
  <c r="J91" i="165"/>
  <c r="J208" i="165"/>
  <c r="H87" i="165"/>
  <c r="H118" i="165"/>
  <c r="H181" i="165"/>
  <c r="J146" i="165"/>
  <c r="H252" i="165"/>
  <c r="H257" i="165"/>
  <c r="J209" i="165"/>
  <c r="H239" i="165"/>
  <c r="H214" i="165"/>
  <c r="J220" i="165"/>
  <c r="H59" i="165"/>
  <c r="J242" i="165"/>
  <c r="H257" i="166"/>
  <c r="H65" i="166"/>
  <c r="J87" i="166"/>
  <c r="J228" i="166"/>
  <c r="H61" i="166"/>
  <c r="J243" i="166"/>
  <c r="H82" i="166"/>
  <c r="H161" i="166"/>
  <c r="H175" i="166"/>
  <c r="H94" i="166"/>
  <c r="H121" i="166"/>
  <c r="J15" i="119"/>
  <c r="J251" i="165"/>
  <c r="J38" i="166"/>
  <c r="H64" i="165"/>
  <c r="J8" i="107"/>
  <c r="J8" i="118"/>
  <c r="H13" i="115"/>
  <c r="H31" i="102"/>
  <c r="H12" i="131"/>
  <c r="J12" i="131"/>
  <c r="I15" i="131"/>
  <c r="J15" i="131" s="1"/>
  <c r="I16" i="131"/>
  <c r="J16" i="131" s="1"/>
  <c r="I17" i="131"/>
  <c r="J17" i="131" s="1"/>
  <c r="I18" i="131"/>
  <c r="I19" i="131"/>
  <c r="I8" i="131"/>
  <c r="J8" i="131" s="1"/>
  <c r="I20" i="131"/>
  <c r="J20" i="131" s="1"/>
  <c r="I9" i="131"/>
  <c r="I10" i="131"/>
  <c r="I11" i="131"/>
  <c r="H232" i="166"/>
  <c r="H169" i="166"/>
  <c r="J72" i="166"/>
  <c r="H246" i="166"/>
  <c r="H197" i="166"/>
  <c r="H61" i="165"/>
  <c r="J102" i="165"/>
  <c r="J94" i="165"/>
  <c r="J121" i="165"/>
  <c r="J247" i="165"/>
  <c r="J150" i="165"/>
  <c r="J223" i="165"/>
  <c r="H228" i="165"/>
  <c r="H133" i="165"/>
  <c r="J250" i="165"/>
  <c r="H235" i="165"/>
  <c r="J184" i="165"/>
  <c r="H154" i="165"/>
  <c r="H260" i="165"/>
  <c r="J224" i="165"/>
  <c r="J243" i="165"/>
  <c r="H110" i="165"/>
  <c r="H54" i="165"/>
  <c r="H17" i="103"/>
  <c r="H11" i="117"/>
  <c r="H15" i="106"/>
  <c r="H256" i="166"/>
  <c r="H15" i="95"/>
  <c r="H35" i="95"/>
  <c r="H38" i="95"/>
  <c r="H14" i="117"/>
  <c r="H18" i="117"/>
  <c r="H59" i="95"/>
  <c r="H8" i="117"/>
  <c r="H15" i="117"/>
  <c r="H19" i="95"/>
  <c r="H13" i="117"/>
  <c r="H57" i="95"/>
  <c r="H116" i="95"/>
  <c r="H9" i="117"/>
  <c r="H16" i="117"/>
  <c r="H82" i="95"/>
  <c r="H10" i="117"/>
  <c r="H12" i="117"/>
  <c r="H17" i="117"/>
  <c r="J14" i="107"/>
  <c r="H107" i="98"/>
  <c r="H51" i="98"/>
  <c r="H76" i="98"/>
  <c r="H60" i="98"/>
  <c r="H98" i="98"/>
  <c r="J41" i="98"/>
  <c r="H67" i="98"/>
  <c r="H29" i="98"/>
  <c r="H87" i="98"/>
  <c r="H117" i="98"/>
  <c r="H10" i="98"/>
  <c r="H16" i="106"/>
  <c r="H11" i="98"/>
  <c r="H69" i="98"/>
  <c r="H40" i="98"/>
  <c r="H153" i="166"/>
  <c r="H16" i="107"/>
  <c r="H14" i="104"/>
  <c r="H18" i="104"/>
  <c r="H13" i="118"/>
  <c r="J33" i="96"/>
  <c r="J17" i="106"/>
  <c r="H13" i="105"/>
  <c r="H12" i="105"/>
  <c r="J140" i="166"/>
  <c r="H249" i="166"/>
  <c r="H196" i="166"/>
  <c r="J217" i="165"/>
  <c r="H28" i="107"/>
  <c r="H16" i="104"/>
  <c r="H19" i="104"/>
  <c r="J15" i="104"/>
  <c r="H8" i="119"/>
  <c r="J11" i="106"/>
  <c r="H9" i="105"/>
  <c r="H14" i="105"/>
  <c r="H179" i="166"/>
  <c r="H48" i="166"/>
  <c r="I172" i="166"/>
  <c r="H235" i="166"/>
  <c r="H216" i="166"/>
  <c r="H81" i="166"/>
  <c r="H9" i="94"/>
  <c r="H65" i="96"/>
  <c r="H68" i="166"/>
  <c r="H83" i="166"/>
  <c r="H136" i="166"/>
  <c r="H258" i="166"/>
  <c r="J138" i="166"/>
  <c r="H101" i="166"/>
  <c r="J41" i="165"/>
  <c r="J75" i="165"/>
  <c r="H45" i="95"/>
  <c r="H100" i="95"/>
  <c r="H94" i="95"/>
  <c r="H112" i="95"/>
  <c r="H55" i="95"/>
  <c r="H76" i="95"/>
  <c r="H64" i="95"/>
  <c r="H18" i="95"/>
  <c r="H29" i="95"/>
  <c r="H16" i="95"/>
  <c r="H32" i="102"/>
  <c r="H102" i="95"/>
  <c r="H13" i="107"/>
  <c r="H33" i="95"/>
  <c r="H50" i="95"/>
  <c r="H22" i="95"/>
  <c r="H92" i="95"/>
  <c r="H30" i="95"/>
  <c r="H14" i="95"/>
  <c r="H12" i="95"/>
  <c r="H89" i="95"/>
  <c r="H10" i="95"/>
  <c r="H49" i="95"/>
  <c r="H10" i="107"/>
  <c r="H120" i="95"/>
  <c r="H98" i="95"/>
  <c r="H41" i="95"/>
  <c r="H79" i="95"/>
  <c r="H93" i="95"/>
  <c r="H58" i="95"/>
  <c r="H56" i="95"/>
  <c r="H72" i="95"/>
  <c r="H68" i="95"/>
  <c r="H42" i="95"/>
  <c r="H108" i="95"/>
  <c r="H78" i="95"/>
  <c r="H119" i="95"/>
  <c r="H53" i="95"/>
  <c r="H90" i="95"/>
  <c r="H110" i="95"/>
  <c r="H66" i="95"/>
  <c r="H23" i="95"/>
  <c r="H96" i="95"/>
  <c r="H44" i="95"/>
  <c r="H17" i="102"/>
  <c r="H8" i="94"/>
  <c r="H12" i="107"/>
  <c r="H111" i="95"/>
  <c r="H84" i="95"/>
  <c r="H113" i="95"/>
  <c r="H73" i="95"/>
  <c r="H46" i="95"/>
  <c r="H95" i="95"/>
  <c r="H71" i="95"/>
  <c r="H106" i="95"/>
  <c r="H17" i="95"/>
  <c r="H107" i="95"/>
  <c r="H10" i="102"/>
  <c r="H32" i="95"/>
  <c r="H60" i="95"/>
  <c r="H40" i="95"/>
  <c r="H97" i="95"/>
  <c r="H103" i="95"/>
  <c r="H114" i="95"/>
  <c r="H39" i="95"/>
  <c r="H16" i="102"/>
  <c r="H77" i="95"/>
  <c r="H9" i="102"/>
  <c r="H105" i="95"/>
  <c r="H80" i="95"/>
  <c r="H20" i="95"/>
  <c r="H31" i="95"/>
  <c r="H11" i="95"/>
  <c r="H99" i="95"/>
  <c r="H48" i="95"/>
  <c r="H67" i="95"/>
  <c r="H27" i="95"/>
  <c r="H91" i="95"/>
  <c r="H25" i="95"/>
  <c r="H109" i="95"/>
  <c r="H26" i="95"/>
  <c r="H88" i="95"/>
  <c r="H74" i="95"/>
  <c r="H15" i="102"/>
  <c r="H87" i="95"/>
  <c r="H34" i="95"/>
  <c r="H83" i="95"/>
  <c r="H14" i="102"/>
  <c r="H12" i="94"/>
  <c r="H13" i="95"/>
  <c r="H81" i="95"/>
  <c r="H115" i="95"/>
  <c r="H85" i="95"/>
  <c r="H70" i="95"/>
  <c r="H75" i="95"/>
  <c r="H24" i="95"/>
  <c r="H47" i="95"/>
  <c r="H63" i="95"/>
  <c r="H65" i="95"/>
  <c r="H9" i="95"/>
  <c r="H43" i="95"/>
  <c r="H8" i="95"/>
  <c r="H51" i="95"/>
  <c r="H54" i="95"/>
  <c r="H36" i="95"/>
  <c r="H61" i="95"/>
  <c r="H118" i="95"/>
  <c r="H15" i="107"/>
  <c r="H69" i="95"/>
  <c r="H21" i="95"/>
  <c r="H86" i="95"/>
  <c r="H104" i="95"/>
  <c r="H52" i="95"/>
  <c r="H62" i="95"/>
  <c r="H37" i="95"/>
  <c r="H101" i="95"/>
  <c r="H13" i="102"/>
  <c r="J13" i="107"/>
  <c r="J28" i="104"/>
  <c r="H12" i="104"/>
  <c r="H10" i="104"/>
  <c r="J29" i="104"/>
  <c r="H29" i="104"/>
  <c r="H17" i="104"/>
  <c r="J13" i="104"/>
  <c r="H8" i="104"/>
  <c r="H18" i="116"/>
  <c r="J18" i="116"/>
  <c r="I8" i="116"/>
  <c r="I9" i="116"/>
  <c r="J19" i="116"/>
  <c r="I10" i="116"/>
  <c r="I11" i="116"/>
  <c r="I12" i="116"/>
  <c r="J12" i="116" s="1"/>
  <c r="I13" i="116"/>
  <c r="I14" i="116"/>
  <c r="J14" i="116" s="1"/>
  <c r="I16" i="116"/>
  <c r="I17" i="116"/>
  <c r="H12" i="119"/>
  <c r="J9" i="106"/>
  <c r="J30" i="106"/>
  <c r="J88" i="96"/>
  <c r="H117" i="166"/>
  <c r="J111" i="166"/>
  <c r="J214" i="166"/>
  <c r="J240" i="166"/>
  <c r="H229" i="166"/>
  <c r="J84" i="166"/>
  <c r="J163" i="166"/>
  <c r="H205" i="166"/>
  <c r="H106" i="166"/>
  <c r="H198" i="165"/>
  <c r="H81" i="165"/>
  <c r="H39" i="165"/>
  <c r="H127" i="165"/>
  <c r="H70" i="165"/>
  <c r="J240" i="165"/>
  <c r="H246" i="165"/>
  <c r="J259" i="165"/>
  <c r="J128" i="165"/>
  <c r="H170" i="165"/>
  <c r="J190" i="165"/>
  <c r="J139" i="165"/>
  <c r="J233" i="165"/>
  <c r="J100" i="165"/>
  <c r="H213" i="165"/>
  <c r="J241" i="165"/>
  <c r="J108" i="165"/>
  <c r="J147" i="165"/>
  <c r="J116" i="165"/>
  <c r="H8" i="120"/>
  <c r="H11" i="94"/>
  <c r="H17" i="107"/>
  <c r="H29" i="107"/>
  <c r="H18" i="107"/>
  <c r="H13" i="119"/>
  <c r="H189" i="166"/>
  <c r="H143" i="166"/>
  <c r="H199" i="166"/>
  <c r="H151" i="166"/>
  <c r="H155" i="166"/>
  <c r="J88" i="166"/>
  <c r="H73" i="166"/>
  <c r="J147" i="166"/>
  <c r="J109" i="166"/>
  <c r="J185" i="166"/>
  <c r="H183" i="166"/>
  <c r="H84" i="96"/>
  <c r="J99" i="166"/>
  <c r="J86" i="166"/>
  <c r="H105" i="166"/>
  <c r="J224" i="166"/>
  <c r="J93" i="166"/>
  <c r="H192" i="166"/>
  <c r="J146" i="147"/>
  <c r="H146" i="147"/>
  <c r="I183" i="147"/>
  <c r="J183" i="147" s="1"/>
  <c r="I263" i="147"/>
  <c r="I229" i="147"/>
  <c r="H229" i="147" s="1"/>
  <c r="I109" i="147"/>
  <c r="I160" i="147"/>
  <c r="I43" i="147"/>
  <c r="I108" i="147"/>
  <c r="I225" i="147"/>
  <c r="J225" i="147" s="1"/>
  <c r="I93" i="147"/>
  <c r="H93" i="147" s="1"/>
  <c r="I204" i="147"/>
  <c r="J204" i="147" s="1"/>
  <c r="I77" i="147"/>
  <c r="J77" i="147" s="1"/>
  <c r="I90" i="147"/>
  <c r="I73" i="147"/>
  <c r="I170" i="147"/>
  <c r="I120" i="147"/>
  <c r="J120" i="147" s="1"/>
  <c r="I234" i="147"/>
  <c r="I80" i="147"/>
  <c r="I154" i="147"/>
  <c r="J154" i="147" s="1"/>
  <c r="I100" i="147"/>
  <c r="I98" i="147"/>
  <c r="H98" i="147" s="1"/>
  <c r="I92" i="147"/>
  <c r="I116" i="147"/>
  <c r="I230" i="147"/>
  <c r="J230" i="147" s="1"/>
  <c r="I42" i="147"/>
  <c r="H42" i="147" s="1"/>
  <c r="I238" i="147"/>
  <c r="I260" i="147"/>
  <c r="I84" i="147"/>
  <c r="I224" i="147"/>
  <c r="J224" i="147" s="1"/>
  <c r="I48" i="147"/>
  <c r="H48" i="147" s="1"/>
  <c r="I81" i="147"/>
  <c r="H81" i="147" s="1"/>
  <c r="I52" i="147"/>
  <c r="I54" i="147"/>
  <c r="I217" i="147"/>
  <c r="I94" i="147"/>
  <c r="I169" i="147"/>
  <c r="I249" i="147"/>
  <c r="I71" i="147"/>
  <c r="I41" i="147"/>
  <c r="J41" i="147" s="1"/>
  <c r="I64" i="147"/>
  <c r="I65" i="147"/>
  <c r="I188" i="147"/>
  <c r="H188" i="147" s="1"/>
  <c r="I262" i="147"/>
  <c r="J262" i="147" s="1"/>
  <c r="I196" i="147"/>
  <c r="I112" i="147"/>
  <c r="H112" i="147" s="1"/>
  <c r="I137" i="147"/>
  <c r="I97" i="147"/>
  <c r="I118" i="147"/>
  <c r="I179" i="147"/>
  <c r="I212" i="147"/>
  <c r="I40" i="147"/>
  <c r="H40" i="147" s="1"/>
  <c r="I222" i="147"/>
  <c r="J220" i="147"/>
  <c r="I55" i="147"/>
  <c r="J55" i="147" s="1"/>
  <c r="I63" i="147"/>
  <c r="I239" i="147"/>
  <c r="J239" i="147" s="1"/>
  <c r="I96" i="147"/>
  <c r="I83" i="147"/>
  <c r="J83" i="147" s="1"/>
  <c r="I259" i="147"/>
  <c r="I219" i="147"/>
  <c r="J219" i="147" s="1"/>
  <c r="I163" i="147"/>
  <c r="I72" i="147"/>
  <c r="J72" i="147" s="1"/>
  <c r="I149" i="147"/>
  <c r="I85" i="147"/>
  <c r="J85" i="147" s="1"/>
  <c r="I245" i="147"/>
  <c r="I122" i="147"/>
  <c r="I130" i="147"/>
  <c r="I182" i="147"/>
  <c r="H182" i="147" s="1"/>
  <c r="I236" i="147"/>
  <c r="J236" i="147" s="1"/>
  <c r="I53" i="147"/>
  <c r="J53" i="147" s="1"/>
  <c r="I233" i="147"/>
  <c r="I180" i="147"/>
  <c r="I66" i="147"/>
  <c r="I91" i="147"/>
  <c r="I105" i="147"/>
  <c r="I254" i="147"/>
  <c r="I168" i="147"/>
  <c r="I206" i="147"/>
  <c r="I232" i="147"/>
  <c r="I115" i="147"/>
  <c r="I145" i="147"/>
  <c r="I150" i="147"/>
  <c r="H150" i="147" s="1"/>
  <c r="I142" i="147"/>
  <c r="J142" i="147" s="1"/>
  <c r="I173" i="147"/>
  <c r="I114" i="147"/>
  <c r="I104" i="147"/>
  <c r="I257" i="147"/>
  <c r="I44" i="147"/>
  <c r="I205" i="147"/>
  <c r="I227" i="147"/>
  <c r="I198" i="147"/>
  <c r="I124" i="147"/>
  <c r="J124" i="147" s="1"/>
  <c r="I218" i="147"/>
  <c r="J218" i="147" s="1"/>
  <c r="I156" i="147"/>
  <c r="I101" i="147"/>
  <c r="I125" i="147"/>
  <c r="I200" i="147"/>
  <c r="I147" i="147"/>
  <c r="I178" i="147"/>
  <c r="I106" i="147"/>
  <c r="H106" i="147" s="1"/>
  <c r="I119" i="147"/>
  <c r="I237" i="147"/>
  <c r="I191" i="147"/>
  <c r="J191" i="147" s="1"/>
  <c r="I164" i="147"/>
  <c r="I171" i="147"/>
  <c r="I174" i="147"/>
  <c r="I123" i="147"/>
  <c r="I57" i="147"/>
  <c r="J57" i="147" s="1"/>
  <c r="I246" i="147"/>
  <c r="I195" i="147"/>
  <c r="I36" i="147"/>
  <c r="I253" i="147"/>
  <c r="H253" i="147" s="1"/>
  <c r="I175" i="147"/>
  <c r="I202" i="147"/>
  <c r="H202" i="147" s="1"/>
  <c r="I143" i="147"/>
  <c r="J143" i="147" s="1"/>
  <c r="I208" i="147"/>
  <c r="J208" i="147" s="1"/>
  <c r="I50" i="147"/>
  <c r="I107" i="147"/>
  <c r="H107" i="147" s="1"/>
  <c r="I111" i="147"/>
  <c r="I69" i="147"/>
  <c r="I141" i="147"/>
  <c r="I186" i="147"/>
  <c r="I131" i="147"/>
  <c r="I250" i="147"/>
  <c r="I87" i="147"/>
  <c r="I159" i="147"/>
  <c r="I162" i="147"/>
  <c r="I155" i="147"/>
  <c r="I67" i="147"/>
  <c r="I242" i="147"/>
  <c r="I228" i="147"/>
  <c r="I167" i="147"/>
  <c r="I75" i="147"/>
  <c r="I70" i="147"/>
  <c r="I211" i="147"/>
  <c r="J211" i="147" s="1"/>
  <c r="I185" i="147"/>
  <c r="I231" i="147"/>
  <c r="I187" i="147"/>
  <c r="I103" i="147"/>
  <c r="I138" i="147"/>
  <c r="I166" i="147"/>
  <c r="I37" i="147"/>
  <c r="I49" i="147"/>
  <c r="I213" i="147"/>
  <c r="I78" i="147"/>
  <c r="I148" i="147"/>
  <c r="I240" i="147"/>
  <c r="I117" i="147"/>
  <c r="H117" i="147" s="1"/>
  <c r="I197" i="147"/>
  <c r="I74" i="147"/>
  <c r="I221" i="147"/>
  <c r="I121" i="147"/>
  <c r="I51" i="147"/>
  <c r="I58" i="147"/>
  <c r="J58" i="147" s="1"/>
  <c r="I247" i="147"/>
  <c r="J247" i="147" s="1"/>
  <c r="I184" i="147"/>
  <c r="I223" i="147"/>
  <c r="I128" i="147"/>
  <c r="I214" i="147"/>
  <c r="I134" i="147"/>
  <c r="I255" i="147"/>
  <c r="I153" i="147"/>
  <c r="H153" i="147" s="1"/>
  <c r="I79" i="147"/>
  <c r="H79" i="147" s="1"/>
  <c r="I258" i="147"/>
  <c r="H258" i="147" s="1"/>
  <c r="I139" i="147"/>
  <c r="I172" i="147"/>
  <c r="I45" i="147"/>
  <c r="I251" i="147"/>
  <c r="I62" i="147"/>
  <c r="I61" i="147"/>
  <c r="I210" i="147"/>
  <c r="I226" i="147"/>
  <c r="I38" i="147"/>
  <c r="I248" i="147"/>
  <c r="H248" i="147" s="1"/>
  <c r="I152" i="147"/>
  <c r="H152" i="147" s="1"/>
  <c r="I194" i="147"/>
  <c r="I243" i="147"/>
  <c r="I144" i="147"/>
  <c r="I201" i="147"/>
  <c r="I76" i="147"/>
  <c r="I60" i="147"/>
  <c r="I82" i="147"/>
  <c r="I88" i="147"/>
  <c r="J88" i="147" s="1"/>
  <c r="I113" i="147"/>
  <c r="I89" i="147"/>
  <c r="J89" i="147" s="1"/>
  <c r="I132" i="147"/>
  <c r="I110" i="147"/>
  <c r="I190" i="147"/>
  <c r="I161" i="147"/>
  <c r="J161" i="147" s="1"/>
  <c r="I127" i="147"/>
  <c r="J127" i="147" s="1"/>
  <c r="I192" i="147"/>
  <c r="H192" i="147" s="1"/>
  <c r="I189" i="147"/>
  <c r="I56" i="147"/>
  <c r="I99" i="147"/>
  <c r="I47" i="147"/>
  <c r="H47" i="147" s="1"/>
  <c r="I252" i="147"/>
  <c r="I68" i="147"/>
  <c r="I216" i="147"/>
  <c r="I129" i="147"/>
  <c r="I261" i="147"/>
  <c r="H261" i="147" s="1"/>
  <c r="I256" i="147"/>
  <c r="I39" i="147"/>
  <c r="I140" i="147"/>
  <c r="I95" i="147"/>
  <c r="J95" i="147" s="1"/>
  <c r="I86" i="147"/>
  <c r="I136" i="147"/>
  <c r="I209" i="147"/>
  <c r="I235" i="147"/>
  <c r="I151" i="147"/>
  <c r="H151" i="147" s="1"/>
  <c r="I165" i="147"/>
  <c r="H16" i="101"/>
  <c r="H13" i="101"/>
  <c r="H19" i="120"/>
  <c r="H10" i="120"/>
  <c r="H9" i="120"/>
  <c r="J14" i="118"/>
  <c r="J15" i="116"/>
  <c r="H17" i="119"/>
  <c r="H17" i="101"/>
  <c r="H90" i="96"/>
  <c r="H52" i="96"/>
  <c r="H107" i="96"/>
  <c r="J23" i="96"/>
  <c r="H51" i="96"/>
  <c r="H49" i="96"/>
  <c r="J161" i="160"/>
  <c r="H234" i="160"/>
  <c r="H53" i="96"/>
  <c r="H106" i="96"/>
  <c r="H103" i="96"/>
  <c r="H95" i="96"/>
  <c r="H25" i="93"/>
  <c r="I20" i="93"/>
  <c r="J20" i="93" s="1"/>
  <c r="I10" i="93"/>
  <c r="J10" i="93" s="1"/>
  <c r="I30" i="93"/>
  <c r="I9" i="93"/>
  <c r="J9" i="93" s="1"/>
  <c r="I23" i="93"/>
  <c r="J23" i="93" s="1"/>
  <c r="I29" i="93"/>
  <c r="I27" i="93"/>
  <c r="H27" i="93" s="1"/>
  <c r="I28" i="93"/>
  <c r="I8" i="93"/>
  <c r="H8" i="93" s="1"/>
  <c r="I14" i="93"/>
  <c r="I17" i="93"/>
  <c r="I13" i="93"/>
  <c r="I26" i="93"/>
  <c r="I12" i="93"/>
  <c r="I11" i="93"/>
  <c r="I16" i="93"/>
  <c r="H49" i="166"/>
  <c r="J263" i="166"/>
  <c r="J171" i="166"/>
  <c r="J165" i="166"/>
  <c r="H177" i="166"/>
  <c r="J259" i="166"/>
  <c r="J52" i="166"/>
  <c r="J58" i="166"/>
  <c r="J78" i="166"/>
  <c r="J149" i="166"/>
  <c r="H248" i="166"/>
  <c r="J221" i="166"/>
  <c r="J150" i="166"/>
  <c r="J144" i="166"/>
  <c r="H234" i="166"/>
  <c r="H103" i="166"/>
  <c r="H162" i="166"/>
  <c r="H160" i="166"/>
  <c r="H254" i="166"/>
  <c r="H244" i="166"/>
  <c r="H193" i="147"/>
  <c r="J133" i="147"/>
  <c r="H11" i="124"/>
  <c r="H15" i="108"/>
  <c r="H17" i="124"/>
  <c r="H16" i="103"/>
  <c r="J19" i="107"/>
  <c r="H19" i="107"/>
  <c r="J15" i="107"/>
  <c r="I11" i="107"/>
  <c r="H29" i="108"/>
  <c r="J29" i="108"/>
  <c r="H11" i="108"/>
  <c r="J14" i="108"/>
  <c r="J10" i="108"/>
  <c r="H15" i="103"/>
  <c r="H10" i="115"/>
  <c r="J10" i="115"/>
  <c r="H15" i="115"/>
  <c r="J9" i="120"/>
  <c r="H18" i="120"/>
  <c r="H13" i="120"/>
  <c r="H17" i="120"/>
  <c r="J15" i="120"/>
  <c r="H12" i="120"/>
  <c r="H10" i="119"/>
  <c r="J10" i="119"/>
  <c r="J18" i="119"/>
  <c r="J9" i="119"/>
  <c r="J15" i="102"/>
  <c r="J17" i="102"/>
  <c r="H18" i="102"/>
  <c r="H31" i="101"/>
  <c r="H15" i="100"/>
  <c r="H10" i="100"/>
  <c r="H8" i="100"/>
  <c r="J9" i="100"/>
  <c r="J14" i="99"/>
  <c r="I11" i="99"/>
  <c r="I12" i="99"/>
  <c r="I10" i="99"/>
  <c r="I13" i="99"/>
  <c r="I15" i="99"/>
  <c r="I27" i="99"/>
  <c r="I16" i="99"/>
  <c r="I28" i="99"/>
  <c r="I17" i="99"/>
  <c r="H17" i="99" s="1"/>
  <c r="I18" i="99"/>
  <c r="J100" i="96"/>
  <c r="H74" i="96"/>
  <c r="H46" i="96"/>
  <c r="J21" i="96"/>
  <c r="H70" i="96"/>
  <c r="H89" i="97"/>
  <c r="J89" i="97"/>
  <c r="I87" i="97"/>
  <c r="J87" i="97" s="1"/>
  <c r="I35" i="97"/>
  <c r="J35" i="97" s="1"/>
  <c r="I23" i="97"/>
  <c r="J23" i="97" s="1"/>
  <c r="I54" i="97"/>
  <c r="J54" i="97" s="1"/>
  <c r="I19" i="97"/>
  <c r="J19" i="97" s="1"/>
  <c r="I70" i="97"/>
  <c r="J70" i="97" s="1"/>
  <c r="I13" i="97"/>
  <c r="J13" i="97" s="1"/>
  <c r="I12" i="97"/>
  <c r="J12" i="97" s="1"/>
  <c r="I109" i="97"/>
  <c r="J109" i="97" s="1"/>
  <c r="I31" i="97"/>
  <c r="J31" i="97" s="1"/>
  <c r="I41" i="97"/>
  <c r="J41" i="97" s="1"/>
  <c r="I113" i="97"/>
  <c r="J113" i="97" s="1"/>
  <c r="I71" i="97"/>
  <c r="J71" i="97" s="1"/>
  <c r="I96" i="97"/>
  <c r="J96" i="97" s="1"/>
  <c r="I60" i="97"/>
  <c r="J60" i="97" s="1"/>
  <c r="I59" i="97"/>
  <c r="J59" i="97" s="1"/>
  <c r="I117" i="97"/>
  <c r="J117" i="97" s="1"/>
  <c r="I84" i="97"/>
  <c r="J84" i="97" s="1"/>
  <c r="I9" i="97"/>
  <c r="J9" i="97" s="1"/>
  <c r="I30" i="97"/>
  <c r="J30" i="97" s="1"/>
  <c r="I98" i="97"/>
  <c r="J98" i="97" s="1"/>
  <c r="I72" i="97"/>
  <c r="J72" i="97" s="1"/>
  <c r="I48" i="97"/>
  <c r="J48" i="97" s="1"/>
  <c r="I47" i="97"/>
  <c r="J47" i="97" s="1"/>
  <c r="I119" i="97"/>
  <c r="J119" i="97" s="1"/>
  <c r="I92" i="97"/>
  <c r="J92" i="97" s="1"/>
  <c r="I66" i="97"/>
  <c r="J66" i="97" s="1"/>
  <c r="I115" i="97"/>
  <c r="J115" i="97" s="1"/>
  <c r="I8" i="97"/>
  <c r="J8" i="97" s="1"/>
  <c r="I63" i="97"/>
  <c r="J63" i="97" s="1"/>
  <c r="I17" i="97"/>
  <c r="J17" i="97" s="1"/>
  <c r="I61" i="97"/>
  <c r="J61" i="97" s="1"/>
  <c r="I37" i="97"/>
  <c r="J37" i="97" s="1"/>
  <c r="I36" i="97"/>
  <c r="J36" i="97" s="1"/>
  <c r="I69" i="97"/>
  <c r="I85" i="97"/>
  <c r="J85" i="97" s="1"/>
  <c r="I55" i="97"/>
  <c r="J55" i="97" s="1"/>
  <c r="I91" i="97"/>
  <c r="J91" i="97" s="1"/>
  <c r="I99" i="97"/>
  <c r="J99" i="97" s="1"/>
  <c r="I51" i="97"/>
  <c r="J51" i="97" s="1"/>
  <c r="I27" i="97"/>
  <c r="I49" i="97"/>
  <c r="J49" i="97" s="1"/>
  <c r="I15" i="97"/>
  <c r="J15" i="97" s="1"/>
  <c r="I24" i="97"/>
  <c r="J24" i="97" s="1"/>
  <c r="I118" i="97"/>
  <c r="J118" i="97" s="1"/>
  <c r="I67" i="97"/>
  <c r="J67" i="97" s="1"/>
  <c r="I43" i="97"/>
  <c r="J43" i="97" s="1"/>
  <c r="I83" i="97"/>
  <c r="J83" i="97" s="1"/>
  <c r="I74" i="97"/>
  <c r="J74" i="97" s="1"/>
  <c r="I40" i="97"/>
  <c r="J40" i="97" s="1"/>
  <c r="I39" i="97"/>
  <c r="J39" i="97" s="1"/>
  <c r="I116" i="97"/>
  <c r="J116" i="97" s="1"/>
  <c r="I38" i="97"/>
  <c r="J38" i="97" s="1"/>
  <c r="I79" i="97"/>
  <c r="J79" i="97" s="1"/>
  <c r="I14" i="97"/>
  <c r="J14" i="97" s="1"/>
  <c r="I110" i="97"/>
  <c r="J110" i="97" s="1"/>
  <c r="I56" i="97"/>
  <c r="J56" i="97" s="1"/>
  <c r="I32" i="97"/>
  <c r="J32" i="97" s="1"/>
  <c r="I65" i="97"/>
  <c r="I52" i="97"/>
  <c r="J52" i="97" s="1"/>
  <c r="I28" i="97"/>
  <c r="J28" i="97" s="1"/>
  <c r="I50" i="97"/>
  <c r="J50" i="97" s="1"/>
  <c r="I53" i="97"/>
  <c r="J53" i="97" s="1"/>
  <c r="I26" i="97"/>
  <c r="J26" i="97" s="1"/>
  <c r="I25" i="97"/>
  <c r="J25" i="97" s="1"/>
  <c r="I86" i="97"/>
  <c r="J86" i="97" s="1"/>
  <c r="I44" i="97"/>
  <c r="J44" i="97" s="1"/>
  <c r="I21" i="97"/>
  <c r="J21" i="97" s="1"/>
  <c r="I42" i="97"/>
  <c r="J42" i="97" s="1"/>
  <c r="I29" i="97"/>
  <c r="J29" i="97" s="1"/>
  <c r="I18" i="97"/>
  <c r="J18" i="97" s="1"/>
  <c r="I62" i="97"/>
  <c r="J62" i="97" s="1"/>
  <c r="I93" i="97"/>
  <c r="J93" i="97" s="1"/>
  <c r="I68" i="97"/>
  <c r="J68" i="97" s="1"/>
  <c r="I33" i="97"/>
  <c r="J33" i="97" s="1"/>
  <c r="I10" i="97"/>
  <c r="J10" i="97" s="1"/>
  <c r="I20" i="97"/>
  <c r="J20" i="97" s="1"/>
  <c r="I114" i="97"/>
  <c r="J114" i="97" s="1"/>
  <c r="I73" i="97"/>
  <c r="J73" i="97" s="1"/>
  <c r="I112" i="97"/>
  <c r="J112" i="97" s="1"/>
  <c r="I95" i="97"/>
  <c r="J95" i="97" s="1"/>
  <c r="I111" i="97"/>
  <c r="J111" i="97" s="1"/>
  <c r="I58" i="97"/>
  <c r="J58" i="97" s="1"/>
  <c r="I45" i="97"/>
  <c r="J45" i="97" s="1"/>
  <c r="I11" i="97"/>
  <c r="I76" i="97"/>
  <c r="J76" i="97" s="1"/>
  <c r="I82" i="97"/>
  <c r="J82" i="97" s="1"/>
  <c r="I81" i="97"/>
  <c r="J81" i="97" s="1"/>
  <c r="H38" i="93"/>
  <c r="J38" i="93"/>
  <c r="J13" i="106"/>
  <c r="H13" i="106"/>
  <c r="J31" i="106"/>
  <c r="H17" i="105"/>
  <c r="J17" i="105"/>
  <c r="J31" i="105"/>
  <c r="J15" i="105"/>
  <c r="H11" i="105"/>
  <c r="J74" i="166"/>
  <c r="H166" i="166"/>
  <c r="H63" i="166"/>
  <c r="H178" i="166"/>
  <c r="H100" i="166"/>
  <c r="J252" i="166"/>
  <c r="H66" i="166"/>
  <c r="H43" i="166"/>
  <c r="H262" i="166"/>
  <c r="J188" i="166"/>
  <c r="H159" i="166"/>
  <c r="H139" i="166"/>
  <c r="H128" i="166"/>
  <c r="J43" i="165"/>
  <c r="J69" i="165"/>
  <c r="J232" i="160"/>
  <c r="H312" i="160"/>
  <c r="H17" i="160"/>
  <c r="J74" i="160"/>
  <c r="H106" i="160"/>
  <c r="H30" i="160"/>
  <c r="H196" i="160"/>
  <c r="J196" i="160"/>
  <c r="J289" i="160"/>
  <c r="H283" i="160"/>
  <c r="J162" i="160"/>
  <c r="J210" i="160"/>
  <c r="H23" i="149"/>
  <c r="H110" i="96"/>
  <c r="H56" i="96"/>
  <c r="J71" i="96"/>
  <c r="H43" i="96"/>
  <c r="H11" i="96"/>
  <c r="J85" i="96"/>
  <c r="J79" i="96"/>
  <c r="J113" i="96"/>
  <c r="H22" i="96"/>
  <c r="J72" i="96"/>
  <c r="J29" i="96"/>
  <c r="H112" i="96"/>
  <c r="J31" i="96"/>
  <c r="J118" i="96"/>
  <c r="J119" i="96"/>
  <c r="H105" i="96"/>
  <c r="J86" i="96"/>
  <c r="H30" i="96"/>
  <c r="J36" i="96"/>
  <c r="H61" i="96"/>
  <c r="H129" i="166"/>
  <c r="J203" i="166"/>
  <c r="H154" i="166"/>
  <c r="H170" i="166"/>
  <c r="H135" i="166"/>
  <c r="H251" i="166"/>
  <c r="J92" i="166"/>
  <c r="H261" i="166"/>
  <c r="H226" i="166"/>
  <c r="H67" i="166"/>
  <c r="J107" i="166"/>
  <c r="H236" i="166"/>
  <c r="H225" i="166"/>
  <c r="J126" i="166"/>
  <c r="H51" i="166"/>
  <c r="J205" i="165"/>
  <c r="H47" i="165"/>
  <c r="H119" i="165"/>
  <c r="H178" i="165"/>
  <c r="H99" i="165"/>
  <c r="J263" i="165"/>
  <c r="J111" i="165"/>
  <c r="J221" i="165"/>
  <c r="J173" i="165"/>
  <c r="J142" i="165"/>
  <c r="J42" i="165"/>
  <c r="J189" i="165"/>
  <c r="J67" i="165"/>
  <c r="H256" i="165"/>
  <c r="H103" i="165"/>
  <c r="J78" i="165"/>
  <c r="H18" i="145"/>
  <c r="I17" i="145"/>
  <c r="I23" i="145"/>
  <c r="I22" i="145"/>
  <c r="I21" i="145"/>
  <c r="I19" i="145"/>
  <c r="I20" i="145"/>
  <c r="H14" i="124"/>
  <c r="H12" i="124"/>
  <c r="H16" i="124"/>
  <c r="H10" i="124"/>
  <c r="H18" i="124"/>
  <c r="J18" i="103"/>
  <c r="H18" i="103"/>
  <c r="I10" i="103"/>
  <c r="I19" i="103"/>
  <c r="H13" i="103"/>
  <c r="I11" i="103"/>
  <c r="I28" i="103"/>
  <c r="I12" i="103"/>
  <c r="I29" i="103"/>
  <c r="I14" i="103"/>
  <c r="J16" i="103"/>
  <c r="H17" i="115"/>
  <c r="J18" i="115"/>
  <c r="J14" i="120"/>
  <c r="H14" i="120"/>
  <c r="H16" i="120"/>
  <c r="H11" i="120"/>
  <c r="J19" i="120"/>
  <c r="J19" i="102"/>
  <c r="H19" i="102"/>
  <c r="H14" i="100"/>
  <c r="J14" i="100"/>
  <c r="H27" i="100"/>
  <c r="J115" i="160"/>
  <c r="H164" i="160"/>
  <c r="J10" i="94"/>
  <c r="H10" i="94"/>
  <c r="J8" i="94"/>
  <c r="J109" i="96"/>
  <c r="H109" i="96"/>
  <c r="J69" i="96"/>
  <c r="J47" i="96"/>
  <c r="H116" i="96"/>
  <c r="H12" i="96"/>
  <c r="H25" i="92"/>
  <c r="J25" i="92"/>
  <c r="J13" i="92"/>
  <c r="H253" i="166"/>
  <c r="J253" i="166"/>
  <c r="J152" i="166"/>
  <c r="H158" i="166"/>
  <c r="H145" i="166"/>
  <c r="H241" i="166"/>
  <c r="J142" i="166"/>
  <c r="J113" i="165"/>
  <c r="H60" i="165"/>
  <c r="J219" i="165"/>
  <c r="J232" i="165"/>
  <c r="J174" i="165"/>
  <c r="H126" i="165"/>
  <c r="H162" i="165"/>
  <c r="J124" i="165"/>
  <c r="J255" i="165"/>
  <c r="H105" i="165"/>
  <c r="J137" i="165"/>
  <c r="J40" i="165"/>
  <c r="J86" i="165"/>
  <c r="J204" i="165"/>
  <c r="H114" i="165"/>
  <c r="H253" i="165"/>
  <c r="H97" i="165"/>
  <c r="H140" i="165"/>
  <c r="H79" i="165"/>
  <c r="H249" i="165"/>
  <c r="H216" i="165"/>
  <c r="H166" i="165"/>
  <c r="J197" i="165"/>
  <c r="H187" i="165"/>
  <c r="J89" i="165"/>
  <c r="J131" i="165"/>
  <c r="H210" i="165"/>
  <c r="J136" i="165"/>
  <c r="J65" i="165"/>
  <c r="H236" i="165"/>
  <c r="H185" i="165"/>
  <c r="J93" i="165"/>
  <c r="H74" i="165"/>
  <c r="J144" i="165"/>
  <c r="H227" i="165"/>
  <c r="H158" i="165"/>
  <c r="H24" i="145"/>
  <c r="J24" i="145"/>
  <c r="H64" i="97"/>
  <c r="H80" i="97"/>
  <c r="H90" i="97"/>
  <c r="H25" i="149"/>
  <c r="H20" i="149"/>
  <c r="H21" i="149"/>
  <c r="H34" i="97"/>
  <c r="H78" i="97"/>
  <c r="H46" i="97"/>
  <c r="H97" i="97"/>
  <c r="H100" i="97"/>
  <c r="H16" i="97"/>
  <c r="H77" i="97"/>
  <c r="H88" i="97"/>
  <c r="H26" i="149"/>
  <c r="H120" i="97"/>
  <c r="H75" i="97"/>
  <c r="H22" i="149"/>
  <c r="H22" i="97"/>
  <c r="H94" i="97"/>
  <c r="H57" i="97"/>
  <c r="J77" i="96" l="1"/>
  <c r="H108" i="96"/>
  <c r="H17" i="96"/>
  <c r="J14" i="96"/>
  <c r="H35" i="96"/>
  <c r="H64" i="96"/>
  <c r="J26" i="92"/>
  <c r="J181" i="147"/>
  <c r="H241" i="147"/>
  <c r="J9" i="101"/>
  <c r="J108" i="166"/>
  <c r="H102" i="147"/>
  <c r="H212" i="160"/>
  <c r="H32" i="101"/>
  <c r="H13" i="124"/>
  <c r="H207" i="147"/>
  <c r="J149" i="160"/>
  <c r="H36" i="160"/>
  <c r="J228" i="160"/>
  <c r="J117" i="160"/>
  <c r="H256" i="160"/>
  <c r="H12" i="108"/>
  <c r="H83" i="96"/>
  <c r="J80" i="96"/>
  <c r="H14" i="101"/>
  <c r="J57" i="96"/>
  <c r="H75" i="96"/>
  <c r="H20" i="96"/>
  <c r="H67" i="96"/>
  <c r="H73" i="96"/>
  <c r="H91" i="96"/>
  <c r="H96" i="96"/>
  <c r="H45" i="96"/>
  <c r="J117" i="96"/>
  <c r="J114" i="96"/>
  <c r="J92" i="96"/>
  <c r="H39" i="96"/>
  <c r="H12" i="92"/>
  <c r="H221" i="160"/>
  <c r="J85" i="160"/>
  <c r="H15" i="101"/>
  <c r="H37" i="96"/>
  <c r="J68" i="96"/>
  <c r="H24" i="96"/>
  <c r="H78" i="96"/>
  <c r="H66" i="96"/>
  <c r="J89" i="96"/>
  <c r="J10" i="96"/>
  <c r="H18" i="108"/>
  <c r="J15" i="93"/>
  <c r="H14" i="92"/>
  <c r="H176" i="147"/>
  <c r="J302" i="160"/>
  <c r="H148" i="160"/>
  <c r="J80" i="160"/>
  <c r="H190" i="160"/>
  <c r="J208" i="160"/>
  <c r="J10" i="101"/>
  <c r="H10" i="101"/>
  <c r="H16" i="108"/>
  <c r="H12" i="118"/>
  <c r="H12" i="115"/>
  <c r="H11" i="101"/>
  <c r="H19" i="101"/>
  <c r="J76" i="96"/>
  <c r="J97" i="96"/>
  <c r="H42" i="96"/>
  <c r="J41" i="96"/>
  <c r="H102" i="96"/>
  <c r="J48" i="96"/>
  <c r="J54" i="96"/>
  <c r="H19" i="96"/>
  <c r="J111" i="96"/>
  <c r="H148" i="166"/>
  <c r="H89" i="160"/>
  <c r="J68" i="160"/>
  <c r="J239" i="160"/>
  <c r="H9" i="160"/>
  <c r="J299" i="160"/>
  <c r="J205" i="160"/>
  <c r="J110" i="160"/>
  <c r="H298" i="160"/>
  <c r="H63" i="160"/>
  <c r="J277" i="160"/>
  <c r="H64" i="160"/>
  <c r="H209" i="160"/>
  <c r="J276" i="160"/>
  <c r="H147" i="160"/>
  <c r="H288" i="160"/>
  <c r="H18" i="101"/>
  <c r="H28" i="108"/>
  <c r="J13" i="108"/>
  <c r="J29" i="92"/>
  <c r="H10" i="92"/>
  <c r="J46" i="147"/>
  <c r="H126" i="147"/>
  <c r="H41" i="160"/>
  <c r="H9" i="115"/>
  <c r="H12" i="101"/>
  <c r="J25" i="96"/>
  <c r="J99" i="96"/>
  <c r="H164" i="166"/>
  <c r="H135" i="147"/>
  <c r="J244" i="147"/>
  <c r="H159" i="160"/>
  <c r="J158" i="160"/>
  <c r="H19" i="115"/>
  <c r="J87" i="96"/>
  <c r="H120" i="96"/>
  <c r="H55" i="96"/>
  <c r="H82" i="96"/>
  <c r="H101" i="96"/>
  <c r="J81" i="96"/>
  <c r="J191" i="166"/>
  <c r="H40" i="166"/>
  <c r="J60" i="160"/>
  <c r="H8" i="96"/>
  <c r="H93" i="96"/>
  <c r="J50" i="96"/>
  <c r="H34" i="96"/>
  <c r="J13" i="131"/>
  <c r="H158" i="147"/>
  <c r="H293" i="160"/>
  <c r="J120" i="160"/>
  <c r="H16" i="118"/>
  <c r="H8" i="115"/>
  <c r="J17" i="92"/>
  <c r="H9" i="92"/>
  <c r="J38" i="92"/>
  <c r="H60" i="166"/>
  <c r="J56" i="166"/>
  <c r="H56" i="166"/>
  <c r="J37" i="166"/>
  <c r="H37" i="166"/>
  <c r="J64" i="166"/>
  <c r="H64" i="166"/>
  <c r="J60" i="96"/>
  <c r="J59" i="96"/>
  <c r="J44" i="96"/>
  <c r="H62" i="96"/>
  <c r="J28" i="96"/>
  <c r="H40" i="96"/>
  <c r="H98" i="96"/>
  <c r="J26" i="96"/>
  <c r="J9" i="96"/>
  <c r="H104" i="96"/>
  <c r="H13" i="96"/>
  <c r="H94" i="96"/>
  <c r="H27" i="96"/>
  <c r="J16" i="96"/>
  <c r="J18" i="96"/>
  <c r="J27" i="92"/>
  <c r="H23" i="92"/>
  <c r="H16" i="92"/>
  <c r="J177" i="147"/>
  <c r="H87" i="160"/>
  <c r="J113" i="160"/>
  <c r="H309" i="160"/>
  <c r="J26" i="160"/>
  <c r="H146" i="160"/>
  <c r="H8" i="108"/>
  <c r="J17" i="108"/>
  <c r="H19" i="108"/>
  <c r="H9" i="118"/>
  <c r="J17" i="118"/>
  <c r="H58" i="96"/>
  <c r="J15" i="96"/>
  <c r="H32" i="96"/>
  <c r="H38" i="96"/>
  <c r="J14" i="131"/>
  <c r="J203" i="147"/>
  <c r="J82" i="160"/>
  <c r="J126" i="160"/>
  <c r="H169" i="160"/>
  <c r="J91" i="160"/>
  <c r="J15" i="160"/>
  <c r="J271" i="160"/>
  <c r="H10" i="160"/>
  <c r="J194" i="160"/>
  <c r="H35" i="160"/>
  <c r="H153" i="160"/>
  <c r="J306" i="160"/>
  <c r="H77" i="160"/>
  <c r="H19" i="160"/>
  <c r="H243" i="160"/>
  <c r="J42" i="160"/>
  <c r="H294" i="160"/>
  <c r="H202" i="160"/>
  <c r="H229" i="160"/>
  <c r="J274" i="160"/>
  <c r="H11" i="118"/>
  <c r="J11" i="118"/>
  <c r="H10" i="118"/>
  <c r="J19" i="118"/>
  <c r="J18" i="118"/>
  <c r="H18" i="118"/>
  <c r="J15" i="118"/>
  <c r="H15" i="118"/>
  <c r="H16" i="115"/>
  <c r="H11" i="115"/>
  <c r="J11" i="92"/>
  <c r="J30" i="92"/>
  <c r="H20" i="92"/>
  <c r="J28" i="92"/>
  <c r="J215" i="147"/>
  <c r="J157" i="147"/>
  <c r="J59" i="147"/>
  <c r="H199" i="147"/>
  <c r="J238" i="160"/>
  <c r="J144" i="160"/>
  <c r="H71" i="160"/>
  <c r="J156" i="160"/>
  <c r="H142" i="160"/>
  <c r="H307" i="160"/>
  <c r="H14" i="160"/>
  <c r="H272" i="160"/>
  <c r="H28" i="160"/>
  <c r="H216" i="160"/>
  <c r="J100" i="160"/>
  <c r="J58" i="160"/>
  <c r="J211" i="160"/>
  <c r="J141" i="160"/>
  <c r="H303" i="160"/>
  <c r="H270" i="160"/>
  <c r="J121" i="160"/>
  <c r="H65" i="160"/>
  <c r="H233" i="160"/>
  <c r="H292" i="160"/>
  <c r="H32" i="160"/>
  <c r="H47" i="160"/>
  <c r="H137" i="160"/>
  <c r="J240" i="160"/>
  <c r="H300" i="160"/>
  <c r="J98" i="160"/>
  <c r="J268" i="160"/>
  <c r="J145" i="160"/>
  <c r="H177" i="160"/>
  <c r="H244" i="160"/>
  <c r="J191" i="160"/>
  <c r="H45" i="160"/>
  <c r="H118" i="160"/>
  <c r="H59" i="160"/>
  <c r="J79" i="160"/>
  <c r="J104" i="160"/>
  <c r="J295" i="160"/>
  <c r="H269" i="160"/>
  <c r="J192" i="160"/>
  <c r="J72" i="160"/>
  <c r="J167" i="160"/>
  <c r="H112" i="160"/>
  <c r="J203" i="160"/>
  <c r="J231" i="160"/>
  <c r="J168" i="160"/>
  <c r="H14" i="115"/>
  <c r="H8" i="92"/>
  <c r="J15" i="92"/>
  <c r="H129" i="160"/>
  <c r="J136" i="160"/>
  <c r="J119" i="160"/>
  <c r="J37" i="160"/>
  <c r="H265" i="160"/>
  <c r="J297" i="160"/>
  <c r="H287" i="160"/>
  <c r="H18" i="160"/>
  <c r="J193" i="160"/>
  <c r="J138" i="160"/>
  <c r="J86" i="160"/>
  <c r="H73" i="160"/>
  <c r="J102" i="160"/>
  <c r="H173" i="160"/>
  <c r="H172" i="160"/>
  <c r="H57" i="160"/>
  <c r="H38" i="160"/>
  <c r="H34" i="160"/>
  <c r="H40" i="160"/>
  <c r="H197" i="160"/>
  <c r="H81" i="160"/>
  <c r="H213" i="160"/>
  <c r="J242" i="160"/>
  <c r="J49" i="160"/>
  <c r="J214" i="160"/>
  <c r="J220" i="160"/>
  <c r="J39" i="160"/>
  <c r="H198" i="160"/>
  <c r="J27" i="160"/>
  <c r="J235" i="160"/>
  <c r="J105" i="160"/>
  <c r="H174" i="160"/>
  <c r="H29" i="160"/>
  <c r="J314" i="160"/>
  <c r="J8" i="160"/>
  <c r="J78" i="160"/>
  <c r="H236" i="160"/>
  <c r="J163" i="160"/>
  <c r="J44" i="160"/>
  <c r="J241" i="160"/>
  <c r="J278" i="160"/>
  <c r="H207" i="160"/>
  <c r="H11" i="160"/>
  <c r="J199" i="160"/>
  <c r="J290" i="160"/>
  <c r="J282" i="160"/>
  <c r="J140" i="160"/>
  <c r="J304" i="160"/>
  <c r="J112" i="147"/>
  <c r="J151" i="160"/>
  <c r="J237" i="160"/>
  <c r="H114" i="160"/>
  <c r="H264" i="160"/>
  <c r="H263" i="160"/>
  <c r="H311" i="160"/>
  <c r="H116" i="160"/>
  <c r="J206" i="160"/>
  <c r="J215" i="160"/>
  <c r="J187" i="160"/>
  <c r="J84" i="160"/>
  <c r="J230" i="160"/>
  <c r="J13" i="160"/>
  <c r="H201" i="160"/>
  <c r="J225" i="160"/>
  <c r="J56" i="160"/>
  <c r="J226" i="160"/>
  <c r="J108" i="160"/>
  <c r="H313" i="160"/>
  <c r="J97" i="160"/>
  <c r="H69" i="160"/>
  <c r="H131" i="160"/>
  <c r="H223" i="160"/>
  <c r="J122" i="160"/>
  <c r="H31" i="160"/>
  <c r="H184" i="160"/>
  <c r="H101" i="160"/>
  <c r="J219" i="160"/>
  <c r="H249" i="160"/>
  <c r="J222" i="160"/>
  <c r="H128" i="160"/>
  <c r="H75" i="160"/>
  <c r="H279" i="160"/>
  <c r="J224" i="160"/>
  <c r="H33" i="160"/>
  <c r="J124" i="160"/>
  <c r="J12" i="160"/>
  <c r="J160" i="160"/>
  <c r="H132" i="160"/>
  <c r="J165" i="160"/>
  <c r="H143" i="160"/>
  <c r="H155" i="160"/>
  <c r="H248" i="160"/>
  <c r="H166" i="160"/>
  <c r="H275" i="160"/>
  <c r="J257" i="160"/>
  <c r="H154" i="160"/>
  <c r="H157" i="160"/>
  <c r="J150" i="160"/>
  <c r="H150" i="160"/>
  <c r="J70" i="160"/>
  <c r="J90" i="160"/>
  <c r="J280" i="160"/>
  <c r="H247" i="160"/>
  <c r="H139" i="160"/>
  <c r="H281" i="160"/>
  <c r="J305" i="160"/>
  <c r="H88" i="160"/>
  <c r="H291" i="160"/>
  <c r="J125" i="160"/>
  <c r="H99" i="160"/>
  <c r="J48" i="160"/>
  <c r="J111" i="160"/>
  <c r="J46" i="160"/>
  <c r="J204" i="160"/>
  <c r="H204" i="160"/>
  <c r="J16" i="160"/>
  <c r="H94" i="160"/>
  <c r="H152" i="160"/>
  <c r="J185" i="160"/>
  <c r="H296" i="160"/>
  <c r="H127" i="160"/>
  <c r="J135" i="160"/>
  <c r="H96" i="160"/>
  <c r="J315" i="160"/>
  <c r="J61" i="160"/>
  <c r="J83" i="160"/>
  <c r="J246" i="160"/>
  <c r="J227" i="160"/>
  <c r="H308" i="160"/>
  <c r="J308" i="160"/>
  <c r="J123" i="160"/>
  <c r="H130" i="160"/>
  <c r="J95" i="160"/>
  <c r="J189" i="160"/>
  <c r="J195" i="160"/>
  <c r="H109" i="160"/>
  <c r="J109" i="160"/>
  <c r="J66" i="160"/>
  <c r="H93" i="160"/>
  <c r="H76" i="160"/>
  <c r="J266" i="160"/>
  <c r="J310" i="160"/>
  <c r="J107" i="160"/>
  <c r="H273" i="160"/>
  <c r="H103" i="160"/>
  <c r="J43" i="160"/>
  <c r="H133" i="160"/>
  <c r="H67" i="160"/>
  <c r="H217" i="160"/>
  <c r="H92" i="160"/>
  <c r="J218" i="160"/>
  <c r="H245" i="160"/>
  <c r="J62" i="160"/>
  <c r="H62" i="160"/>
  <c r="J200" i="160"/>
  <c r="J301" i="160"/>
  <c r="H14" i="116"/>
  <c r="H70" i="97"/>
  <c r="H119" i="97"/>
  <c r="H120" i="147"/>
  <c r="H79" i="97"/>
  <c r="H61" i="97"/>
  <c r="H91" i="97"/>
  <c r="H87" i="97"/>
  <c r="H37" i="97"/>
  <c r="H20" i="131"/>
  <c r="H16" i="131"/>
  <c r="H55" i="147"/>
  <c r="H15" i="131"/>
  <c r="H17" i="131"/>
  <c r="H8" i="131"/>
  <c r="H9" i="131"/>
  <c r="J9" i="131"/>
  <c r="J19" i="131"/>
  <c r="H19" i="131"/>
  <c r="H18" i="131"/>
  <c r="J18" i="131"/>
  <c r="J11" i="131"/>
  <c r="H11" i="131"/>
  <c r="H10" i="131"/>
  <c r="J10" i="131"/>
  <c r="H236" i="147"/>
  <c r="H112" i="97"/>
  <c r="H96" i="97"/>
  <c r="H20" i="97"/>
  <c r="H45" i="97"/>
  <c r="H55" i="97"/>
  <c r="H29" i="97"/>
  <c r="H31" i="97"/>
  <c r="H30" i="97"/>
  <c r="H12" i="97"/>
  <c r="H225" i="147"/>
  <c r="H12" i="116"/>
  <c r="H93" i="97"/>
  <c r="H208" i="147"/>
  <c r="H49" i="97"/>
  <c r="H9" i="97"/>
  <c r="H63" i="97"/>
  <c r="H40" i="97"/>
  <c r="H43" i="97"/>
  <c r="H72" i="97"/>
  <c r="H95" i="97"/>
  <c r="H58" i="97"/>
  <c r="J117" i="147"/>
  <c r="J93" i="147"/>
  <c r="H83" i="147"/>
  <c r="H172" i="166"/>
  <c r="J172" i="166"/>
  <c r="J261" i="147"/>
  <c r="J106" i="147"/>
  <c r="H239" i="147"/>
  <c r="J182" i="147"/>
  <c r="H77" i="147"/>
  <c r="J202" i="147"/>
  <c r="H53" i="147"/>
  <c r="J17" i="116"/>
  <c r="H17" i="116"/>
  <c r="H16" i="116"/>
  <c r="J16" i="116"/>
  <c r="J13" i="116"/>
  <c r="H13" i="116"/>
  <c r="H11" i="116"/>
  <c r="J11" i="116"/>
  <c r="J10" i="116"/>
  <c r="H10" i="116"/>
  <c r="H9" i="116"/>
  <c r="J9" i="116"/>
  <c r="J8" i="116"/>
  <c r="H8" i="116"/>
  <c r="H58" i="147"/>
  <c r="H262" i="147"/>
  <c r="H247" i="147"/>
  <c r="J81" i="147"/>
  <c r="H161" i="147"/>
  <c r="J188" i="147"/>
  <c r="H127" i="147"/>
  <c r="J48" i="147"/>
  <c r="H154" i="147"/>
  <c r="H211" i="147"/>
  <c r="H88" i="147"/>
  <c r="H219" i="147"/>
  <c r="H111" i="97"/>
  <c r="H18" i="97"/>
  <c r="H66" i="97"/>
  <c r="H110" i="97"/>
  <c r="H44" i="97"/>
  <c r="H54" i="97"/>
  <c r="H36" i="97"/>
  <c r="H21" i="97"/>
  <c r="H14" i="97"/>
  <c r="H118" i="97"/>
  <c r="H32" i="97"/>
  <c r="H9" i="93"/>
  <c r="H142" i="147"/>
  <c r="J107" i="147"/>
  <c r="J27" i="93"/>
  <c r="H204" i="147"/>
  <c r="J258" i="147"/>
  <c r="J192" i="147"/>
  <c r="H143" i="147"/>
  <c r="J253" i="147"/>
  <c r="H20" i="93"/>
  <c r="J209" i="147"/>
  <c r="H209" i="147"/>
  <c r="H86" i="147"/>
  <c r="J86" i="147"/>
  <c r="J113" i="147"/>
  <c r="H113" i="147"/>
  <c r="J197" i="147"/>
  <c r="H197" i="147"/>
  <c r="J50" i="147"/>
  <c r="H50" i="147"/>
  <c r="J171" i="147"/>
  <c r="H171" i="147"/>
  <c r="H163" i="147"/>
  <c r="J163" i="147"/>
  <c r="J90" i="147"/>
  <c r="H90" i="147"/>
  <c r="J153" i="147"/>
  <c r="H57" i="147"/>
  <c r="J40" i="147"/>
  <c r="H140" i="147"/>
  <c r="J140" i="147"/>
  <c r="J82" i="147"/>
  <c r="H82" i="147"/>
  <c r="J214" i="147"/>
  <c r="H214" i="147"/>
  <c r="H103" i="147"/>
  <c r="J103" i="147"/>
  <c r="H162" i="147"/>
  <c r="J162" i="147"/>
  <c r="H115" i="147"/>
  <c r="J115" i="147"/>
  <c r="J233" i="147"/>
  <c r="J259" i="147"/>
  <c r="H259" i="147"/>
  <c r="H97" i="147"/>
  <c r="J97" i="147"/>
  <c r="J94" i="147"/>
  <c r="H94" i="147"/>
  <c r="H116" i="147"/>
  <c r="J116" i="147"/>
  <c r="H191" i="147"/>
  <c r="J98" i="147"/>
  <c r="H183" i="147"/>
  <c r="J39" i="147"/>
  <c r="H39" i="147"/>
  <c r="J60" i="147"/>
  <c r="H60" i="147"/>
  <c r="H61" i="147"/>
  <c r="J61" i="147"/>
  <c r="J128" i="147"/>
  <c r="H128" i="147"/>
  <c r="J187" i="147"/>
  <c r="H187" i="147"/>
  <c r="J159" i="147"/>
  <c r="H159" i="147"/>
  <c r="J237" i="147"/>
  <c r="H237" i="147"/>
  <c r="J198" i="147"/>
  <c r="H198" i="147"/>
  <c r="H232" i="147"/>
  <c r="J232" i="147"/>
  <c r="H137" i="147"/>
  <c r="J137" i="147"/>
  <c r="J217" i="147"/>
  <c r="H217" i="147"/>
  <c r="H92" i="147"/>
  <c r="J92" i="147"/>
  <c r="J226" i="147"/>
  <c r="H226" i="147"/>
  <c r="J166" i="147"/>
  <c r="H166" i="147"/>
  <c r="H41" i="147"/>
  <c r="J189" i="147"/>
  <c r="H189" i="147"/>
  <c r="H62" i="147"/>
  <c r="J62" i="147"/>
  <c r="H87" i="147"/>
  <c r="J87" i="147"/>
  <c r="H119" i="147"/>
  <c r="J119" i="147"/>
  <c r="H206" i="147"/>
  <c r="J206" i="147"/>
  <c r="H230" i="147"/>
  <c r="H85" i="147"/>
  <c r="H95" i="147"/>
  <c r="H124" i="147"/>
  <c r="J201" i="147"/>
  <c r="H201" i="147"/>
  <c r="H251" i="147"/>
  <c r="J251" i="147"/>
  <c r="H184" i="147"/>
  <c r="J184" i="147"/>
  <c r="J240" i="147"/>
  <c r="H240" i="147"/>
  <c r="H185" i="147"/>
  <c r="J185" i="147"/>
  <c r="J250" i="147"/>
  <c r="H250" i="147"/>
  <c r="H205" i="147"/>
  <c r="J205" i="147"/>
  <c r="H168" i="147"/>
  <c r="J168" i="147"/>
  <c r="H196" i="147"/>
  <c r="J196" i="147"/>
  <c r="J52" i="147"/>
  <c r="H52" i="147"/>
  <c r="J100" i="147"/>
  <c r="H100" i="147"/>
  <c r="H108" i="147"/>
  <c r="J108" i="147"/>
  <c r="J152" i="147"/>
  <c r="J56" i="147"/>
  <c r="H56" i="147"/>
  <c r="J255" i="147"/>
  <c r="H255" i="147"/>
  <c r="J67" i="147"/>
  <c r="H67" i="147"/>
  <c r="H218" i="147"/>
  <c r="J79" i="147"/>
  <c r="H89" i="147"/>
  <c r="J256" i="147"/>
  <c r="H256" i="147"/>
  <c r="J76" i="147"/>
  <c r="H76" i="147"/>
  <c r="H223" i="147"/>
  <c r="J223" i="147"/>
  <c r="J231" i="147"/>
  <c r="H231" i="147"/>
  <c r="H175" i="147"/>
  <c r="J175" i="147"/>
  <c r="J227" i="147"/>
  <c r="H227" i="147"/>
  <c r="H96" i="147"/>
  <c r="J96" i="147"/>
  <c r="J54" i="147"/>
  <c r="H54" i="147"/>
  <c r="J150" i="147"/>
  <c r="J47" i="147"/>
  <c r="J248" i="147"/>
  <c r="J151" i="147"/>
  <c r="J129" i="147"/>
  <c r="H129" i="147"/>
  <c r="J144" i="147"/>
  <c r="H144" i="147"/>
  <c r="J45" i="147"/>
  <c r="H45" i="147"/>
  <c r="H148" i="147"/>
  <c r="J148" i="147"/>
  <c r="H131" i="147"/>
  <c r="J131" i="147"/>
  <c r="H36" i="147"/>
  <c r="J36" i="147"/>
  <c r="J178" i="147"/>
  <c r="H178" i="147"/>
  <c r="J44" i="147"/>
  <c r="H44" i="147"/>
  <c r="J254" i="147"/>
  <c r="H254" i="147"/>
  <c r="J130" i="147"/>
  <c r="H130" i="147"/>
  <c r="H63" i="147"/>
  <c r="J63" i="147"/>
  <c r="J43" i="147"/>
  <c r="H43" i="147"/>
  <c r="J99" i="147"/>
  <c r="H99" i="147"/>
  <c r="H224" i="147"/>
  <c r="J179" i="147"/>
  <c r="H179" i="147"/>
  <c r="J165" i="147"/>
  <c r="H165" i="147"/>
  <c r="J216" i="147"/>
  <c r="H216" i="147"/>
  <c r="H243" i="147"/>
  <c r="J243" i="147"/>
  <c r="J172" i="147"/>
  <c r="H172" i="147"/>
  <c r="H70" i="147"/>
  <c r="J70" i="147"/>
  <c r="H186" i="147"/>
  <c r="J186" i="147"/>
  <c r="J195" i="147"/>
  <c r="H195" i="147"/>
  <c r="J147" i="147"/>
  <c r="H147" i="147"/>
  <c r="J257" i="147"/>
  <c r="H257" i="147"/>
  <c r="H105" i="147"/>
  <c r="J105" i="147"/>
  <c r="J122" i="147"/>
  <c r="H122" i="147"/>
  <c r="H80" i="147"/>
  <c r="J80" i="147"/>
  <c r="J160" i="147"/>
  <c r="H160" i="147"/>
  <c r="H68" i="147"/>
  <c r="J68" i="147"/>
  <c r="H190" i="147"/>
  <c r="J190" i="147"/>
  <c r="H194" i="147"/>
  <c r="J194" i="147"/>
  <c r="H139" i="147"/>
  <c r="J139" i="147"/>
  <c r="H51" i="147"/>
  <c r="J51" i="147"/>
  <c r="J78" i="147"/>
  <c r="H78" i="147"/>
  <c r="H75" i="147"/>
  <c r="J75" i="147"/>
  <c r="H141" i="147"/>
  <c r="J141" i="147"/>
  <c r="H246" i="147"/>
  <c r="J246" i="147"/>
  <c r="H200" i="147"/>
  <c r="J200" i="147"/>
  <c r="J104" i="147"/>
  <c r="H104" i="147"/>
  <c r="J91" i="147"/>
  <c r="H91" i="147"/>
  <c r="H245" i="147"/>
  <c r="J245" i="147"/>
  <c r="H65" i="147"/>
  <c r="J65" i="147"/>
  <c r="H234" i="147"/>
  <c r="J234" i="147"/>
  <c r="H109" i="147"/>
  <c r="J109" i="147"/>
  <c r="H235" i="147"/>
  <c r="J235" i="147"/>
  <c r="J252" i="147"/>
  <c r="H252" i="147"/>
  <c r="H110" i="147"/>
  <c r="J110" i="147"/>
  <c r="H121" i="147"/>
  <c r="J121" i="147"/>
  <c r="H213" i="147"/>
  <c r="J213" i="147"/>
  <c r="J167" i="147"/>
  <c r="H167" i="147"/>
  <c r="H69" i="147"/>
  <c r="J69" i="147"/>
  <c r="H125" i="147"/>
  <c r="J125" i="147"/>
  <c r="J114" i="147"/>
  <c r="H114" i="147"/>
  <c r="H66" i="147"/>
  <c r="J66" i="147"/>
  <c r="J222" i="147"/>
  <c r="H222" i="147"/>
  <c r="H64" i="147"/>
  <c r="J64" i="147"/>
  <c r="J84" i="147"/>
  <c r="H84" i="147"/>
  <c r="H132" i="147"/>
  <c r="J132" i="147"/>
  <c r="J221" i="147"/>
  <c r="H221" i="147"/>
  <c r="J49" i="147"/>
  <c r="H49" i="147"/>
  <c r="J228" i="147"/>
  <c r="H228" i="147"/>
  <c r="J111" i="147"/>
  <c r="H111" i="147"/>
  <c r="H123" i="147"/>
  <c r="J123" i="147"/>
  <c r="H101" i="147"/>
  <c r="J101" i="147"/>
  <c r="H173" i="147"/>
  <c r="J173" i="147"/>
  <c r="J180" i="147"/>
  <c r="H180" i="147"/>
  <c r="H149" i="147"/>
  <c r="J149" i="147"/>
  <c r="H260" i="147"/>
  <c r="J260" i="147"/>
  <c r="H170" i="147"/>
  <c r="J170" i="147"/>
  <c r="H263" i="147"/>
  <c r="J263" i="147"/>
  <c r="J74" i="147"/>
  <c r="H74" i="147"/>
  <c r="H37" i="147"/>
  <c r="J37" i="147"/>
  <c r="J242" i="147"/>
  <c r="H242" i="147"/>
  <c r="H174" i="147"/>
  <c r="J174" i="147"/>
  <c r="H212" i="147"/>
  <c r="J212" i="147"/>
  <c r="J71" i="147"/>
  <c r="H71" i="147"/>
  <c r="H238" i="147"/>
  <c r="J238" i="147"/>
  <c r="J73" i="147"/>
  <c r="H73" i="147"/>
  <c r="H136" i="147"/>
  <c r="J136" i="147"/>
  <c r="H38" i="147"/>
  <c r="J38" i="147"/>
  <c r="H156" i="147"/>
  <c r="J156" i="147"/>
  <c r="J249" i="147"/>
  <c r="H249" i="147"/>
  <c r="H72" i="147"/>
  <c r="J42" i="147"/>
  <c r="J229" i="147"/>
  <c r="H210" i="147"/>
  <c r="J210" i="147"/>
  <c r="H134" i="147"/>
  <c r="J134" i="147"/>
  <c r="H138" i="147"/>
  <c r="J138" i="147"/>
  <c r="J155" i="147"/>
  <c r="H155" i="147"/>
  <c r="J164" i="147"/>
  <c r="H164" i="147"/>
  <c r="H145" i="147"/>
  <c r="J145" i="147"/>
  <c r="H118" i="147"/>
  <c r="J118" i="147"/>
  <c r="J169" i="147"/>
  <c r="H169" i="147"/>
  <c r="H85" i="97"/>
  <c r="H15" i="97"/>
  <c r="H117" i="97"/>
  <c r="H113" i="97"/>
  <c r="H47" i="97"/>
  <c r="H24" i="97"/>
  <c r="H86" i="97"/>
  <c r="H84" i="97"/>
  <c r="H13" i="97"/>
  <c r="H35" i="97"/>
  <c r="H67" i="97"/>
  <c r="H114" i="97"/>
  <c r="H73" i="97"/>
  <c r="H83" i="97"/>
  <c r="H23" i="93"/>
  <c r="J12" i="93"/>
  <c r="H12" i="93"/>
  <c r="J8" i="93"/>
  <c r="J26" i="93"/>
  <c r="H26" i="93"/>
  <c r="H10" i="93"/>
  <c r="H14" i="93"/>
  <c r="J14" i="93"/>
  <c r="J29" i="93"/>
  <c r="H29" i="93"/>
  <c r="J28" i="93"/>
  <c r="H28" i="93"/>
  <c r="H16" i="93"/>
  <c r="J16" i="93"/>
  <c r="J11" i="93"/>
  <c r="H11" i="93"/>
  <c r="J30" i="93"/>
  <c r="H30" i="93"/>
  <c r="J13" i="93"/>
  <c r="H13" i="93"/>
  <c r="H17" i="93"/>
  <c r="J17" i="93"/>
  <c r="J11" i="107"/>
  <c r="H11" i="107"/>
  <c r="H12" i="99"/>
  <c r="J12" i="99"/>
  <c r="H11" i="99"/>
  <c r="J11" i="99"/>
  <c r="H18" i="99"/>
  <c r="J18" i="99"/>
  <c r="J8" i="99"/>
  <c r="H28" i="99"/>
  <c r="J28" i="99"/>
  <c r="H16" i="99"/>
  <c r="J16" i="99"/>
  <c r="J27" i="99"/>
  <c r="H27" i="99"/>
  <c r="J10" i="99"/>
  <c r="H10" i="99"/>
  <c r="J15" i="99"/>
  <c r="H15" i="99"/>
  <c r="H13" i="99"/>
  <c r="J13" i="99"/>
  <c r="J17" i="99"/>
  <c r="H51" i="97"/>
  <c r="H92" i="97"/>
  <c r="J11" i="97"/>
  <c r="H11" i="97"/>
  <c r="H74" i="97"/>
  <c r="H98" i="97"/>
  <c r="H81" i="97"/>
  <c r="H42" i="97"/>
  <c r="H28" i="97"/>
  <c r="H59" i="97"/>
  <c r="H25" i="97"/>
  <c r="H19" i="97"/>
  <c r="H8" i="97"/>
  <c r="J65" i="97"/>
  <c r="H65" i="97"/>
  <c r="H69" i="97"/>
  <c r="J69" i="97"/>
  <c r="H109" i="97"/>
  <c r="H62" i="97"/>
  <c r="H48" i="97"/>
  <c r="H52" i="97"/>
  <c r="H41" i="97"/>
  <c r="H56" i="97"/>
  <c r="H115" i="97"/>
  <c r="H50" i="97"/>
  <c r="H23" i="97"/>
  <c r="H26" i="97"/>
  <c r="H68" i="97"/>
  <c r="H38" i="97"/>
  <c r="H60" i="97"/>
  <c r="H99" i="97"/>
  <c r="H17" i="97"/>
  <c r="H53" i="97"/>
  <c r="H82" i="97"/>
  <c r="H33" i="97"/>
  <c r="H71" i="97"/>
  <c r="H76" i="97"/>
  <c r="H27" i="97"/>
  <c r="J27" i="97"/>
  <c r="H10" i="97"/>
  <c r="H116" i="97"/>
  <c r="H39" i="97"/>
  <c r="H23" i="145"/>
  <c r="J23" i="145"/>
  <c r="H22" i="145"/>
  <c r="J22" i="145"/>
  <c r="H21" i="145"/>
  <c r="J21" i="145"/>
  <c r="J17" i="145"/>
  <c r="H17" i="145"/>
  <c r="H20" i="145"/>
  <c r="J20" i="145"/>
  <c r="H19" i="145"/>
  <c r="J19" i="145"/>
  <c r="J11" i="103"/>
  <c r="H11" i="103"/>
  <c r="H10" i="103"/>
  <c r="J10" i="103"/>
  <c r="H28" i="103"/>
  <c r="J28" i="103"/>
  <c r="H19" i="103"/>
  <c r="J19" i="103"/>
  <c r="J14" i="103"/>
  <c r="H14" i="103"/>
  <c r="J29" i="103"/>
  <c r="H29" i="103"/>
  <c r="H12" i="103"/>
  <c r="J12" i="103"/>
</calcChain>
</file>

<file path=xl/sharedStrings.xml><?xml version="1.0" encoding="utf-8"?>
<sst xmlns="http://schemas.openxmlformats.org/spreadsheetml/2006/main" count="17163" uniqueCount="5013">
  <si>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</si>
  <si>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</si>
  <si>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</si>
  <si>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</si>
  <si>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</si>
  <si>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</si>
  <si>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</si>
  <si>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</si>
  <si>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</si>
  <si>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</si>
  <si>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</si>
  <si>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</si>
  <si>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</si>
  <si>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</si>
  <si>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</si>
  <si>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</si>
  <si>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</si>
  <si>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</si>
  <si>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</si>
  <si>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</si>
  <si>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</si>
  <si>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</si>
  <si>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</si>
  <si>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</si>
  <si>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</si>
  <si>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</si>
  <si>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</si>
  <si>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</si>
  <si>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</si>
  <si>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</si>
  <si>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</si>
  <si>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</si>
  <si>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</si>
  <si>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</si>
  <si>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</si>
  <si>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</si>
  <si>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</si>
  <si>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</si>
  <si>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</si>
  <si>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</si>
  <si>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</si>
  <si>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</si>
  <si>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</si>
  <si>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</si>
  <si>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</si>
  <si>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</si>
  <si>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</si>
  <si>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</si>
  <si>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</si>
  <si>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</si>
  <si>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</si>
  <si>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</si>
  <si>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</si>
  <si>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</si>
  <si>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</si>
  <si>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</si>
  <si>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</si>
  <si>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</si>
  <si>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</si>
  <si>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</si>
  <si>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</si>
  <si>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</si>
  <si>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</si>
  <si>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</si>
  <si>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</si>
  <si>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</si>
  <si>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</si>
  <si>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</si>
  <si>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</si>
  <si>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</si>
  <si>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</si>
  <si>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</si>
  <si>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</si>
  <si>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</si>
  <si>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</si>
  <si>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</si>
  <si>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</si>
  <si>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</si>
  <si>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</si>
  <si>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</si>
  <si>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</si>
  <si>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</si>
  <si>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</si>
  <si>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</si>
  <si>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</si>
  <si>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</si>
  <si>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</si>
  <si>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</si>
  <si>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</si>
  <si>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</si>
  <si>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</si>
  <si>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</si>
  <si>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</si>
  <si>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</si>
  <si>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</si>
  <si>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</si>
  <si>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</si>
  <si>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</si>
  <si>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</si>
  <si>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</si>
  <si>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</si>
  <si>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</si>
  <si>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</si>
  <si>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</si>
  <si>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</si>
  <si>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</si>
  <si>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</si>
  <si>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</si>
  <si>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</si>
  <si>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</si>
  <si>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</si>
  <si>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</si>
  <si>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</si>
  <si>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</si>
  <si>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</si>
  <si>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</si>
  <si>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</si>
  <si>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</si>
  <si>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</si>
  <si>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</si>
  <si>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</si>
  <si>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</si>
  <si>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</si>
  <si>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</si>
  <si>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</si>
  <si>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</si>
  <si>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</si>
  <si>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</si>
  <si>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</si>
  <si>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</si>
  <si>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</si>
  <si>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</si>
  <si>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</si>
  <si>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</si>
  <si>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</si>
  <si>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</si>
  <si>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</si>
  <si>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</si>
  <si>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</si>
  <si>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</si>
  <si>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</si>
  <si>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</si>
  <si>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</si>
  <si>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</si>
  <si>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</si>
  <si>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</si>
  <si>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</si>
  <si>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</si>
  <si>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</si>
  <si>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</si>
  <si>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</si>
  <si>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</si>
  <si>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</si>
  <si>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</si>
  <si>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</si>
  <si>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</si>
  <si>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</si>
  <si>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</si>
  <si>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</si>
  <si>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</si>
  <si>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</si>
  <si>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</si>
  <si>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</si>
  <si>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</si>
  <si>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</si>
  <si>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</si>
  <si>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</si>
  <si>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</si>
  <si>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</si>
  <si>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</si>
  <si>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</si>
  <si>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</si>
  <si>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</si>
  <si>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</si>
  <si>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</si>
  <si>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</si>
  <si>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</si>
  <si>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</si>
  <si>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</si>
  <si>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</si>
  <si>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</si>
  <si>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</si>
  <si>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</si>
  <si>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</si>
  <si>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</si>
  <si>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</si>
  <si>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</si>
  <si>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</si>
  <si>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</si>
  <si>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</si>
  <si>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</si>
  <si>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</si>
  <si>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</si>
  <si>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</si>
  <si>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</si>
  <si>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</si>
  <si>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</si>
  <si>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</si>
  <si>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</si>
  <si>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</si>
  <si>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</si>
  <si>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</si>
  <si>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</si>
  <si>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</si>
  <si>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</si>
  <si>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</si>
  <si>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</si>
  <si>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</si>
  <si>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</si>
  <si>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</si>
  <si>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</si>
  <si>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</si>
  <si>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</si>
  <si>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</si>
  <si>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</si>
  <si>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</si>
  <si>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</si>
  <si>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</si>
  <si>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</si>
  <si>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</si>
  <si>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</si>
  <si>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</si>
  <si>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</si>
  <si>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</si>
  <si>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</si>
  <si>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</si>
  <si>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</si>
  <si>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</si>
  <si>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</si>
  <si>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</si>
  <si>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</si>
  <si>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</si>
  <si>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</si>
  <si>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</si>
  <si>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</si>
  <si>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</si>
  <si>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</si>
  <si>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</si>
  <si>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</si>
  <si>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</si>
  <si>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</si>
  <si>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</si>
  <si>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</si>
  <si>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</si>
  <si>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</si>
  <si>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</si>
  <si>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</si>
  <si>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</si>
  <si>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</si>
  <si>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</si>
  <si>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</si>
  <si>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</si>
  <si>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</si>
  <si>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</si>
  <si>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</si>
  <si>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</si>
  <si>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</si>
  <si>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</si>
  <si>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</si>
  <si>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</si>
  <si>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</si>
  <si>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</si>
  <si>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</si>
  <si>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</si>
  <si>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</si>
  <si>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</si>
  <si>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</si>
  <si>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</si>
  <si>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</si>
  <si>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</si>
  <si>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</si>
  <si>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</si>
  <si>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</si>
  <si>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</si>
  <si>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</si>
  <si>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</si>
  <si>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</si>
  <si>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</si>
  <si>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</si>
  <si>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</si>
  <si>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</si>
  <si>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</si>
  <si>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</si>
  <si>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</si>
  <si>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</si>
  <si>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</si>
  <si>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</si>
  <si>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</si>
  <si>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</si>
  <si>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</si>
  <si>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</si>
  <si>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</si>
  <si>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</si>
  <si>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</si>
  <si>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</si>
  <si>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</si>
  <si>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</si>
  <si>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</si>
  <si>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</si>
  <si>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</si>
  <si>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</si>
  <si>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</si>
  <si>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</si>
  <si>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</si>
  <si>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</si>
  <si>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</si>
  <si>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</si>
  <si>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</si>
  <si>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</si>
  <si>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</si>
  <si>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</si>
  <si>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</si>
  <si>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</si>
  <si>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</si>
  <si>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</si>
  <si>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</si>
  <si>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</si>
  <si>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</si>
  <si>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</si>
  <si>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</si>
  <si>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</si>
  <si>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</si>
  <si>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</si>
  <si>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</si>
  <si>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</si>
  <si>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</si>
  <si>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</si>
  <si>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</si>
  <si>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</si>
  <si>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</si>
  <si>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</si>
  <si>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</si>
  <si>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</si>
  <si>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</si>
  <si>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</si>
  <si>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</si>
  <si>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</si>
  <si>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</si>
  <si>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</si>
  <si>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</si>
  <si>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</si>
  <si>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</si>
  <si>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</si>
  <si>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</si>
  <si>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</si>
  <si>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</si>
  <si>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</si>
  <si>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</si>
  <si>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</si>
  <si>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</si>
  <si>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</si>
  <si>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</si>
  <si>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</si>
  <si>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</si>
  <si>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</si>
  <si>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</si>
  <si>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</si>
  <si>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</si>
  <si>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</si>
  <si>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</si>
  <si>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</si>
  <si>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</si>
  <si>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</si>
  <si>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</si>
  <si>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</si>
  <si>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</si>
  <si>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</si>
  <si>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</si>
  <si>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</si>
  <si>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</si>
  <si>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</si>
  <si>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</si>
  <si>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</si>
  <si>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</si>
  <si>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</si>
  <si>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</si>
  <si>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</si>
  <si>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</si>
  <si>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</si>
  <si>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</si>
  <si>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</si>
  <si>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</si>
  <si>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</si>
  <si>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</si>
  <si>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</si>
  <si>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</si>
  <si>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</si>
  <si>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</si>
  <si>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</si>
  <si>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</si>
  <si>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</si>
  <si>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</si>
  <si>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</si>
  <si>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</si>
  <si>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</si>
  <si>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</si>
  <si>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</si>
  <si>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</si>
  <si>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</si>
  <si>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</si>
  <si>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</si>
  <si>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</si>
  <si>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</si>
  <si>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</si>
  <si>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</si>
  <si>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</si>
  <si>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</si>
  <si>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</si>
  <si>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</si>
  <si>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</si>
  <si>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</si>
  <si>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</si>
  <si>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</si>
  <si>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</si>
  <si>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</si>
  <si>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</si>
  <si>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</si>
  <si>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</si>
  <si>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</si>
  <si>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</si>
  <si>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</si>
  <si>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</si>
  <si>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</si>
  <si>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</si>
  <si>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</si>
  <si>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</si>
  <si>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</si>
  <si>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</si>
  <si>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</si>
  <si>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</si>
  <si>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</si>
  <si>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</si>
  <si>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</si>
  <si>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</si>
  <si>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</si>
  <si>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</si>
  <si>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</si>
  <si>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</si>
  <si>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</si>
  <si>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</si>
  <si>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</si>
  <si>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</si>
  <si>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</si>
  <si>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</si>
  <si>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</si>
  <si>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</si>
  <si>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</si>
  <si>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</si>
  <si>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</si>
  <si>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</si>
  <si>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</si>
  <si>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</si>
  <si>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</si>
  <si>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</si>
  <si>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</si>
  <si>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</si>
  <si>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</si>
  <si>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</si>
  <si>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</si>
  <si>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</si>
  <si>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</si>
  <si>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</si>
  <si>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</si>
  <si>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</si>
  <si>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</si>
  <si>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</si>
  <si>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</si>
  <si>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</si>
  <si>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</si>
  <si>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</si>
  <si>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</si>
  <si>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</si>
  <si>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</si>
  <si>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</si>
  <si>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</si>
  <si>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</si>
  <si>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</si>
  <si>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</si>
  <si>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</si>
  <si>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</si>
  <si>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</si>
  <si>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</si>
  <si>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</si>
  <si>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</si>
  <si>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</si>
  <si>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</si>
  <si>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</si>
  <si>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</si>
  <si>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</si>
  <si>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</si>
  <si>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</si>
  <si>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</si>
  <si>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</si>
  <si>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</si>
  <si>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</si>
  <si>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</si>
  <si>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</si>
  <si>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</si>
  <si>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</si>
  <si>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</si>
  <si>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</si>
  <si>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</si>
  <si>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</si>
  <si>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</si>
  <si>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</si>
  <si>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</si>
  <si>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</si>
  <si>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</si>
  <si>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</si>
  <si>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</si>
  <si>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</si>
  <si>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</si>
  <si>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</si>
  <si>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</si>
  <si>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</si>
  <si>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</si>
  <si>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</si>
  <si>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</si>
  <si>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</si>
  <si>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</si>
  <si>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</si>
  <si>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</si>
  <si>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</si>
  <si>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</si>
  <si>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</si>
  <si>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</si>
  <si>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</si>
  <si>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</si>
  <si>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</si>
  <si>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</si>
  <si>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</si>
  <si>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</si>
  <si>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</si>
  <si>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</si>
  <si>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</si>
  <si>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</si>
  <si>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</si>
  <si>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</si>
  <si>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</si>
  <si>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</si>
  <si>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</si>
  <si>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</si>
  <si>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</si>
  <si>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</si>
  <si>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</si>
  <si>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</si>
  <si>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</si>
  <si>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</si>
  <si>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</si>
  <si>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</si>
  <si>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</si>
  <si>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</si>
  <si>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</si>
  <si>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</si>
  <si>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</si>
  <si>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</si>
  <si>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</si>
  <si>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</si>
  <si>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</si>
  <si>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</si>
  <si>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</si>
  <si>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</si>
  <si>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</si>
  <si>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</si>
  <si>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</si>
  <si>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</si>
  <si>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</si>
  <si>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</si>
  <si>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</si>
  <si>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</si>
  <si>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</si>
  <si>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</si>
  <si>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</si>
  <si>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</si>
  <si>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</si>
  <si>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</si>
  <si>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</si>
  <si>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</si>
  <si>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</si>
  <si>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</si>
  <si>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</si>
  <si>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</si>
  <si>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</si>
  <si>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</si>
  <si>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In normal operation</t>
  </si>
  <si>
    <t>Inspection &amp; cleaning</t>
  </si>
  <si>
    <t>Cylinder Head No.1</t>
  </si>
  <si>
    <t>Cylinder Head No.2</t>
  </si>
  <si>
    <t>Cylinder Head No.3</t>
  </si>
  <si>
    <t>Cylinder Head No.4</t>
  </si>
  <si>
    <t>Cylinder Head No.5</t>
  </si>
  <si>
    <t>Crankshaft</t>
  </si>
  <si>
    <t>Camshaft</t>
  </si>
  <si>
    <t>Governor</t>
  </si>
  <si>
    <t>6 Months</t>
  </si>
  <si>
    <t>O-ring replacement</t>
  </si>
  <si>
    <t>Replacement</t>
  </si>
  <si>
    <t>Disassembly and inspection</t>
  </si>
  <si>
    <t>Cooling water pump</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</si>
  <si>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</si>
  <si>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</si>
  <si>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</si>
  <si>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</si>
  <si>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</si>
  <si>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</si>
  <si>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</si>
  <si>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</si>
  <si>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</si>
  <si>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</si>
  <si>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</si>
  <si>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</si>
  <si>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</si>
  <si>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</si>
  <si>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</si>
  <si>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</si>
  <si>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</si>
  <si>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</si>
  <si>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</si>
  <si>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</si>
  <si>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</si>
  <si>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</si>
  <si>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</si>
  <si>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</si>
  <si>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</si>
  <si>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</si>
  <si>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</si>
  <si>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</si>
  <si>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</si>
  <si>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</si>
  <si>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</si>
  <si>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</si>
  <si>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</si>
  <si>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</si>
  <si>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</si>
  <si>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</si>
  <si>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</si>
  <si>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</si>
  <si>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</si>
  <si>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</si>
  <si>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</si>
  <si>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</si>
  <si>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</si>
  <si>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</si>
  <si>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</si>
  <si>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</si>
  <si>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</si>
  <si>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Stator coil lead wire</t>
  </si>
  <si>
    <t>Stator coil insulation resistance</t>
  </si>
  <si>
    <t>Terminal portion fastening</t>
  </si>
  <si>
    <t>Visual inspection &amp; touching</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</si>
  <si>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</si>
  <si>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</si>
  <si>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</si>
  <si>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</si>
  <si>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</si>
  <si>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</si>
  <si>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</si>
  <si>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</si>
  <si>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</si>
  <si>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</si>
  <si>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</si>
  <si>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</si>
  <si>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</si>
  <si>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</si>
  <si>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</si>
  <si>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</si>
  <si>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</si>
  <si>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</si>
  <si>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</si>
  <si>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</si>
  <si>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</si>
  <si>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</si>
  <si>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</si>
  <si>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</si>
  <si>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</si>
  <si>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</si>
  <si>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</si>
  <si>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</si>
  <si>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</si>
  <si>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</si>
  <si>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</si>
  <si>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</si>
  <si>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</si>
  <si>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</si>
  <si>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</si>
  <si>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</si>
  <si>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</si>
  <si>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</si>
  <si>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</si>
  <si>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</si>
  <si>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</si>
  <si>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</si>
  <si>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</si>
  <si>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</si>
  <si>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</si>
  <si>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</si>
  <si>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</si>
  <si>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</si>
  <si>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</si>
  <si>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</si>
  <si>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</si>
  <si>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</si>
  <si>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</si>
  <si>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</si>
  <si>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</si>
  <si>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</si>
  <si>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</si>
  <si>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</si>
  <si>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</si>
  <si>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</si>
  <si>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</si>
  <si>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</si>
  <si>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</si>
  <si>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</si>
  <si>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</si>
  <si>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</si>
  <si>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</si>
  <si>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</si>
  <si>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</si>
  <si>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</si>
  <si>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</si>
  <si>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</si>
  <si>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</si>
  <si>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</si>
  <si>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</si>
  <si>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</si>
  <si>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</si>
  <si>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</si>
  <si>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</si>
  <si>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</si>
  <si>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</si>
  <si>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</si>
  <si>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</si>
  <si>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</si>
  <si>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</si>
  <si>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</si>
  <si>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</si>
  <si>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</si>
  <si>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</si>
  <si>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</si>
  <si>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</si>
  <si>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</si>
  <si>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</si>
  <si>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</si>
  <si>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</si>
  <si>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</si>
  <si>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</si>
  <si>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</si>
  <si>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</si>
  <si>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</si>
  <si>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</si>
  <si>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</si>
  <si>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</si>
  <si>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</si>
  <si>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</si>
  <si>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</si>
  <si>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</si>
  <si>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</si>
  <si>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</si>
  <si>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</si>
  <si>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</si>
  <si>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</si>
  <si>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</si>
  <si>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</si>
  <si>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</si>
  <si>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</si>
  <si>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</si>
  <si>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</si>
  <si>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</si>
  <si>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</si>
  <si>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</si>
  <si>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</si>
  <si>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</si>
  <si>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</si>
  <si>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</si>
  <si>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</si>
  <si>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</si>
  <si>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</si>
  <si>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</si>
  <si>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</si>
  <si>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</si>
  <si>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</si>
  <si>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</si>
  <si>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</si>
  <si>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</si>
  <si>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</si>
  <si>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</si>
  <si>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</si>
  <si>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</si>
  <si>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</si>
  <si>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</si>
  <si>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</si>
  <si>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</si>
  <si>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</si>
  <si>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</si>
  <si>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</si>
  <si>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</si>
  <si>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</si>
  <si>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</si>
  <si>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</si>
  <si>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</si>
  <si>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</si>
  <si>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</si>
  <si>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</si>
  <si>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</si>
  <si>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</si>
  <si>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</si>
  <si>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</si>
  <si>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</si>
  <si>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</si>
  <si>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</si>
  <si>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</si>
  <si>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</si>
  <si>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</si>
  <si>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</si>
  <si>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</si>
  <si>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</si>
  <si>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</si>
  <si>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</si>
  <si>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</si>
  <si>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</si>
  <si>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</si>
  <si>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</si>
  <si>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</si>
  <si>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</si>
  <si>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</si>
  <si>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</si>
  <si>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</si>
  <si>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</si>
  <si>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</si>
  <si>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</si>
  <si>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</si>
  <si>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</si>
  <si>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</si>
  <si>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</si>
  <si>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</si>
  <si>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</si>
  <si>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</si>
  <si>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</si>
  <si>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</si>
  <si>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</si>
  <si>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</si>
  <si>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</si>
  <si>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</si>
  <si>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</si>
  <si>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</si>
  <si>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</si>
  <si>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</si>
  <si>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</si>
  <si>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</si>
  <si>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</si>
  <si>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</si>
  <si>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</si>
  <si>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</si>
  <si>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</si>
  <si>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</si>
  <si>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</si>
  <si>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</si>
  <si>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</si>
  <si>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</si>
  <si>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</si>
  <si>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</si>
  <si>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</si>
  <si>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</si>
  <si>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</si>
  <si>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</si>
  <si>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</si>
  <si>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</si>
  <si>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</si>
  <si>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</si>
  <si>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</si>
  <si>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</si>
  <si>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</si>
  <si>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</si>
  <si>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</si>
  <si>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</si>
  <si>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</si>
  <si>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</si>
  <si>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</si>
  <si>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</si>
  <si>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</si>
  <si>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</si>
  <si>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</si>
  <si>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</si>
  <si>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</si>
  <si>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</si>
  <si>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</si>
  <si>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</si>
  <si>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</si>
  <si>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</si>
  <si>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</si>
  <si>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</si>
  <si>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</si>
  <si>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</si>
  <si>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</si>
  <si>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</si>
  <si>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</si>
  <si>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</si>
  <si>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</si>
  <si>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</si>
  <si>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</si>
  <si>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</si>
  <si>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</si>
  <si>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</si>
  <si>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</si>
  <si>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</si>
  <si>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</si>
  <si>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</si>
  <si>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</si>
  <si>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</si>
  <si>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</si>
  <si>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</si>
  <si>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</si>
  <si>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</si>
  <si>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</si>
  <si>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</si>
  <si>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</si>
  <si>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</si>
  <si>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</si>
  <si>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</si>
  <si>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</si>
  <si>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</si>
  <si>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</si>
  <si>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</si>
  <si>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</si>
  <si>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</si>
  <si>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</si>
  <si>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</si>
  <si>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</si>
  <si>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</si>
  <si>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</si>
  <si>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</si>
  <si>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</si>
  <si>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</si>
  <si>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</si>
  <si>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</si>
  <si>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</si>
  <si>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</si>
  <si>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</si>
  <si>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</si>
  <si>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</si>
  <si>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</si>
  <si>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</si>
  <si>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</si>
  <si>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</si>
  <si>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</si>
  <si>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</si>
  <si>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</si>
  <si>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</si>
  <si>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</si>
  <si>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</si>
  <si>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</si>
  <si>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</si>
  <si>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</si>
  <si>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</si>
  <si>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</si>
  <si>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</si>
  <si>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</si>
  <si>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</si>
  <si>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</si>
  <si>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</si>
  <si>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</si>
  <si>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</si>
  <si>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</si>
  <si>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</si>
  <si>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</si>
  <si>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</si>
  <si>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</si>
  <si>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</si>
  <si>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</si>
  <si>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</si>
  <si>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</si>
  <si>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</si>
  <si>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</si>
  <si>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</si>
  <si>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</si>
  <si>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</si>
  <si>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</si>
  <si>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</si>
  <si>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</si>
  <si>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</si>
  <si>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</si>
  <si>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</si>
  <si>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</si>
  <si>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</si>
  <si>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</si>
  <si>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</si>
  <si>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</si>
  <si>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</si>
  <si>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</si>
  <si>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</si>
  <si>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</si>
  <si>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</si>
  <si>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</si>
  <si>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</si>
  <si>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</si>
  <si>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</si>
  <si>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</si>
  <si>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</si>
  <si>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</si>
  <si>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</si>
  <si>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</si>
  <si>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</si>
  <si>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</si>
  <si>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</si>
  <si>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</si>
  <si>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</si>
  <si>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</si>
  <si>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</si>
  <si>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</si>
  <si>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</si>
  <si>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</si>
  <si>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</si>
  <si>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</si>
  <si>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</si>
  <si>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</si>
  <si>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</si>
  <si>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</si>
  <si>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</si>
  <si>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</si>
  <si>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</si>
  <si>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</si>
  <si>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</si>
  <si>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</si>
  <si>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</si>
  <si>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</si>
  <si>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</si>
  <si>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</si>
  <si>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</si>
  <si>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</si>
  <si>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</si>
  <si>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</si>
  <si>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</si>
  <si>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</si>
  <si>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</si>
  <si>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</si>
  <si>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</si>
  <si>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</si>
  <si>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</si>
  <si>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</si>
  <si>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</si>
  <si>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</si>
  <si>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</si>
  <si>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</si>
  <si>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</si>
  <si>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</si>
  <si>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</si>
  <si>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</si>
  <si>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</si>
  <si>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</si>
  <si>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</si>
  <si>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</si>
  <si>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</si>
  <si>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</si>
  <si>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</si>
  <si>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</si>
  <si>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</si>
  <si>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</si>
  <si>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</si>
  <si>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</si>
  <si>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</si>
  <si>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</si>
  <si>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</si>
  <si>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</si>
  <si>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</si>
  <si>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</si>
  <si>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</si>
  <si>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</si>
  <si>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</si>
  <si>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</si>
  <si>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</si>
  <si>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</si>
  <si>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</si>
  <si>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</si>
  <si>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</si>
  <si>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</si>
  <si>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</si>
  <si>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</si>
  <si>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</si>
  <si>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</si>
  <si>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</si>
  <si>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</si>
  <si>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</si>
  <si>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</si>
  <si>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</si>
  <si>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</si>
  <si>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</si>
  <si>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</si>
  <si>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</si>
  <si>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</si>
  <si>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</si>
  <si>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</si>
  <si>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</si>
  <si>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</si>
  <si>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</si>
  <si>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</si>
  <si>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</si>
  <si>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</si>
  <si>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</si>
  <si>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</si>
  <si>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</si>
  <si>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</si>
  <si>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</si>
  <si>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</si>
  <si>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</si>
  <si>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</si>
  <si>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</si>
  <si>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</si>
  <si>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</si>
  <si>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</si>
  <si>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</si>
  <si>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</si>
  <si>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</si>
  <si>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</si>
  <si>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</si>
  <si>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</si>
  <si>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</si>
  <si>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</si>
  <si>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</si>
  <si>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</si>
  <si>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</si>
  <si>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</si>
  <si>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</si>
  <si>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</si>
  <si>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</si>
  <si>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</si>
  <si>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</si>
  <si>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</si>
  <si>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</si>
  <si>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</si>
  <si>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</si>
  <si>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</si>
  <si>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</si>
  <si>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</si>
  <si>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</si>
  <si>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</si>
  <si>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</si>
  <si>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</si>
  <si>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</si>
  <si>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</si>
  <si>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</si>
  <si>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</si>
  <si>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</si>
  <si>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</si>
  <si>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</si>
  <si>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</si>
  <si>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</si>
  <si>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</si>
  <si>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</si>
  <si>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</si>
  <si>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</si>
  <si>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</si>
  <si>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</si>
  <si>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</si>
  <si>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</si>
  <si>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</si>
  <si>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</si>
  <si>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</si>
  <si>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</si>
  <si>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</si>
  <si>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</si>
  <si>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</si>
  <si>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</si>
  <si>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</si>
  <si>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</si>
  <si>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</si>
  <si>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</si>
  <si>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</si>
  <si>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</si>
  <si>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</si>
  <si>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</si>
  <si>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</si>
  <si>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</si>
  <si>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</si>
  <si>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</si>
  <si>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</si>
  <si>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</si>
  <si>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</si>
  <si>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</si>
  <si>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</si>
  <si>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</si>
  <si>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</si>
  <si>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</si>
  <si>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</si>
  <si>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</si>
  <si>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</si>
  <si>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</si>
  <si>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</si>
  <si>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</si>
  <si>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</si>
  <si>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</si>
  <si>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</si>
  <si>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</si>
  <si>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</si>
  <si>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</si>
  <si>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</si>
  <si>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</si>
  <si>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</si>
  <si>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</si>
  <si>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</si>
  <si>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</si>
  <si>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</si>
  <si>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</si>
  <si>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</si>
  <si>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</si>
  <si>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</si>
  <si>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</si>
  <si>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</si>
  <si>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</si>
  <si>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</si>
  <si>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</si>
  <si>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</si>
  <si>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</si>
  <si>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</si>
  <si>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</si>
  <si>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</si>
  <si>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</si>
  <si>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</si>
  <si>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</si>
  <si>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</si>
  <si>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</si>
  <si>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</si>
  <si>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</si>
  <si>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</si>
  <si>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</si>
  <si>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</si>
  <si>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</si>
  <si>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</si>
  <si>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</si>
  <si>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</si>
  <si>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</si>
  <si>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</si>
  <si>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</si>
  <si>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</si>
  <si>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</si>
  <si>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</si>
  <si>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</si>
  <si>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</si>
  <si>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</si>
  <si>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</si>
  <si>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</si>
  <si>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</si>
  <si>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</si>
  <si>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</si>
  <si>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</si>
  <si>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</si>
  <si>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</si>
  <si>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</si>
  <si>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</si>
  <si>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</si>
  <si>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</si>
  <si>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</si>
  <si>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</si>
  <si>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</si>
  <si>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</si>
  <si>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</si>
  <si>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</si>
  <si>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</si>
  <si>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</si>
  <si>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</si>
  <si>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</si>
  <si>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</si>
  <si>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</si>
  <si>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</si>
  <si>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</si>
  <si>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</si>
  <si>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</si>
  <si>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</si>
  <si>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</si>
  <si>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</si>
  <si>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</si>
  <si>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</si>
  <si>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</si>
  <si>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</si>
  <si>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</si>
  <si>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</si>
  <si>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</si>
  <si>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</si>
  <si>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</si>
  <si>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</si>
  <si>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</si>
  <si>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</si>
  <si>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</si>
  <si>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</si>
  <si>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</si>
  <si>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</si>
  <si>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</si>
  <si>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</si>
  <si>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</si>
  <si>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</si>
  <si>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</si>
  <si>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</si>
  <si>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</si>
  <si>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</si>
  <si>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</si>
  <si>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</si>
  <si>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</si>
  <si>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</si>
  <si>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</si>
  <si>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</si>
  <si>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</si>
  <si>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</si>
  <si>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</si>
  <si>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</si>
  <si>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</si>
  <si>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</si>
  <si>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</si>
  <si>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</si>
  <si>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</si>
  <si>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</si>
  <si>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</si>
  <si>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</si>
  <si>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</si>
  <si>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</si>
  <si>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</si>
  <si>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</si>
  <si>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</si>
  <si>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</si>
  <si>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</si>
  <si>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</si>
  <si>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</si>
  <si>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</si>
  <si>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</si>
  <si>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</si>
  <si>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</si>
  <si>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</si>
  <si>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</si>
  <si>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</si>
  <si>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</si>
  <si>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</si>
  <si>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</si>
  <si>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</si>
  <si>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</si>
  <si>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</si>
  <si>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</si>
  <si>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</si>
  <si>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</si>
  <si>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</si>
  <si>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</si>
  <si>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</si>
  <si>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</si>
  <si>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</si>
  <si>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</si>
  <si>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</si>
  <si>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</si>
  <si>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</si>
  <si>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</si>
  <si>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</si>
  <si>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</si>
  <si>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</si>
  <si>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</si>
  <si>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</si>
  <si>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</si>
  <si>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</si>
  <si>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</si>
  <si>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</si>
  <si>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</si>
  <si>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</si>
  <si>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</si>
  <si>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</si>
  <si>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</si>
  <si>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</si>
  <si>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</si>
  <si>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</si>
  <si>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</si>
  <si>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</si>
  <si>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</si>
  <si>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</si>
  <si>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</si>
  <si>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</si>
  <si>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</si>
  <si>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</si>
  <si>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</si>
  <si>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</si>
  <si>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</si>
  <si>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</si>
  <si>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</si>
  <si>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</si>
  <si>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</si>
  <si>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</si>
  <si>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</si>
  <si>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</si>
  <si>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</si>
  <si>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</si>
  <si>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</si>
  <si>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</si>
  <si>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</si>
  <si>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</si>
  <si>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</si>
  <si>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</si>
  <si>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</si>
  <si>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</si>
  <si>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</si>
  <si>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</si>
  <si>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</si>
  <si>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</si>
  <si>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</si>
  <si>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</si>
  <si>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</si>
  <si>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</si>
  <si>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</si>
  <si>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</si>
  <si>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</si>
  <si>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</si>
  <si>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</si>
  <si>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</si>
  <si>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</si>
  <si>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</si>
  <si>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</si>
  <si>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</si>
  <si>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</si>
  <si>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</si>
  <si>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</si>
  <si>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</si>
  <si>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</si>
  <si>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</si>
  <si>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</si>
  <si>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</si>
  <si>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</si>
  <si>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</si>
  <si>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</si>
  <si>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</si>
  <si>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</si>
  <si>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</si>
  <si>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</si>
  <si>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</si>
  <si>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</si>
  <si>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</si>
  <si>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</si>
  <si>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</si>
  <si>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</si>
  <si>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</si>
  <si>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</si>
  <si>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</si>
  <si>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</si>
  <si>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</si>
  <si>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</si>
  <si>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</si>
  <si>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</si>
  <si>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</si>
  <si>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</si>
  <si>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</si>
  <si>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</si>
  <si>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</si>
  <si>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</si>
  <si>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</si>
  <si>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</si>
  <si>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</si>
  <si>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</si>
  <si>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</si>
  <si>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</si>
  <si>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</si>
  <si>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</si>
  <si>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</si>
  <si>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</si>
  <si>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</si>
  <si>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</si>
  <si>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</si>
  <si>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</si>
  <si>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</si>
  <si>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</si>
  <si>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</si>
  <si>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</si>
  <si>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</si>
  <si>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</si>
  <si>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</si>
  <si>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</si>
  <si>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</si>
  <si>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</si>
  <si>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</si>
  <si>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</si>
  <si>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</si>
  <si>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</si>
  <si>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</si>
  <si>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</si>
  <si>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</si>
  <si>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</si>
  <si>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</si>
  <si>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</si>
  <si>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</si>
  <si>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</si>
  <si>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</si>
  <si>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</si>
  <si>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</si>
  <si>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</si>
  <si>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</si>
  <si>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</si>
  <si>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</si>
  <si>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</si>
  <si>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</si>
  <si>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</si>
  <si>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</si>
  <si>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</si>
  <si>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</si>
  <si>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</si>
  <si>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</si>
  <si>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</si>
  <si>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</si>
  <si>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</si>
  <si>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</si>
  <si>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</si>
  <si>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</si>
  <si>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</si>
  <si>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</si>
  <si>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</si>
  <si>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</si>
  <si>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</si>
  <si>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</si>
  <si>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</si>
  <si>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</si>
  <si>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</si>
  <si>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</si>
  <si>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</si>
  <si>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</si>
  <si>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</si>
  <si>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</si>
  <si>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</si>
  <si>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</si>
  <si>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</si>
  <si>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</si>
  <si>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</si>
  <si>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</si>
  <si>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</si>
  <si>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</si>
  <si>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</si>
  <si>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</si>
  <si>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</si>
  <si>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</si>
  <si>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</si>
  <si>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</si>
  <si>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</si>
  <si>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</si>
  <si>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</si>
  <si>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</si>
  <si>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</si>
  <si>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</si>
  <si>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</si>
  <si>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</si>
  <si>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</si>
  <si>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</si>
  <si>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</si>
  <si>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</si>
  <si>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</si>
  <si>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</si>
  <si>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</si>
  <si>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</si>
  <si>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</si>
  <si>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</si>
  <si>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</si>
  <si>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</si>
  <si>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</si>
  <si>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</si>
  <si>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</si>
  <si>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</si>
  <si>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</si>
  <si>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</si>
  <si>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</si>
  <si>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</si>
  <si>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</si>
  <si>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</si>
  <si>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</si>
  <si>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</si>
  <si>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</si>
  <si>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</si>
  <si>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</si>
  <si>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</si>
  <si>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</si>
  <si>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</si>
  <si>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</si>
  <si>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</si>
  <si>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</si>
  <si>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</si>
  <si>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</si>
  <si>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</si>
  <si>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</si>
  <si>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</si>
  <si>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</si>
  <si>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</si>
  <si>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</si>
  <si>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</si>
  <si>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</si>
  <si>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</si>
  <si>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</si>
  <si>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</si>
  <si>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</si>
  <si>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</si>
  <si>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</si>
  <si>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</si>
  <si>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</si>
  <si>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</si>
  <si>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</si>
  <si>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</si>
  <si>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</si>
  <si>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</si>
  <si>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</si>
  <si>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</si>
  <si>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</si>
  <si>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</si>
  <si>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</si>
  <si>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</si>
  <si>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</si>
  <si>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</si>
  <si>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</si>
  <si>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</si>
  <si>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</si>
  <si>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</si>
  <si>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</si>
  <si>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</si>
  <si>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</si>
  <si>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</si>
  <si>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</si>
  <si>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</si>
  <si>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</si>
  <si>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</si>
  <si>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</si>
  <si>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</si>
  <si>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</si>
  <si>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</si>
  <si>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</si>
  <si>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</si>
  <si>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</si>
  <si>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</si>
  <si>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</si>
  <si>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</si>
  <si>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</si>
  <si>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</si>
  <si>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</si>
  <si>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</si>
  <si>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</si>
  <si>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</si>
  <si>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</si>
  <si>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</si>
  <si>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</si>
  <si>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</si>
  <si>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</si>
  <si>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</si>
  <si>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</si>
  <si>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</si>
  <si>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</si>
  <si>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</si>
  <si>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</si>
  <si>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</si>
  <si>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</si>
  <si>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</si>
  <si>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</si>
  <si>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</si>
  <si>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</si>
  <si>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</si>
  <si>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</si>
  <si>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</si>
  <si>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</si>
  <si>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</si>
  <si>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</si>
  <si>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</si>
  <si>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</si>
  <si>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</si>
  <si>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</si>
  <si>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</si>
  <si>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</si>
  <si>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</si>
  <si>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</si>
  <si>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</si>
  <si>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</si>
  <si>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</si>
  <si>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</si>
  <si>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</si>
  <si>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</si>
  <si>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</si>
  <si>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</si>
  <si>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</si>
  <si>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</si>
  <si>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</si>
  <si>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</si>
  <si>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</si>
  <si>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</si>
  <si>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</si>
  <si>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</si>
  <si>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</si>
  <si>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</si>
  <si>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</si>
  <si>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</si>
  <si>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</si>
  <si>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</si>
  <si>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</si>
  <si>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</si>
  <si>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</si>
  <si>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</si>
  <si>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</si>
  <si>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</si>
  <si>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</si>
  <si>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</si>
  <si>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</si>
  <si>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</si>
  <si>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</si>
  <si>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</si>
  <si>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</si>
  <si>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</si>
  <si>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</si>
  <si>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</si>
  <si>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</si>
  <si>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</si>
  <si>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</si>
  <si>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</si>
  <si>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</si>
  <si>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</si>
  <si>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</si>
  <si>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</si>
  <si>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</si>
  <si>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</si>
  <si>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</si>
  <si>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</si>
  <si>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</si>
  <si>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</si>
  <si>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</si>
  <si>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</si>
  <si>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</si>
  <si>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</si>
  <si>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</si>
  <si>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</si>
  <si>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</si>
  <si>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</si>
  <si>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</si>
  <si>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</si>
  <si>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</si>
  <si>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</si>
  <si>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</si>
  <si>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</si>
  <si>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</si>
  <si>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</si>
  <si>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</si>
  <si>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</si>
  <si>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</si>
  <si>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</si>
  <si>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</si>
  <si>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</si>
  <si>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</si>
  <si>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</si>
  <si>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</si>
  <si>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</si>
  <si>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</si>
  <si>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</si>
  <si>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</si>
  <si>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</si>
  <si>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</si>
  <si>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</si>
  <si>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</si>
  <si>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</si>
  <si>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</si>
  <si>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</si>
  <si>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</si>
  <si>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</si>
  <si>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</si>
  <si>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</si>
  <si>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</si>
  <si>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</si>
  <si>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</si>
  <si>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</si>
  <si>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</si>
  <si>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</si>
  <si>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</si>
  <si>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</si>
  <si>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</si>
  <si>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</si>
  <si>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</si>
  <si>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</si>
  <si>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</si>
  <si>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</si>
  <si>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</si>
  <si>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</si>
  <si>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</si>
  <si>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</si>
  <si>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</si>
  <si>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</si>
  <si>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</si>
  <si>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</si>
  <si>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</si>
  <si>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</si>
  <si>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</si>
  <si>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</si>
  <si>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</si>
  <si>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</si>
  <si>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</si>
  <si>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</si>
  <si>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</si>
  <si>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</si>
  <si>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</si>
  <si>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</si>
  <si>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</si>
  <si>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</si>
  <si>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</si>
  <si>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</si>
  <si>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</si>
  <si>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</si>
  <si>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</si>
  <si>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</si>
  <si>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</si>
  <si>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</si>
  <si>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</si>
  <si>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</si>
  <si>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</si>
  <si>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</si>
  <si>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</si>
  <si>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</si>
  <si>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</si>
  <si>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</si>
  <si>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</si>
  <si>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</si>
  <si>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</si>
  <si>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</si>
  <si>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</si>
  <si>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</si>
  <si>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</si>
  <si>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</si>
  <si>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</si>
  <si>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</si>
  <si>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</si>
  <si>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</si>
  <si>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</si>
  <si>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</si>
  <si>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</si>
  <si>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</si>
  <si>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</si>
  <si>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</si>
  <si>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</si>
  <si>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</si>
  <si>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</si>
  <si>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</si>
  <si>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</si>
  <si>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</si>
  <si>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</si>
  <si>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</si>
  <si>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</si>
  <si>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</si>
  <si>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</si>
  <si>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</si>
  <si>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</si>
  <si>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</si>
  <si>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</si>
  <si>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</si>
  <si>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</si>
  <si>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</si>
  <si>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</si>
  <si>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</si>
  <si>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</si>
  <si>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</si>
  <si>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</si>
  <si>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</si>
  <si>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</si>
  <si>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</si>
  <si>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</si>
  <si>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</si>
  <si>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</si>
  <si>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</si>
  <si>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</si>
  <si>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</si>
  <si>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</si>
  <si>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</si>
  <si>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</si>
  <si>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</si>
  <si>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</si>
  <si>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</si>
  <si>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</si>
  <si>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</si>
  <si>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</si>
  <si>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</si>
  <si>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</si>
  <si>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</si>
  <si>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</si>
  <si>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</si>
  <si>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</si>
  <si>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</si>
  <si>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</si>
  <si>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</si>
  <si>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</si>
  <si>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</si>
  <si>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</si>
  <si>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</si>
  <si>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</si>
  <si>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</si>
  <si>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</si>
  <si>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</si>
  <si>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</si>
  <si>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</si>
  <si>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</si>
  <si>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</si>
  <si>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</si>
  <si>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</si>
  <si>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</si>
  <si>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</si>
  <si>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</si>
  <si>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</si>
  <si>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</si>
  <si>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</si>
  <si>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</si>
  <si>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</si>
  <si>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</si>
  <si>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</si>
  <si>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</si>
  <si>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</si>
  <si>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</si>
  <si>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</si>
  <si>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</si>
  <si>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</si>
  <si>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</si>
  <si>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</si>
  <si>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</si>
  <si>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</si>
  <si>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</si>
  <si>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</si>
  <si>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</si>
  <si>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</si>
  <si>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</si>
  <si>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</si>
  <si>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</si>
  <si>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</si>
  <si>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</si>
  <si>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</si>
  <si>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</si>
  <si>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</si>
  <si>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</si>
  <si>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</si>
  <si>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</si>
  <si>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</si>
  <si>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</si>
  <si>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</si>
  <si>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</si>
  <si>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</si>
  <si>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</si>
  <si>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</si>
  <si>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</si>
  <si>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</si>
  <si>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</si>
  <si>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</si>
  <si>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</si>
  <si>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</si>
  <si>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</si>
  <si>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</si>
  <si>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</si>
  <si>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</si>
  <si>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</si>
  <si>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</si>
  <si>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</si>
  <si>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</si>
  <si>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</si>
  <si>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</si>
  <si>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</si>
  <si>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</si>
  <si>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</si>
  <si>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</si>
  <si>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</si>
  <si>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</si>
  <si>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</si>
  <si>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</si>
  <si>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</si>
  <si>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</si>
  <si>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</si>
  <si>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</si>
  <si>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</si>
  <si>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</si>
  <si>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</si>
  <si>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</si>
  <si>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</si>
  <si>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</si>
  <si>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</si>
  <si>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</si>
  <si>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</si>
  <si>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</si>
  <si>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</si>
  <si>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</si>
  <si>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</si>
  <si>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</si>
  <si>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</si>
  <si>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</si>
  <si>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</si>
  <si>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</si>
  <si>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</si>
  <si>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</si>
  <si>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</si>
  <si>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</si>
  <si>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</si>
  <si>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</si>
  <si>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</si>
  <si>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</si>
  <si>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</si>
  <si>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</si>
  <si>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</si>
  <si>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</si>
  <si>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</si>
  <si>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</si>
  <si>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</si>
  <si>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</si>
  <si>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</si>
  <si>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</si>
  <si>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</si>
  <si>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</si>
  <si>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</si>
  <si>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</si>
  <si>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</si>
  <si>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</si>
  <si>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</si>
  <si>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</si>
  <si>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</si>
  <si>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</si>
  <si>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</si>
  <si>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</si>
  <si>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</si>
  <si>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</si>
  <si>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</si>
  <si>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</si>
  <si>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</si>
  <si>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</si>
  <si>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</si>
  <si>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</si>
  <si>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</si>
  <si>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</si>
  <si>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</si>
  <si>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</si>
  <si>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</si>
  <si>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</si>
  <si>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</si>
  <si>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</si>
  <si>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</si>
  <si>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</si>
  <si>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</si>
  <si>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</si>
  <si>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</si>
  <si>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</si>
  <si>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</si>
  <si>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</si>
  <si>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</si>
  <si>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</si>
  <si>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</si>
  <si>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</si>
  <si>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</si>
  <si>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</si>
  <si>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</si>
  <si>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</si>
  <si>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</si>
  <si>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</si>
  <si>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</si>
  <si>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</si>
  <si>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</si>
  <si>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</si>
  <si>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</si>
  <si>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</si>
  <si>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</si>
  <si>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</si>
  <si>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</si>
  <si>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</si>
  <si>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</si>
  <si>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</si>
  <si>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</si>
  <si>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</si>
  <si>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</si>
  <si>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</si>
  <si>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</si>
  <si>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</si>
  <si>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</si>
  <si>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</si>
  <si>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</si>
  <si>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</si>
  <si>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</si>
  <si>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</si>
  <si>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</si>
  <si>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</si>
  <si>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</si>
  <si>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</si>
  <si>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</si>
  <si>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</si>
  <si>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</si>
  <si>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</si>
  <si>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</si>
  <si>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</si>
  <si>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</si>
  <si>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</si>
  <si>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</si>
  <si>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</si>
  <si>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</si>
  <si>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</si>
  <si>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</si>
  <si>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</si>
  <si>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</si>
  <si>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</si>
  <si>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</si>
  <si>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</si>
  <si>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</si>
  <si>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</si>
  <si>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</si>
  <si>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</si>
  <si>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</si>
  <si>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</si>
  <si>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</si>
  <si>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</si>
  <si>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</si>
  <si>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</si>
  <si>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</si>
  <si>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</si>
  <si>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</si>
  <si>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</si>
  <si>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</si>
  <si>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</si>
  <si>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</si>
  <si>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</si>
  <si>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</si>
  <si>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</si>
  <si>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</si>
  <si>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</si>
  <si>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</si>
  <si>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</si>
  <si>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</si>
  <si>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</si>
  <si>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</si>
  <si>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</si>
  <si>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</si>
  <si>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</si>
  <si>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</si>
  <si>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</si>
  <si>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</si>
  <si>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</si>
  <si>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</si>
  <si>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</si>
  <si>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</si>
  <si>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</si>
  <si>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</si>
  <si>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</si>
  <si>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</si>
  <si>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</si>
  <si>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</si>
  <si>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</si>
  <si>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</si>
  <si>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</si>
  <si>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</si>
  <si>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</si>
  <si>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</si>
  <si>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</si>
  <si>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</si>
  <si>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</si>
  <si>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</si>
  <si>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</si>
  <si>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</si>
  <si>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</si>
  <si>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</si>
  <si>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</si>
  <si>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</si>
  <si>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</si>
  <si>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</si>
  <si>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</si>
  <si>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</si>
  <si>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</si>
  <si>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</si>
  <si>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</si>
  <si>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</si>
  <si>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</si>
  <si>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</si>
  <si>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</si>
  <si>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</si>
  <si>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</si>
  <si>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</si>
  <si>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</si>
  <si>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</si>
  <si>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</si>
  <si>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</si>
  <si>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</si>
  <si>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</si>
  <si>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</si>
  <si>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</si>
  <si>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</si>
  <si>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</si>
  <si>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</si>
  <si>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</si>
  <si>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</si>
  <si>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</si>
  <si>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</si>
  <si>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</si>
  <si>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</si>
  <si>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</si>
  <si>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</si>
  <si>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</si>
  <si>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</si>
  <si>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</si>
  <si>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</si>
  <si>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</si>
  <si>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</si>
  <si>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</si>
  <si>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</si>
  <si>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</si>
  <si>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</si>
  <si>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</si>
  <si>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</si>
  <si>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</si>
  <si>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</si>
  <si>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</si>
  <si>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</si>
  <si>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</si>
  <si>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</si>
  <si>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</si>
  <si>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</si>
  <si>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</si>
  <si>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</si>
  <si>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</si>
  <si>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</si>
  <si>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</si>
  <si>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</si>
  <si>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</si>
  <si>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</si>
  <si>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</si>
  <si>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</si>
  <si>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</si>
  <si>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</si>
  <si>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</si>
  <si>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</si>
  <si>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</si>
  <si>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</si>
  <si>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</si>
  <si>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</si>
  <si>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</si>
  <si>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</si>
  <si>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</si>
  <si>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</si>
  <si>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</si>
  <si>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</si>
  <si>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</si>
  <si>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</si>
  <si>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</si>
  <si>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</si>
  <si>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</si>
  <si>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</si>
  <si>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</si>
  <si>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</si>
  <si>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</si>
  <si>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</si>
  <si>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</si>
  <si>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</si>
  <si>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</si>
  <si>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</si>
  <si>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</si>
  <si>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</si>
  <si>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</si>
  <si>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</si>
  <si>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</si>
  <si>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</si>
  <si>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</si>
  <si>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</si>
  <si>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</si>
  <si>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</si>
  <si>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</si>
  <si>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</si>
  <si>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</si>
  <si>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</si>
  <si>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</si>
  <si>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</si>
  <si>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</si>
  <si>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</si>
  <si>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</si>
  <si>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</si>
  <si>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</si>
  <si>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</si>
  <si>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</si>
  <si>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</si>
  <si>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</si>
  <si>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</si>
  <si>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</si>
  <si>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</si>
  <si>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</si>
  <si>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</si>
  <si>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</si>
  <si>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</si>
  <si>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</si>
  <si>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</si>
  <si>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</si>
  <si>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</si>
  <si>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</si>
  <si>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</si>
  <si>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</si>
  <si>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</si>
  <si>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</si>
  <si>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</si>
  <si>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</si>
  <si>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</si>
  <si>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</si>
  <si>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</si>
  <si>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</si>
  <si>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</si>
  <si>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</si>
  <si>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</si>
  <si>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</si>
  <si>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</si>
  <si>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</si>
  <si>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</si>
  <si>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</si>
  <si>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</si>
  <si>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</si>
  <si>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</si>
  <si>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</si>
  <si>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</si>
  <si>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</si>
  <si>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</si>
  <si>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</si>
  <si>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</si>
  <si>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</si>
  <si>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</si>
  <si>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</si>
  <si>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</si>
  <si>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</si>
  <si>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</si>
  <si>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</si>
  <si>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</si>
  <si>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</si>
  <si>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</si>
  <si>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</si>
  <si>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</si>
  <si>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</si>
  <si>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</si>
  <si>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</si>
  <si>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</si>
  <si>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</si>
  <si>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</si>
  <si>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</si>
  <si>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</si>
  <si>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</si>
  <si>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</si>
  <si>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</si>
  <si>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</si>
  <si>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</si>
  <si>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</si>
  <si>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</si>
  <si>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</si>
  <si>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</si>
  <si>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</si>
  <si>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</si>
  <si>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</si>
  <si>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</si>
  <si>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</si>
  <si>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</si>
  <si>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</si>
  <si>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</si>
  <si>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</si>
  <si>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</si>
  <si>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</si>
  <si>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</si>
  <si>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</si>
  <si>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</si>
  <si>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</si>
  <si>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</si>
  <si>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</si>
  <si>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</si>
  <si>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</si>
  <si>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</si>
  <si>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</si>
  <si>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</si>
  <si>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</si>
  <si>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</si>
  <si>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</si>
  <si>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</si>
  <si>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</si>
  <si>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</si>
  <si>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</si>
  <si>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</si>
  <si>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</si>
  <si>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</si>
  <si>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</si>
  <si>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</si>
  <si>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</si>
  <si>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</si>
  <si>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</si>
  <si>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</si>
  <si>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</si>
  <si>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</si>
  <si>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</si>
  <si>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</si>
  <si>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</si>
  <si>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</si>
  <si>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</si>
  <si>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</si>
  <si>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</si>
  <si>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</si>
  <si>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</si>
  <si>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</si>
  <si>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</si>
  <si>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</si>
  <si>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</si>
  <si>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</si>
  <si>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</si>
  <si>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</si>
  <si>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</si>
  <si>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</si>
  <si>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</si>
  <si>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</si>
  <si>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</si>
  <si>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</si>
  <si>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</si>
  <si>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</si>
  <si>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</si>
  <si>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</si>
  <si>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</si>
  <si>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</si>
  <si>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</si>
  <si>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</si>
  <si>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</si>
  <si>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</si>
  <si>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</si>
  <si>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</si>
  <si>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</si>
  <si>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</si>
  <si>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</si>
  <si>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</si>
  <si>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</si>
  <si>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</si>
  <si>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</si>
  <si>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</si>
  <si>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</si>
  <si>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</si>
  <si>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</si>
  <si>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</si>
  <si>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</si>
  <si>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</si>
  <si>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</si>
  <si>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</si>
  <si>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</si>
  <si>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</si>
  <si>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</si>
  <si>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</si>
  <si>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</si>
  <si>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</si>
  <si>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</si>
  <si>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</si>
  <si>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</si>
  <si>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</si>
  <si>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</si>
  <si>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</si>
  <si>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</si>
  <si>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</si>
  <si>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</si>
  <si>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</si>
  <si>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</si>
  <si>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</si>
  <si>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</si>
  <si>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</si>
  <si>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</si>
  <si>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</si>
  <si>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</si>
  <si>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</si>
  <si>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</si>
  <si>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</si>
  <si>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</si>
  <si>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</si>
  <si>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</si>
  <si>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</si>
  <si>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</si>
  <si>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</si>
  <si>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</si>
  <si>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</si>
  <si>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</si>
  <si>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</si>
  <si>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</si>
  <si>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</si>
  <si>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</si>
  <si>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</si>
  <si>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</si>
  <si>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</si>
  <si>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</si>
  <si>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</si>
  <si>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</si>
  <si>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</si>
  <si>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</si>
  <si>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</si>
  <si>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</si>
  <si>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</si>
  <si>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</si>
  <si>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</si>
  <si>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</si>
  <si>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</si>
  <si>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</si>
  <si>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</si>
  <si>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</si>
  <si>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</si>
  <si>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</si>
  <si>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</si>
  <si>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</si>
  <si>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</si>
  <si>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</si>
  <si>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</si>
  <si>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</si>
  <si>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</si>
  <si>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</si>
  <si>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</si>
  <si>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</si>
  <si>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</si>
  <si>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</si>
  <si>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</si>
  <si>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</si>
  <si>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</si>
  <si>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</si>
  <si>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</si>
  <si>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</si>
  <si>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</si>
  <si>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</si>
  <si>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</si>
  <si>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</si>
  <si>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</si>
  <si>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</si>
  <si>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</si>
  <si>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</si>
  <si>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</si>
  <si>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</si>
  <si>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</si>
  <si>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</si>
  <si>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</si>
  <si>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</si>
  <si>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</si>
  <si>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</si>
  <si>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</si>
  <si>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</si>
  <si>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</si>
  <si>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</si>
  <si>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</si>
  <si>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</si>
  <si>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</si>
  <si>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</si>
  <si>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</si>
  <si>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</si>
  <si>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</si>
  <si>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</si>
  <si>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</si>
  <si>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</si>
  <si>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</si>
  <si>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</si>
  <si>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</si>
  <si>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</si>
  <si>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</si>
  <si>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</si>
  <si>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</si>
  <si>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</si>
  <si>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</si>
  <si>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</si>
  <si>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</si>
  <si>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</si>
  <si>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</si>
  <si>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</si>
  <si>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</si>
  <si>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</si>
  <si>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</si>
  <si>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</si>
  <si>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</si>
  <si>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</si>
  <si>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</si>
  <si>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</si>
  <si>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</si>
  <si>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</si>
  <si>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</si>
  <si>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</si>
  <si>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</si>
  <si>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</si>
  <si>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</si>
  <si>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</si>
  <si>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</si>
  <si>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</si>
  <si>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</si>
  <si>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</si>
  <si>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</si>
  <si>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</si>
  <si>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</si>
  <si>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</si>
  <si>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</si>
  <si>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</si>
  <si>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</si>
  <si>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</si>
  <si>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</si>
  <si>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</si>
  <si>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</si>
  <si>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</si>
  <si>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</si>
  <si>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</si>
  <si>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</si>
  <si>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</si>
  <si>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</si>
  <si>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</si>
  <si>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</si>
  <si>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</si>
  <si>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</si>
  <si>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</si>
  <si>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</si>
  <si>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</si>
  <si>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</si>
  <si>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</si>
  <si>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</si>
  <si>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</si>
  <si>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</si>
  <si>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</si>
  <si>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</si>
  <si>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</si>
  <si>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</si>
  <si>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</si>
  <si>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</si>
  <si>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</si>
  <si>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</si>
  <si>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</si>
  <si>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</si>
  <si>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</si>
  <si>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</si>
  <si>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</si>
  <si>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</si>
  <si>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</si>
  <si>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</si>
  <si>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</si>
  <si>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</si>
  <si>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</si>
  <si>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</si>
  <si>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</si>
  <si>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</si>
  <si>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</si>
  <si>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</si>
  <si>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</si>
  <si>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</si>
  <si>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</si>
  <si>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</si>
  <si>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</si>
  <si>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</si>
  <si>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</si>
  <si>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</si>
  <si>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</si>
  <si>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</si>
  <si>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</si>
  <si>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</si>
  <si>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</si>
  <si>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</si>
  <si>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</si>
  <si>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</si>
  <si>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</si>
  <si>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</si>
  <si>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</si>
  <si>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</si>
  <si>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</si>
  <si>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</si>
  <si>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</si>
  <si>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</si>
  <si>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</si>
  <si>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</si>
  <si>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</si>
  <si>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</si>
  <si>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</si>
  <si>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</si>
  <si>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</si>
  <si>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</si>
  <si>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</si>
  <si>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</si>
  <si>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</si>
  <si>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</si>
  <si>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</si>
  <si>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</si>
  <si>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</si>
  <si>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</si>
  <si>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</si>
  <si>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</si>
  <si>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</si>
  <si>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</si>
  <si>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</si>
  <si>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</si>
  <si>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</si>
  <si>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</si>
  <si>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</si>
  <si>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</si>
  <si>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</si>
  <si>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</si>
  <si>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</si>
  <si>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</si>
  <si>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</si>
  <si>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</si>
  <si>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</si>
  <si>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</si>
  <si>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</si>
  <si>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</si>
  <si>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</si>
  <si>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</si>
  <si>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</si>
  <si>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</si>
  <si>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</si>
  <si>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</si>
  <si>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</si>
  <si>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</si>
  <si>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</si>
  <si>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</si>
  <si>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</si>
  <si>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</si>
  <si>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</si>
  <si>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</si>
  <si>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</si>
  <si>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</si>
  <si>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</si>
  <si>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</si>
  <si>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</si>
  <si>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</si>
  <si>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</si>
  <si>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</si>
  <si>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</si>
  <si>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</si>
  <si>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</si>
  <si>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</si>
  <si>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</si>
  <si>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</si>
  <si>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</si>
  <si>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</si>
  <si>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</si>
  <si>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</si>
  <si>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</si>
  <si>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</si>
  <si>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</si>
  <si>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</si>
  <si>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</si>
  <si>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</si>
  <si>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</si>
  <si>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</si>
  <si>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</si>
  <si>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</si>
  <si>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</si>
  <si>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</si>
  <si>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</si>
  <si>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</si>
  <si>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</si>
  <si>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</si>
  <si>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</si>
  <si>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</si>
  <si>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</si>
  <si>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</si>
  <si>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</si>
  <si>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</si>
  <si>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</si>
  <si>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</si>
  <si>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</si>
  <si>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</si>
  <si>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</si>
  <si>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</si>
  <si>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</si>
  <si>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</si>
  <si>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</si>
  <si>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</si>
  <si>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</si>
  <si>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</si>
  <si>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</si>
  <si>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</si>
  <si>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</si>
  <si>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</si>
  <si>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</si>
  <si>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</si>
  <si>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</si>
  <si>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</si>
  <si>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</si>
  <si>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</si>
  <si>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</si>
  <si>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</si>
  <si>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</si>
  <si>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</si>
  <si>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</si>
  <si>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</si>
  <si>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</si>
  <si>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</si>
  <si>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</si>
  <si>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</si>
  <si>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</si>
  <si>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</si>
  <si>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</si>
  <si>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</si>
  <si>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</si>
  <si>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</si>
  <si>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</si>
  <si>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</si>
  <si>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</si>
  <si>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</si>
  <si>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</si>
  <si>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</si>
  <si>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</si>
  <si>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</si>
  <si>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</si>
  <si>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</si>
  <si>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</si>
  <si>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</si>
  <si>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</si>
  <si>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</si>
  <si>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</si>
  <si>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</si>
  <si>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</si>
  <si>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</si>
  <si>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</si>
  <si>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</si>
  <si>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</si>
  <si>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</si>
  <si>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</si>
  <si>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</si>
  <si>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</si>
  <si>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</si>
  <si>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</si>
  <si>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</si>
  <si>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</si>
  <si>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</si>
  <si>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</si>
  <si>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</si>
  <si>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</si>
  <si>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</si>
  <si>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</si>
  <si>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</si>
  <si>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</si>
  <si>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</si>
  <si>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</si>
  <si>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</si>
  <si>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</si>
  <si>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</si>
  <si>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</si>
  <si>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</si>
  <si>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</si>
  <si>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</si>
  <si>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</si>
  <si>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</si>
  <si>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</si>
  <si>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</si>
  <si>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</si>
  <si>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</si>
  <si>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</si>
  <si>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</si>
  <si>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</si>
  <si>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</si>
  <si>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</si>
  <si>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</si>
  <si>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</si>
  <si>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</si>
  <si>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</si>
  <si>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</si>
  <si>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</si>
  <si>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</si>
  <si>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</si>
  <si>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</si>
  <si>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</si>
  <si>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</si>
  <si>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</si>
  <si>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</si>
  <si>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</si>
  <si>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</si>
  <si>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</si>
  <si>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</si>
  <si>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</si>
  <si>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</si>
  <si>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</si>
  <si>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</si>
  <si>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</si>
  <si>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</si>
  <si>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</si>
  <si>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</si>
  <si>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</si>
  <si>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</si>
  <si>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</si>
  <si>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</si>
  <si>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</si>
  <si>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</si>
  <si>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</si>
  <si>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</si>
  <si>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</si>
  <si>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</si>
  <si>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</si>
  <si>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</si>
  <si>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</si>
  <si>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</si>
  <si>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</si>
  <si>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</si>
  <si>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</si>
  <si>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</si>
  <si>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</si>
  <si>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</si>
  <si>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</si>
  <si>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</si>
  <si>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</si>
  <si>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</si>
  <si>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</si>
  <si>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</si>
  <si>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</si>
  <si>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</si>
  <si>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</si>
  <si>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</si>
  <si>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</si>
  <si>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</si>
  <si>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</si>
  <si>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</si>
  <si>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</si>
  <si>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</si>
  <si>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</si>
  <si>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</si>
  <si>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</si>
  <si>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</si>
  <si>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</si>
  <si>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</si>
  <si>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</si>
  <si>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</si>
  <si>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</si>
  <si>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</si>
  <si>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</si>
  <si>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</si>
  <si>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</si>
  <si>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</si>
  <si>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</si>
  <si>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</si>
  <si>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</si>
  <si>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</si>
  <si>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</si>
  <si>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</si>
  <si>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</si>
  <si>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</si>
  <si>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</si>
  <si>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</si>
  <si>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</si>
  <si>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</si>
  <si>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</si>
  <si>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</si>
  <si>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</si>
  <si>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</si>
  <si>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</si>
  <si>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</si>
  <si>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</si>
  <si>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</si>
  <si>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</si>
  <si>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</si>
  <si>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</si>
  <si>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</si>
  <si>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</si>
  <si>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</si>
  <si>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</si>
  <si>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</si>
  <si>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</si>
  <si>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</si>
  <si>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</si>
  <si>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</si>
  <si>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</si>
  <si>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</si>
  <si>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</si>
  <si>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</si>
  <si>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</si>
  <si>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</si>
  <si>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</si>
  <si>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</si>
  <si>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</si>
  <si>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</si>
  <si>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</si>
  <si>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</si>
  <si>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</si>
  <si>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</si>
  <si>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</si>
  <si>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</si>
  <si>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</si>
  <si>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</si>
  <si>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</si>
  <si>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</si>
  <si>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</si>
  <si>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</si>
  <si>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</si>
  <si>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</si>
  <si>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</si>
  <si>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</si>
  <si>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</si>
  <si>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</si>
  <si>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</si>
  <si>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</si>
  <si>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</si>
  <si>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</si>
  <si>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</si>
  <si>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</si>
  <si>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</si>
  <si>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</si>
  <si>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</si>
  <si>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</si>
  <si>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</si>
  <si>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</si>
  <si>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</si>
  <si>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</si>
  <si>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</si>
  <si>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</si>
  <si>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</si>
  <si>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</si>
  <si>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</si>
  <si>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</si>
  <si>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</si>
  <si>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</si>
  <si>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</si>
  <si>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</si>
  <si>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</si>
  <si>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</si>
  <si>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</si>
  <si>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</si>
  <si>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</si>
  <si>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</si>
  <si>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</si>
  <si>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</si>
  <si>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</si>
  <si>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</si>
  <si>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</si>
  <si>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</si>
  <si>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</si>
  <si>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</si>
  <si>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</si>
  <si>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</si>
  <si>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</si>
  <si>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</si>
  <si>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</si>
  <si>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</si>
  <si>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</si>
  <si>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</si>
  <si>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</si>
  <si>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</si>
  <si>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</si>
  <si>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</si>
  <si>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</si>
  <si>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</si>
  <si>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</si>
  <si>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</si>
  <si>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</si>
  <si>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</si>
  <si>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</si>
  <si>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</si>
  <si>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</si>
  <si>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</si>
  <si>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</si>
  <si>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</si>
  <si>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</si>
  <si>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</si>
  <si>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</si>
  <si>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</si>
  <si>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</si>
  <si>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</si>
  <si>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</si>
  <si>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</si>
  <si>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</si>
  <si>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</si>
  <si>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</si>
  <si>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</si>
  <si>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</si>
  <si>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</si>
  <si>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</si>
  <si>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</si>
  <si>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</si>
  <si>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</si>
  <si>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</si>
  <si>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</si>
  <si>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</si>
  <si>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</si>
  <si>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</si>
  <si>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</si>
  <si>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</si>
  <si>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</si>
  <si>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</si>
  <si>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</si>
  <si>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</si>
  <si>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</si>
  <si>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</si>
  <si>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</si>
  <si>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</si>
  <si>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</si>
  <si>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</si>
  <si>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</si>
  <si>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</si>
  <si>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</si>
  <si>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</si>
  <si>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</si>
  <si>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</si>
  <si>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</si>
  <si>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</si>
  <si>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</si>
  <si>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</si>
  <si>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</si>
  <si>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</si>
  <si>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</si>
  <si>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</si>
  <si>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</si>
  <si>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</si>
  <si>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</si>
  <si>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</si>
  <si>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</si>
  <si>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</si>
  <si>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</si>
  <si>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</si>
  <si>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</si>
  <si>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</si>
  <si>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</si>
  <si>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</si>
  <si>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</si>
  <si>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</si>
  <si>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</si>
  <si>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</si>
  <si>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</si>
  <si>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</si>
  <si>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</si>
  <si>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</si>
  <si>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</si>
  <si>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</si>
  <si>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</si>
  <si>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</si>
  <si>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</si>
  <si>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</si>
  <si>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</si>
  <si>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</si>
  <si>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</si>
  <si>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</si>
  <si>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</si>
  <si>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</si>
  <si>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</si>
  <si>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</si>
  <si>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</si>
  <si>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</si>
  <si>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</si>
  <si>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</si>
  <si>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</si>
  <si>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</si>
  <si>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</si>
  <si>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</si>
  <si>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</si>
  <si>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</si>
  <si>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</si>
  <si>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</si>
  <si>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</si>
  <si>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</si>
  <si>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</si>
  <si>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</si>
  <si>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</si>
  <si>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</si>
  <si>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</si>
  <si>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</si>
  <si>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</si>
  <si>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</si>
  <si>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</si>
  <si>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</si>
  <si>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</si>
  <si>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</si>
  <si>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</si>
  <si>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</si>
  <si>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</si>
  <si>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</si>
  <si>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</si>
  <si>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</si>
  <si>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</si>
  <si>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</si>
  <si>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</si>
  <si>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</si>
  <si>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</si>
  <si>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</si>
  <si>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</si>
  <si>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</si>
  <si>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</si>
  <si>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</si>
  <si>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</si>
  <si>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</si>
  <si>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</si>
  <si>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</si>
  <si>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</si>
  <si>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</si>
  <si>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</si>
  <si>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</si>
  <si>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</si>
  <si>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</si>
  <si>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</si>
  <si>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</si>
  <si>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</si>
  <si>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</si>
  <si>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</si>
  <si>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</si>
  <si>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</si>
  <si>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</si>
  <si>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</si>
  <si>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</si>
  <si>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</si>
  <si>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</si>
  <si>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</si>
  <si>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</si>
  <si>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</si>
  <si>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</si>
  <si>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</si>
  <si>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</si>
  <si>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</si>
  <si>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</si>
  <si>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</si>
  <si>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</si>
  <si>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</si>
  <si>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</si>
  <si>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</si>
  <si>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</si>
  <si>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</si>
  <si>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</si>
  <si>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</si>
  <si>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</si>
  <si>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</si>
  <si>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</si>
  <si>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</si>
  <si>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</si>
  <si>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</si>
  <si>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</si>
  <si>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</si>
  <si>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</si>
  <si>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</si>
  <si>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</si>
  <si>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</si>
  <si>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</si>
  <si>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</si>
  <si>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</si>
  <si>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</si>
  <si>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</si>
  <si>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</si>
  <si>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</si>
  <si>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</si>
  <si>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</si>
  <si>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</si>
  <si>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</si>
  <si>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</si>
  <si>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</si>
  <si>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</si>
  <si>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</si>
  <si>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</si>
  <si>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</si>
  <si>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</si>
  <si>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</si>
  <si>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</si>
  <si>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</si>
  <si>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</si>
  <si>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</si>
  <si>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</si>
  <si>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</si>
  <si>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</si>
  <si>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</si>
  <si>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</si>
  <si>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</si>
  <si>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</si>
  <si>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</si>
  <si>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</si>
  <si>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</si>
  <si>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</si>
  <si>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</si>
  <si>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</si>
  <si>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</si>
  <si>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</si>
  <si>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</si>
  <si>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</si>
  <si>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</si>
  <si>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</si>
  <si>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</si>
  <si>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</si>
  <si>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</si>
  <si>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</si>
  <si>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</si>
  <si>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</si>
  <si>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</si>
  <si>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</si>
  <si>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</si>
  <si>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</si>
  <si>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</si>
  <si>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</si>
  <si>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</si>
  <si>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</si>
  <si>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</si>
  <si>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</si>
  <si>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</si>
  <si>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</si>
  <si>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</si>
  <si>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</si>
  <si>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</si>
  <si>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</si>
  <si>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</si>
  <si>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</si>
  <si>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</si>
  <si>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</si>
  <si>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</si>
  <si>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</si>
  <si>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</si>
  <si>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</si>
  <si>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</si>
  <si>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</si>
  <si>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</si>
  <si>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</si>
  <si>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</si>
  <si>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</si>
  <si>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</si>
  <si>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</si>
  <si>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</si>
  <si>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</si>
  <si>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</si>
  <si>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</si>
  <si>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</si>
  <si>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</si>
  <si>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</si>
  <si>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</si>
  <si>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</si>
  <si>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</si>
  <si>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</si>
  <si>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</si>
  <si>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</si>
  <si>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</si>
  <si>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</si>
  <si>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</si>
  <si>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</si>
  <si>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</si>
  <si>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</si>
  <si>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</si>
  <si>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</si>
  <si>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</si>
  <si>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</si>
  <si>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</si>
  <si>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</si>
  <si>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</si>
  <si>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</si>
  <si>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</si>
  <si>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</si>
  <si>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</si>
  <si>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</si>
  <si>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</si>
  <si>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</si>
  <si>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</si>
  <si>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</si>
  <si>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</si>
  <si>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</si>
  <si>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</si>
  <si>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</si>
  <si>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</si>
  <si>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</si>
  <si>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</si>
  <si>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</si>
  <si>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</si>
  <si>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</si>
  <si>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</si>
  <si>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</si>
  <si>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</si>
  <si>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</si>
  <si>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</si>
  <si>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</si>
  <si>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</si>
  <si>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</si>
  <si>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</si>
  <si>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</si>
  <si>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</si>
  <si>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</si>
  <si>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</si>
  <si>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</si>
  <si>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</si>
  <si>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</si>
  <si>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</si>
  <si>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</si>
  <si>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</si>
  <si>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</si>
  <si>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</si>
  <si>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</si>
  <si>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</si>
  <si>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</si>
  <si>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</si>
  <si>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</si>
  <si>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</si>
  <si>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</si>
  <si>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</si>
  <si>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</si>
  <si>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</si>
  <si>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</si>
  <si>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</si>
  <si>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</si>
  <si>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</si>
  <si>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</si>
  <si>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</si>
  <si>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</si>
  <si>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</si>
  <si>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</si>
  <si>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</si>
  <si>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</si>
  <si>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</si>
  <si>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</si>
  <si>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</si>
  <si>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</si>
  <si>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</si>
  <si>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</si>
  <si>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</si>
  <si>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</si>
  <si>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</si>
  <si>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</si>
  <si>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</si>
  <si>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</si>
  <si>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</si>
  <si>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</si>
  <si>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</si>
  <si>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</si>
  <si>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</si>
  <si>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</si>
  <si>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</si>
  <si>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</si>
  <si>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</si>
  <si>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</si>
  <si>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</si>
  <si>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</si>
  <si>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</si>
  <si>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</si>
  <si>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</si>
  <si>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</si>
  <si>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</si>
  <si>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</si>
  <si>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</si>
  <si>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</si>
  <si>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</si>
  <si>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</si>
  <si>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</si>
  <si>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</si>
  <si>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</si>
  <si>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</si>
  <si>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</si>
  <si>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</si>
  <si>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</si>
  <si>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</si>
  <si>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</si>
  <si>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</si>
  <si>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</si>
  <si>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</si>
  <si>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</si>
  <si>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</si>
  <si>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</si>
  <si>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</si>
  <si>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</si>
  <si>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</si>
  <si>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</si>
  <si>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</si>
  <si>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</si>
  <si>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</si>
  <si>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</si>
  <si>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</si>
  <si>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</si>
  <si>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</si>
  <si>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</si>
  <si>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</si>
  <si>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</si>
  <si>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</si>
  <si>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</si>
  <si>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</si>
  <si>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</si>
  <si>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</si>
  <si>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</si>
  <si>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</si>
  <si>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</si>
  <si>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</si>
  <si>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</si>
  <si>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</si>
  <si>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</si>
  <si>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</si>
  <si>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</si>
  <si>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</si>
  <si>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</si>
  <si>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</si>
  <si>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</si>
  <si>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</si>
  <si>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</si>
  <si>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</si>
  <si>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</si>
  <si>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</si>
  <si>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</si>
  <si>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</si>
  <si>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</si>
  <si>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</si>
  <si>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</si>
  <si>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</si>
  <si>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</si>
  <si>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</si>
  <si>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</si>
  <si>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</si>
  <si>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</si>
  <si>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</si>
  <si>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</si>
  <si>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</si>
  <si>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</si>
  <si>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</si>
  <si>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</si>
  <si>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</si>
  <si>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</si>
  <si>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</si>
  <si>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</si>
  <si>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</si>
  <si>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</si>
  <si>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</si>
  <si>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</si>
  <si>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</si>
  <si>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</si>
  <si>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</si>
  <si>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</si>
  <si>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</si>
  <si>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</si>
  <si>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</si>
  <si>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</si>
  <si>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</si>
  <si>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</si>
  <si>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</si>
  <si>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</si>
  <si>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</si>
  <si>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</si>
  <si>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</si>
  <si>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</si>
  <si>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</si>
  <si>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</si>
  <si>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</si>
  <si>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</si>
  <si>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</si>
  <si>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</si>
  <si>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</si>
  <si>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</si>
  <si>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</si>
  <si>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</si>
  <si>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</si>
  <si>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</si>
  <si>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</si>
  <si>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</si>
  <si>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</si>
  <si>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</si>
  <si>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</si>
  <si>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</si>
  <si>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</si>
  <si>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</si>
  <si>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</si>
  <si>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</si>
  <si>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</si>
  <si>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</si>
  <si>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</si>
  <si>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</si>
  <si>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</si>
  <si>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</si>
  <si>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</si>
  <si>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</si>
  <si>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</si>
  <si>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</si>
  <si>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</si>
  <si>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</si>
  <si>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</si>
  <si>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</si>
  <si>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</si>
  <si>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</si>
  <si>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</si>
  <si>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</si>
  <si>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</si>
  <si>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</si>
  <si>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</si>
  <si>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</si>
  <si>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</si>
  <si>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</si>
  <si>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</si>
  <si>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</si>
  <si>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</si>
  <si>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</si>
  <si>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</si>
  <si>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</si>
  <si>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</si>
  <si>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</si>
  <si>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</si>
  <si>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</si>
  <si>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</si>
  <si>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</si>
  <si>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</si>
  <si>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</si>
  <si>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</si>
  <si>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</si>
  <si>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</si>
  <si>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</si>
  <si>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</si>
  <si>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</si>
  <si>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</si>
  <si>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</si>
  <si>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</si>
  <si>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</si>
  <si>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</si>
  <si>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</si>
  <si>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</si>
  <si>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</si>
  <si>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</si>
  <si>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</si>
  <si>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</si>
  <si>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</si>
  <si>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</si>
  <si>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</si>
  <si>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</si>
  <si>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</si>
  <si>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</si>
  <si>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</si>
  <si>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</si>
  <si>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</si>
  <si>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</si>
  <si>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</si>
  <si>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</si>
  <si>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</si>
  <si>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</si>
  <si>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</si>
  <si>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</si>
  <si>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</si>
  <si>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</si>
  <si>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</si>
  <si>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</si>
  <si>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</si>
  <si>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</si>
  <si>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</si>
  <si>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</si>
  <si>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</si>
  <si>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</si>
  <si>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</si>
  <si>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</si>
  <si>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</si>
  <si>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</si>
  <si>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</si>
  <si>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</si>
  <si>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</si>
  <si>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</si>
  <si>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</si>
  <si>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</si>
  <si>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</si>
  <si>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</si>
  <si>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</si>
  <si>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</si>
  <si>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</si>
  <si>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</si>
  <si>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</si>
  <si>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</si>
  <si>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</si>
  <si>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</si>
  <si>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</si>
  <si>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</si>
  <si>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</si>
  <si>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</si>
  <si>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</si>
  <si>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</si>
  <si>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</si>
  <si>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</si>
  <si>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</si>
  <si>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</si>
  <si>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</si>
  <si>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</si>
  <si>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</si>
  <si>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</si>
  <si>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</si>
  <si>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</si>
  <si>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</si>
  <si>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</si>
  <si>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</si>
  <si>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</si>
  <si>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</si>
  <si>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</si>
  <si>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</si>
  <si>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</si>
  <si>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</si>
  <si>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</si>
  <si>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</si>
  <si>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</si>
  <si>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</si>
  <si>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</si>
  <si>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</si>
  <si>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</si>
  <si>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</si>
  <si>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</si>
  <si>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</si>
  <si>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</si>
  <si>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</si>
  <si>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</si>
  <si>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</si>
  <si>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</si>
  <si>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</si>
  <si>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</si>
  <si>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</si>
  <si>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</si>
  <si>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</si>
  <si>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</si>
  <si>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</si>
  <si>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</si>
  <si>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</si>
  <si>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</si>
  <si>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</si>
  <si>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</si>
  <si>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</si>
  <si>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</si>
  <si>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</si>
  <si>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</si>
  <si>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</si>
  <si>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</si>
  <si>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</si>
  <si>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</si>
  <si>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</si>
  <si>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</si>
  <si>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</si>
  <si>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</si>
  <si>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</si>
  <si>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</si>
  <si>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</si>
  <si>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</si>
  <si>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</si>
  <si>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</si>
  <si>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</si>
  <si>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</si>
  <si>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</si>
  <si>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</si>
  <si>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</si>
  <si>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</si>
  <si>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</si>
  <si>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</si>
  <si>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</si>
  <si>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</si>
  <si>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</si>
  <si>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</si>
  <si>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</si>
  <si>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</si>
  <si>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</si>
  <si>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</si>
  <si>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</si>
  <si>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</si>
  <si>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</si>
  <si>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</si>
  <si>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</si>
  <si>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</si>
  <si>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</si>
  <si>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</si>
  <si>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</si>
  <si>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</si>
  <si>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</si>
  <si>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</si>
  <si>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</si>
  <si>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</si>
  <si>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</si>
  <si>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</si>
  <si>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</si>
  <si>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</si>
  <si>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</si>
  <si>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</si>
  <si>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</si>
  <si>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</si>
  <si>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</si>
  <si>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</si>
  <si>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</si>
  <si>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</si>
  <si>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</si>
  <si>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</si>
  <si>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</si>
  <si>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</si>
  <si>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</si>
  <si>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</si>
  <si>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</si>
  <si>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</si>
  <si>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</si>
  <si>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</si>
  <si>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</si>
  <si>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</si>
  <si>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</si>
  <si>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</si>
  <si>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</si>
  <si>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</si>
  <si>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</si>
  <si>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</si>
  <si>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</si>
  <si>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</si>
  <si>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</si>
  <si>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</si>
  <si>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</si>
  <si>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</si>
  <si>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</si>
  <si>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</si>
  <si>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</si>
  <si>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</si>
  <si>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</si>
  <si>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</si>
  <si>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</si>
  <si>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</si>
  <si>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</si>
  <si>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</si>
  <si>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</si>
  <si>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</si>
  <si>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</si>
  <si>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</si>
  <si>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</si>
  <si>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</si>
  <si>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</si>
  <si>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</si>
  <si>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</si>
  <si>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</si>
  <si>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</si>
  <si>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</si>
  <si>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</si>
  <si>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</si>
  <si>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</si>
  <si>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</si>
  <si>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</si>
  <si>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</si>
  <si>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</si>
  <si>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</si>
  <si>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</si>
  <si>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</si>
  <si>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</si>
  <si>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</si>
  <si>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</si>
  <si>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</si>
  <si>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</si>
  <si>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</si>
  <si>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</si>
  <si>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</si>
  <si>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</si>
  <si>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</si>
  <si>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</si>
  <si>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</si>
  <si>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</si>
  <si>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</si>
  <si>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</si>
  <si>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</si>
  <si>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</si>
  <si>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</si>
  <si>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</si>
  <si>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</si>
  <si>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</si>
  <si>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</si>
  <si>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</si>
  <si>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</si>
  <si>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</si>
  <si>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</si>
  <si>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</si>
  <si>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</si>
  <si>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</si>
  <si>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</si>
  <si>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</si>
  <si>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</si>
  <si>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</si>
  <si>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</si>
  <si>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</si>
  <si>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</si>
  <si>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</si>
  <si>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</si>
  <si>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</si>
  <si>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</si>
  <si>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</si>
  <si>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</si>
  <si>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</si>
  <si>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</si>
  <si>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</si>
  <si>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</si>
  <si>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</si>
  <si>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</si>
  <si>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</si>
  <si>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</si>
  <si>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</si>
  <si>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</si>
  <si>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</si>
  <si>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</si>
  <si>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</si>
  <si>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</si>
  <si>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</si>
  <si>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</si>
  <si>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</si>
  <si>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</si>
  <si>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</si>
  <si>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</si>
  <si>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</si>
  <si>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</si>
  <si>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</si>
  <si>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</si>
  <si>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</si>
  <si>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</si>
  <si>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</si>
  <si>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</si>
  <si>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</si>
  <si>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</si>
  <si>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</si>
  <si>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</si>
  <si>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</si>
  <si>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</si>
  <si>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</si>
  <si>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</si>
  <si>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</si>
  <si>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</si>
  <si>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</si>
  <si>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</si>
  <si>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</si>
  <si>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</si>
  <si>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</si>
  <si>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</si>
  <si>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</si>
  <si>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</si>
  <si>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</si>
  <si>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</si>
  <si>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</si>
  <si>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</si>
  <si>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</si>
  <si>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</si>
  <si>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</si>
  <si>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</si>
  <si>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</si>
  <si>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</si>
  <si>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</si>
  <si>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</si>
  <si>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</si>
  <si>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</si>
  <si>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</si>
  <si>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</si>
  <si>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</si>
  <si>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</si>
  <si>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</si>
  <si>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</si>
  <si>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</si>
  <si>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</si>
  <si>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</si>
  <si>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</si>
  <si>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</si>
  <si>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</si>
  <si>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</si>
  <si>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</si>
  <si>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</si>
  <si>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</si>
  <si>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</si>
  <si>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</si>
  <si>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</si>
  <si>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</si>
  <si>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</si>
  <si>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</si>
  <si>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</si>
  <si>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</si>
  <si>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</si>
  <si>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</si>
  <si>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</si>
  <si>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</si>
  <si>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</si>
  <si>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</si>
  <si>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</si>
  <si>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</si>
  <si>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</si>
  <si>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</si>
  <si>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</si>
  <si>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</si>
  <si>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</si>
  <si>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</si>
  <si>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</si>
  <si>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</si>
  <si>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</si>
  <si>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</si>
  <si>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</si>
  <si>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</si>
  <si>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</si>
  <si>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</si>
  <si>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</si>
  <si>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</si>
  <si>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</si>
  <si>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</si>
  <si>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</si>
  <si>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</si>
  <si>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</si>
  <si>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</si>
  <si>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</si>
  <si>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</si>
  <si>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</si>
  <si>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</si>
  <si>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</si>
  <si>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</si>
  <si>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</si>
  <si>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</si>
  <si>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</si>
  <si>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</si>
  <si>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</si>
  <si>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</si>
  <si>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</si>
  <si>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</si>
  <si>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</si>
  <si>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</si>
  <si>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</si>
  <si>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</si>
  <si>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</si>
  <si>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</si>
  <si>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</si>
  <si>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</si>
  <si>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</si>
  <si>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</si>
  <si>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</si>
  <si>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</si>
  <si>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</si>
  <si>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</si>
  <si>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</si>
  <si>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</si>
  <si>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</si>
  <si>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</si>
  <si>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</si>
  <si>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</si>
  <si>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</si>
  <si>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</si>
  <si>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</si>
  <si>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</si>
  <si>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</si>
  <si>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</si>
  <si>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</si>
  <si>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</si>
  <si>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</si>
  <si>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</si>
  <si>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</si>
  <si>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</si>
  <si>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</si>
  <si>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</si>
  <si>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</si>
  <si>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</si>
  <si>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</si>
  <si>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</si>
  <si>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</si>
  <si>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</si>
  <si>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</si>
  <si>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</si>
  <si>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</si>
  <si>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</si>
  <si>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</si>
  <si>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</si>
  <si>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</si>
  <si>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</si>
  <si>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</si>
  <si>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</si>
  <si>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</si>
  <si>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</si>
  <si>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</si>
  <si>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</si>
  <si>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</si>
  <si>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</si>
  <si>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</si>
  <si>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</si>
  <si>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</si>
  <si>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</si>
  <si>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</si>
  <si>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</si>
  <si>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</si>
  <si>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</si>
  <si>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</si>
  <si>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</si>
  <si>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</si>
  <si>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</si>
  <si>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</si>
  <si>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</si>
  <si>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</si>
  <si>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</si>
  <si>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</si>
  <si>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</si>
  <si>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</si>
  <si>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</si>
  <si>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</si>
  <si>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</si>
  <si>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</si>
  <si>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</si>
  <si>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</si>
  <si>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</si>
  <si>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</si>
  <si>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</si>
  <si>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</si>
  <si>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</si>
  <si>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</si>
  <si>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</si>
  <si>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</si>
  <si>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</si>
  <si>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</si>
  <si>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</si>
  <si>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</si>
  <si>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</si>
  <si>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</si>
  <si>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</si>
  <si>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</si>
  <si>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</si>
  <si>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</si>
  <si>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</si>
  <si>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</si>
  <si>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</si>
  <si>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</si>
  <si>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</si>
  <si>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</si>
  <si>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</si>
  <si>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</si>
  <si>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</si>
  <si>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</si>
  <si>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</si>
  <si>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</si>
  <si>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</si>
  <si>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</si>
  <si>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</si>
  <si>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</si>
  <si>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</si>
  <si>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</si>
  <si>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</si>
  <si>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</si>
  <si>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</si>
  <si>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</si>
  <si>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</si>
  <si>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</si>
  <si>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</si>
  <si>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</si>
  <si>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</si>
  <si>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</si>
  <si>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</si>
  <si>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</si>
  <si>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</si>
  <si>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</si>
  <si>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</si>
  <si>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</si>
  <si>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</si>
  <si>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</si>
  <si>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</si>
  <si>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</si>
  <si>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</si>
  <si>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</si>
  <si>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</si>
  <si>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</si>
  <si>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</si>
  <si>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</si>
  <si>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</si>
  <si>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</si>
  <si>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</si>
  <si>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</si>
  <si>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</si>
  <si>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</si>
  <si>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</si>
  <si>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</si>
  <si>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</si>
  <si>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</si>
  <si>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</si>
  <si>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</si>
  <si>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</si>
  <si>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</si>
  <si>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</si>
  <si>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</si>
  <si>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Engine Balancing and Peak Pressures</t>
  </si>
  <si>
    <t>Take up engine performance data</t>
  </si>
  <si>
    <t>500hrs</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</si>
  <si>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</si>
  <si>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</si>
  <si>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</si>
  <si>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</si>
  <si>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</si>
  <si>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</si>
  <si>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</si>
  <si>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</si>
  <si>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</si>
  <si>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</si>
  <si>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</si>
  <si>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</si>
  <si>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</si>
  <si>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</si>
  <si>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</si>
  <si>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</si>
  <si>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</si>
  <si>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</si>
  <si>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</si>
  <si>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</si>
  <si>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</si>
  <si>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</si>
  <si>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</si>
  <si>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</si>
  <si>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</si>
  <si>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</si>
  <si>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</si>
  <si>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</si>
  <si>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</si>
  <si>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</si>
  <si>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</si>
  <si>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</si>
  <si>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</si>
  <si>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</si>
  <si>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</si>
  <si>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</si>
  <si>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</si>
  <si>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</si>
  <si>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</si>
  <si>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</si>
  <si>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</si>
  <si>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</si>
  <si>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</si>
  <si>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</si>
  <si>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</si>
  <si>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</si>
  <si>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</si>
  <si>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</si>
  <si>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</si>
  <si>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</si>
  <si>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</si>
  <si>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</si>
  <si>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</si>
  <si>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</si>
  <si>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</si>
  <si>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</si>
  <si>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</si>
  <si>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</si>
  <si>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</si>
  <si>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</si>
  <si>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</si>
  <si>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</si>
  <si>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</si>
  <si>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</si>
  <si>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</si>
  <si>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</si>
  <si>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</si>
  <si>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</si>
  <si>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</si>
  <si>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</si>
  <si>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</si>
  <si>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</si>
  <si>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</si>
  <si>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</si>
  <si>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</si>
  <si>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</si>
  <si>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</si>
  <si>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</si>
  <si>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</si>
  <si>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</si>
  <si>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</si>
  <si>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</si>
  <si>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</si>
  <si>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</si>
  <si>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</si>
  <si>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</si>
  <si>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</si>
  <si>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</si>
  <si>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</si>
  <si>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</si>
  <si>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</si>
  <si>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</si>
  <si>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</si>
  <si>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</si>
  <si>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</si>
  <si>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</si>
  <si>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</si>
  <si>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</si>
  <si>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</si>
  <si>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</si>
  <si>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</si>
  <si>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</si>
  <si>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</si>
  <si>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</si>
  <si>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</si>
  <si>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</si>
  <si>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</si>
  <si>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</si>
  <si>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</si>
  <si>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</si>
  <si>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</si>
  <si>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</si>
  <si>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</si>
  <si>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</si>
  <si>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</si>
  <si>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</si>
  <si>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</si>
  <si>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</si>
  <si>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</si>
  <si>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</si>
  <si>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</si>
  <si>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</si>
  <si>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</si>
  <si>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</si>
  <si>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</si>
  <si>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</si>
  <si>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</si>
  <si>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</si>
  <si>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</si>
  <si>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</si>
  <si>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</si>
  <si>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</si>
  <si>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</si>
  <si>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</si>
  <si>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</si>
  <si>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</si>
  <si>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</si>
  <si>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</si>
  <si>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</si>
  <si>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</si>
  <si>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</si>
  <si>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</si>
  <si>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</si>
  <si>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</si>
  <si>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</si>
  <si>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</si>
  <si>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</si>
  <si>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</si>
  <si>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</si>
  <si>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</si>
  <si>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</si>
  <si>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</si>
  <si>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</si>
  <si>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</si>
  <si>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</si>
  <si>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</si>
  <si>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</si>
  <si>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</si>
  <si>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</si>
  <si>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</si>
  <si>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</si>
  <si>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</si>
  <si>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</si>
  <si>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</si>
  <si>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</si>
  <si>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</si>
  <si>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</si>
  <si>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</si>
  <si>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</si>
  <si>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</si>
  <si>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</si>
  <si>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</si>
  <si>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</si>
  <si>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</si>
  <si>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</si>
  <si>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</si>
  <si>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</si>
  <si>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</si>
  <si>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</si>
  <si>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</si>
  <si>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</si>
  <si>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</si>
  <si>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</si>
  <si>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</si>
  <si>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</si>
  <si>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</si>
  <si>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</si>
  <si>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</si>
  <si>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</si>
  <si>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</si>
  <si>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</si>
  <si>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</si>
  <si>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</si>
  <si>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</si>
  <si>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</si>
  <si>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</si>
  <si>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</si>
  <si>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</si>
  <si>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</si>
  <si>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</si>
  <si>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</si>
  <si>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</si>
  <si>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</si>
  <si>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</si>
  <si>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</si>
  <si>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</si>
  <si>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</si>
  <si>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</si>
  <si>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</si>
  <si>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</si>
  <si>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</si>
  <si>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</si>
  <si>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</si>
  <si>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</si>
  <si>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</si>
  <si>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</si>
  <si>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</si>
  <si>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</si>
  <si>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</si>
  <si>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</si>
  <si>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</si>
  <si>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</si>
  <si>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</si>
  <si>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</si>
  <si>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</si>
  <si>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</si>
  <si>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</si>
  <si>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</si>
  <si>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</si>
  <si>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</si>
  <si>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</si>
  <si>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</si>
  <si>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</si>
  <si>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</si>
  <si>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</si>
  <si>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</si>
  <si>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</si>
  <si>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</si>
  <si>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</si>
  <si>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</si>
  <si>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</si>
  <si>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</si>
  <si>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</si>
  <si>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</si>
  <si>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</si>
  <si>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</si>
  <si>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</si>
  <si>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</si>
  <si>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</si>
  <si>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</si>
  <si>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</si>
  <si>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</si>
  <si>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</si>
  <si>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</si>
  <si>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</si>
  <si>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</si>
  <si>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</si>
  <si>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</si>
  <si>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</si>
  <si>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</si>
  <si>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</si>
  <si>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</si>
  <si>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</si>
  <si>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</si>
  <si>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</si>
  <si>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</si>
  <si>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</si>
  <si>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</si>
  <si>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</si>
  <si>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</si>
  <si>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</si>
  <si>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</si>
  <si>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</si>
  <si>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</si>
  <si>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</si>
  <si>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</si>
  <si>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</si>
  <si>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</si>
  <si>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</si>
  <si>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</si>
  <si>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Visual check/good condition</t>
  </si>
  <si>
    <t>for shedule</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</si>
  <si>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</si>
  <si>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</si>
  <si>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</si>
  <si>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</si>
  <si>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</si>
  <si>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</si>
  <si>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</si>
  <si>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</si>
  <si>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</si>
  <si>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</si>
  <si>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</si>
  <si>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</si>
  <si>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</si>
  <si>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</si>
  <si>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</si>
  <si>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</si>
  <si>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</si>
  <si>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</si>
  <si>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</si>
  <si>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</si>
  <si>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</si>
  <si>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</si>
  <si>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</si>
  <si>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</si>
  <si>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</si>
  <si>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</si>
  <si>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</si>
  <si>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</si>
  <si>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</si>
  <si>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</si>
  <si>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</si>
  <si>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</si>
  <si>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</si>
  <si>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</si>
  <si>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</si>
  <si>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</si>
  <si>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</si>
  <si>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</si>
  <si>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</si>
  <si>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</si>
  <si>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</si>
  <si>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</si>
  <si>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</si>
  <si>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</si>
  <si>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</si>
  <si>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</si>
  <si>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</si>
  <si>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</si>
  <si>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</si>
  <si>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</si>
  <si>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</si>
  <si>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</si>
  <si>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</si>
  <si>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</si>
  <si>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</si>
  <si>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</si>
  <si>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</si>
  <si>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</si>
  <si>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</si>
  <si>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</si>
  <si>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</si>
  <si>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</si>
  <si>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</si>
  <si>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</si>
  <si>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</si>
  <si>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</si>
  <si>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</si>
  <si>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</si>
  <si>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</si>
  <si>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</si>
  <si>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</si>
  <si>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</si>
  <si>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</si>
  <si>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</si>
  <si>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</si>
  <si>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</si>
  <si>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</si>
  <si>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</si>
  <si>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</si>
  <si>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</si>
  <si>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</si>
  <si>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</si>
  <si>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</si>
  <si>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</si>
  <si>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</si>
  <si>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</si>
  <si>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</si>
  <si>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</si>
  <si>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</si>
  <si>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</si>
  <si>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</si>
  <si>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</si>
  <si>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</si>
  <si>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</si>
  <si>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</si>
  <si>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</si>
  <si>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</si>
  <si>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</si>
  <si>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</si>
  <si>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</si>
  <si>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</si>
  <si>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</si>
  <si>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</si>
  <si>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</si>
  <si>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</si>
  <si>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</si>
  <si>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</si>
  <si>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</si>
  <si>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</si>
  <si>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</si>
  <si>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</si>
  <si>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</si>
  <si>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</si>
  <si>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</si>
  <si>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</si>
  <si>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</si>
  <si>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</si>
  <si>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</si>
  <si>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</si>
  <si>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</si>
  <si>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</si>
  <si>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</si>
  <si>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</si>
  <si>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</si>
  <si>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</si>
  <si>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</si>
  <si>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</si>
  <si>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</si>
  <si>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</si>
  <si>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</si>
  <si>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</si>
  <si>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</si>
  <si>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</si>
  <si>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</si>
  <si>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</si>
  <si>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</si>
  <si>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</si>
  <si>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</si>
  <si>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</si>
  <si>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</si>
  <si>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</si>
  <si>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</si>
  <si>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</si>
  <si>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</si>
  <si>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</si>
  <si>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</si>
  <si>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</si>
  <si>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</si>
  <si>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</si>
  <si>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</si>
  <si>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</si>
  <si>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</si>
  <si>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</si>
  <si>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</si>
  <si>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</si>
  <si>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</si>
  <si>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</si>
  <si>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</si>
  <si>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</si>
  <si>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</si>
  <si>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</si>
  <si>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</si>
  <si>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</si>
  <si>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</si>
  <si>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</si>
  <si>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</si>
  <si>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</si>
  <si>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</si>
  <si>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</si>
  <si>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</si>
  <si>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</si>
  <si>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</si>
  <si>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</si>
  <si>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</si>
  <si>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</si>
  <si>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</si>
  <si>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</si>
  <si>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</si>
  <si>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</si>
  <si>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</si>
  <si>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</si>
  <si>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</si>
  <si>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</si>
  <si>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</si>
  <si>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</si>
  <si>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</si>
  <si>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</si>
  <si>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</si>
  <si>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</si>
  <si>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</si>
  <si>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</si>
  <si>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</si>
  <si>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</si>
  <si>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</si>
  <si>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</si>
  <si>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</si>
  <si>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</si>
  <si>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</si>
  <si>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</si>
  <si>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</si>
  <si>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</si>
  <si>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</si>
  <si>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</si>
  <si>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</si>
  <si>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</si>
  <si>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</si>
  <si>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</si>
  <si>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</si>
  <si>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</si>
  <si>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</si>
  <si>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</si>
  <si>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</si>
  <si>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</si>
  <si>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</si>
  <si>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</si>
  <si>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</si>
  <si>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</si>
  <si>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</si>
  <si>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</si>
  <si>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</si>
  <si>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</si>
  <si>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</si>
  <si>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</si>
  <si>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</si>
  <si>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</si>
  <si>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</si>
  <si>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</si>
  <si>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</si>
  <si>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</si>
  <si>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</si>
  <si>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</si>
  <si>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</si>
  <si>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</si>
  <si>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</si>
  <si>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</si>
  <si>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</si>
  <si>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</si>
  <si>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</si>
  <si>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</si>
  <si>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</si>
  <si>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</si>
  <si>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</si>
  <si>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</si>
  <si>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</si>
  <si>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</si>
  <si>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</si>
  <si>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</si>
  <si>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</si>
  <si>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</si>
  <si>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</si>
  <si>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</si>
  <si>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</si>
  <si>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</si>
  <si>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</si>
  <si>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</si>
  <si>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</si>
  <si>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</si>
  <si>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</si>
  <si>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</si>
  <si>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</si>
  <si>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</si>
  <si>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</si>
  <si>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</si>
  <si>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</si>
  <si>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</si>
  <si>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</si>
  <si>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</si>
  <si>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</si>
  <si>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</si>
  <si>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</si>
  <si>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</si>
  <si>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</si>
  <si>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</si>
  <si>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</si>
  <si>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</si>
  <si>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</si>
  <si>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</si>
  <si>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</si>
  <si>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</si>
  <si>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</si>
  <si>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</si>
  <si>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</si>
  <si>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</si>
  <si>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</si>
  <si>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</si>
  <si>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</si>
  <si>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</si>
  <si>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</si>
  <si>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</si>
  <si>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</si>
  <si>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</si>
  <si>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</si>
  <si>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</si>
  <si>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</si>
  <si>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</si>
  <si>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</si>
  <si>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</si>
  <si>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</si>
  <si>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</si>
  <si>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</si>
  <si>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</si>
  <si>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</si>
  <si>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</si>
  <si>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</si>
  <si>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</si>
  <si>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</si>
  <si>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</si>
  <si>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</si>
  <si>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</si>
  <si>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</si>
  <si>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</si>
  <si>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</si>
  <si>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</si>
  <si>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</si>
  <si>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</si>
  <si>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</si>
  <si>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</si>
  <si>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</si>
  <si>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</si>
  <si>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</si>
  <si>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</si>
  <si>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</si>
  <si>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</si>
  <si>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</si>
  <si>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</si>
  <si>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</si>
  <si>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</si>
  <si>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</si>
  <si>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</si>
  <si>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</si>
  <si>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</si>
  <si>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</si>
  <si>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</si>
  <si>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</si>
  <si>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</si>
  <si>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</si>
  <si>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</si>
  <si>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</si>
  <si>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</si>
  <si>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</si>
  <si>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</si>
  <si>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</si>
  <si>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</si>
  <si>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</si>
  <si>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</si>
  <si>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</si>
  <si>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</si>
  <si>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</si>
  <si>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</si>
  <si>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</si>
  <si>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</si>
  <si>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</si>
  <si>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</si>
  <si>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</si>
  <si>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</si>
  <si>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</si>
  <si>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</si>
  <si>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</si>
  <si>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</si>
  <si>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</si>
  <si>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</si>
  <si>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</si>
  <si>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</si>
  <si>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</si>
  <si>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</si>
  <si>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</si>
  <si>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</si>
  <si>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</si>
  <si>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</si>
  <si>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</si>
  <si>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</si>
  <si>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</si>
  <si>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</si>
  <si>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</si>
  <si>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</si>
  <si>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</si>
  <si>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</si>
  <si>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</si>
  <si>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</si>
  <si>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</si>
  <si>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</si>
  <si>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</si>
  <si>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</si>
  <si>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</si>
  <si>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</si>
  <si>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</si>
  <si>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</si>
  <si>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</si>
  <si>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</si>
  <si>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</si>
  <si>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</si>
  <si>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</si>
  <si>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</si>
  <si>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</si>
  <si>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</si>
  <si>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</si>
  <si>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</si>
  <si>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</si>
  <si>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</si>
  <si>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</si>
  <si>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</si>
  <si>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</si>
  <si>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</si>
  <si>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</si>
  <si>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</si>
  <si>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</si>
  <si>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</si>
  <si>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</si>
  <si>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</si>
  <si>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</si>
  <si>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</si>
  <si>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</si>
  <si>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</si>
  <si>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</si>
  <si>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</si>
  <si>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</si>
  <si>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</si>
  <si>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</si>
  <si>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</si>
  <si>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</si>
  <si>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</si>
  <si>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</si>
  <si>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</si>
  <si>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</si>
  <si>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</si>
  <si>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</si>
  <si>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</si>
  <si>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</si>
  <si>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</si>
  <si>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</si>
  <si>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</si>
  <si>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</si>
  <si>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</si>
  <si>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</si>
  <si>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</si>
  <si>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</si>
  <si>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</si>
  <si>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</si>
  <si>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</si>
  <si>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</si>
  <si>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</si>
  <si>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</si>
  <si>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</si>
  <si>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</si>
  <si>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</si>
  <si>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</si>
  <si>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</si>
  <si>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</si>
  <si>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</si>
  <si>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</si>
  <si>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</si>
  <si>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</si>
  <si>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</si>
  <si>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</si>
  <si>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</si>
  <si>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</si>
  <si>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</si>
  <si>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</si>
  <si>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</si>
  <si>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</si>
  <si>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</si>
  <si>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</si>
  <si>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</si>
  <si>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</si>
  <si>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</si>
  <si>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</si>
  <si>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</si>
  <si>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</si>
  <si>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</si>
  <si>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</si>
  <si>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</si>
  <si>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</si>
  <si>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</si>
  <si>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</si>
  <si>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</si>
  <si>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</si>
  <si>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</si>
  <si>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</si>
  <si>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</si>
  <si>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</si>
  <si>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</si>
  <si>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</si>
  <si>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</si>
  <si>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</si>
  <si>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</si>
  <si>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</si>
  <si>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</si>
  <si>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</si>
  <si>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</si>
  <si>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</si>
  <si>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</si>
  <si>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</si>
  <si>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</si>
  <si>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</si>
  <si>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</si>
  <si>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</si>
  <si>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</si>
  <si>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</si>
  <si>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</si>
  <si>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</si>
  <si>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</si>
  <si>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</si>
  <si>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</si>
  <si>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</si>
  <si>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</si>
  <si>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</si>
  <si>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</si>
  <si>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</si>
  <si>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</si>
  <si>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</si>
  <si>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</si>
  <si>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</si>
  <si>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</si>
  <si>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</si>
  <si>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</si>
  <si>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</si>
  <si>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</si>
  <si>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</si>
  <si>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</si>
  <si>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</si>
  <si>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</si>
  <si>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</si>
  <si>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</si>
  <si>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Lubricating Oil Priming Pump</t>
  </si>
  <si>
    <t>PANAMA</t>
  </si>
  <si>
    <t>VALIANT SPIRIT</t>
  </si>
  <si>
    <t>SECOND ENGINEER</t>
  </si>
  <si>
    <t>CHIEF ENGINEER</t>
  </si>
  <si>
    <t>MASTER</t>
  </si>
  <si>
    <t>NK 2022591</t>
  </si>
  <si>
    <t>VALIANT SPIRIT</t>
    <phoneticPr fontId="57" type="noConversion"/>
  </si>
  <si>
    <t>NOT RUNNING</t>
    <phoneticPr fontId="35" type="noConversion"/>
  </si>
  <si>
    <t>NOT RUNNING</t>
    <phoneticPr fontId="57" type="noConversion"/>
  </si>
  <si>
    <r>
      <t xml:space="preserve">EXHAUST VALVE OVERHAUL MONITORING: </t>
    </r>
    <r>
      <rPr>
        <b/>
        <i/>
        <u/>
        <sz val="11"/>
        <color rgb="FFFF0000"/>
        <rFont val="宋体"/>
        <family val="2"/>
        <scheme val="minor"/>
      </rPr>
      <t>Valiant Spirit</t>
    </r>
    <phoneticPr fontId="57" type="noConversion"/>
  </si>
  <si>
    <t>N/A</t>
    <phoneticPr fontId="57" type="noConversion"/>
  </si>
  <si>
    <t>Generator Engine No.1</t>
    <phoneticPr fontId="57" type="noConversion"/>
  </si>
  <si>
    <t>GE01</t>
    <phoneticPr fontId="57" type="noConversion"/>
  </si>
  <si>
    <t>Generator Engine No.3</t>
    <phoneticPr fontId="57" type="noConversion"/>
  </si>
  <si>
    <t>GE03</t>
    <phoneticPr fontId="57" type="noConversion"/>
  </si>
  <si>
    <t>AUXILIARY BOILER</t>
    <phoneticPr fontId="57" type="noConversion"/>
  </si>
  <si>
    <t>changed according training of technician from factory</t>
    <phoneticPr fontId="57" type="noConversion"/>
  </si>
  <si>
    <t>changed  according tsi's instruction</t>
    <phoneticPr fontId="57" type="noConversion"/>
  </si>
  <si>
    <t>changed oil</t>
    <phoneticPr fontId="57" type="noConversion"/>
  </si>
  <si>
    <t>Name of Vessel:</t>
    <phoneticPr fontId="57" type="noConversion"/>
  </si>
  <si>
    <t>changed  according to maker's instruction.</t>
    <phoneticPr fontId="57" type="noConversion"/>
  </si>
  <si>
    <t>Outer peripheral sections (motor). Vibration</t>
    <phoneticPr fontId="57" type="noConversion"/>
  </si>
  <si>
    <t>Check the leg bolts, etc.</t>
    <phoneticPr fontId="57" type="noConversion"/>
  </si>
  <si>
    <t xml:space="preserve"> </t>
    <phoneticPr fontId="35" type="noConversion"/>
  </si>
  <si>
    <t>3rd Engineer</t>
    <phoneticPr fontId="35" type="noConversion"/>
  </si>
  <si>
    <t>Periphery of bearing. Bearing sound.</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</si>
  <si>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</si>
  <si>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r>
      <t xml:space="preserve">2/E  </t>
    </r>
    <r>
      <rPr>
        <sz val="11"/>
        <color theme="1"/>
        <rFont val="微软雅黑"/>
        <family val="2"/>
        <charset val="134"/>
      </rPr>
      <t xml:space="preserve"> CHEN CHENG</t>
    </r>
    <phoneticPr fontId="57" type="noConversion"/>
  </si>
  <si>
    <t>CHEN CHENG</t>
    <phoneticPr fontId="57" type="noConversion"/>
  </si>
  <si>
    <t>XUE HUAZHOU</t>
    <phoneticPr fontId="57" type="noConversion"/>
  </si>
  <si>
    <r>
      <t>MASTER</t>
    </r>
    <r>
      <rPr>
        <sz val="11"/>
        <color theme="1"/>
        <rFont val="微软雅黑"/>
        <family val="2"/>
        <charset val="134"/>
      </rPr>
      <t xml:space="preserve">  </t>
    </r>
    <r>
      <rPr>
        <sz val="11"/>
        <color theme="1"/>
        <rFont val="Yu Gothic UI"/>
        <family val="2"/>
      </rPr>
      <t>XUE HUAZHOU</t>
    </r>
    <phoneticPr fontId="57" type="noConversion"/>
  </si>
  <si>
    <t>2/E  CHEN CHENG</t>
    <phoneticPr fontId="57" type="noConversion"/>
  </si>
  <si>
    <t>MASTER  XUE HUAZHOU</t>
    <phoneticPr fontId="57" type="noConversion"/>
  </si>
  <si>
    <t xml:space="preserve">   2/E  CHEN CHENG</t>
    <phoneticPr fontId="57" type="noConversion"/>
  </si>
  <si>
    <t>MASTER  XUE HUAZHOU</t>
    <phoneticPr fontId="35" type="noConversion"/>
  </si>
  <si>
    <t>2/E CHEN CHENG</t>
    <phoneticPr fontId="57" type="noConversion"/>
  </si>
  <si>
    <t>3/E LI SHI CHAO</t>
    <phoneticPr fontId="57" type="noConversion"/>
  </si>
  <si>
    <t>2/E CHENCHENG</t>
    <phoneticPr fontId="57" type="noConversion"/>
  </si>
  <si>
    <t>2/E CHEN CHENG</t>
    <phoneticPr fontId="35" type="noConversion"/>
  </si>
  <si>
    <t>4/E LU XINLEI</t>
    <phoneticPr fontId="57" type="noConversion"/>
  </si>
  <si>
    <t>4/E  LU XINLEI</t>
    <phoneticPr fontId="57" type="noConversion"/>
  </si>
  <si>
    <t>3/E LI SHI CHAO</t>
    <phoneticPr fontId="35" type="noConversion"/>
  </si>
  <si>
    <t xml:space="preserve"> 4/E  LU XINLEI</t>
    <phoneticPr fontId="57" type="noConversion"/>
  </si>
  <si>
    <t>3/E LI SHICHAO</t>
    <phoneticPr fontId="57" type="noConversion"/>
  </si>
  <si>
    <t xml:space="preserve">2/E  CHEN CHENG </t>
    <phoneticPr fontId="57" type="noConversion"/>
  </si>
  <si>
    <t>3/E LI SHICHAO</t>
    <phoneticPr fontId="35" type="noConversion"/>
  </si>
  <si>
    <t>4/E LYU XINLEI</t>
    <phoneticPr fontId="57" type="noConversion"/>
  </si>
  <si>
    <t>4/E LU XINLEI</t>
  </si>
  <si>
    <t>Daily</t>
    <phoneticPr fontId="57" type="noConversion"/>
  </si>
  <si>
    <t>Carry out periodical cleaning; do not forget to clean the pipe if an air cooler is installed to the motor.</t>
    <phoneticPr fontId="57" type="noConversion"/>
  </si>
  <si>
    <t>Periphery of bearing. Oil leakage</t>
    <phoneticPr fontId="57" type="noConversion"/>
  </si>
  <si>
    <t>Non- return valve</t>
    <phoneticPr fontId="57" type="noConversion"/>
  </si>
  <si>
    <t xml:space="preserve">      2/E CHENCHENG</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</si>
  <si>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</si>
  <si>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Reciprocating Part                               Cyl. No.1</t>
    <phoneticPr fontId="57" type="noConversion"/>
  </si>
  <si>
    <t>Mechanical Checking</t>
    <phoneticPr fontId="57" type="noConversion"/>
  </si>
  <si>
    <t xml:space="preserve">No. 6 Crankjournal &amp; Bearing </t>
    <phoneticPr fontId="57" type="noConversion"/>
  </si>
  <si>
    <t xml:space="preserve"> </t>
    <phoneticPr fontId="57" type="noConversion"/>
  </si>
  <si>
    <t>CHECKED IN GOOD CONDITION WHEN VESSEL AT YANTAI</t>
    <phoneticPr fontId="57" type="noConversion"/>
  </si>
  <si>
    <t>CHECKED IN GOOD CONDITION WHEN VESSEL AT YANTAI.</t>
    <phoneticPr fontId="57" type="noConversion"/>
  </si>
  <si>
    <t>SENT TO LAB</t>
    <phoneticPr fontId="57" type="noConversion"/>
  </si>
  <si>
    <t>CHECKED IN GOOD WORKING CONDITION.</t>
    <phoneticPr fontId="57" type="noConversion"/>
  </si>
  <si>
    <t>Operation of Emergency Generator without load</t>
    <phoneticPr fontId="57" type="noConversion"/>
  </si>
  <si>
    <t xml:space="preserve">                         </t>
    <phoneticPr fontId="57" type="noConversion"/>
  </si>
  <si>
    <t>CHANGED TO No.1 F.O(TK) SULPHUR 0.32%.BUNKER @HUANGHUA ON 25-DEC-2021</t>
    <phoneticPr fontId="57" type="noConversion"/>
  </si>
  <si>
    <t>CHANGED TO NO.2 F.O(PORT) SULPHUR 0.36%.BUNKER @YANTAI ON 28-JAN-2022</t>
    <phoneticPr fontId="57" type="noConversion"/>
  </si>
  <si>
    <t>T449</t>
    <phoneticPr fontId="57" type="noConversion"/>
  </si>
  <si>
    <t>T450</t>
  </si>
  <si>
    <t>T451</t>
  </si>
  <si>
    <t>T452</t>
  </si>
  <si>
    <t>T453</t>
  </si>
  <si>
    <t>T454</t>
  </si>
  <si>
    <t>T455</t>
  </si>
  <si>
    <t>On Spare Rack</t>
    <phoneticPr fontId="57" type="noConversion"/>
  </si>
  <si>
    <t>5036807-4</t>
    <phoneticPr fontId="57" type="noConversion"/>
  </si>
  <si>
    <t>19-249</t>
    <phoneticPr fontId="57" type="noConversion"/>
  </si>
  <si>
    <t>19-250</t>
  </si>
  <si>
    <t>19-251</t>
  </si>
  <si>
    <t>19-252</t>
  </si>
  <si>
    <t>19-253</t>
  </si>
  <si>
    <t>19-254</t>
  </si>
  <si>
    <t>19-255</t>
  </si>
  <si>
    <t>IN E/R SPARE ROOM</t>
    <phoneticPr fontId="57" type="noConversion"/>
  </si>
  <si>
    <t>HAO ZHEQIANG</t>
    <phoneticPr fontId="57" type="noConversion"/>
  </si>
  <si>
    <t>C/E HAO ZHEQIANG</t>
    <phoneticPr fontId="57" type="noConversion"/>
  </si>
  <si>
    <t>C/E HAO ZHEQIANG</t>
    <phoneticPr fontId="35" type="noConversion"/>
  </si>
  <si>
    <t>Take sample of ME drain oil on unit no. 1</t>
    <phoneticPr fontId="57" type="noConversion"/>
  </si>
  <si>
    <t>Commisioning Date
(dd-mm-yy)</t>
    <phoneticPr fontId="57" type="noConversion"/>
  </si>
  <si>
    <t>Semi-annual</t>
    <phoneticPr fontId="57" type="noConversion"/>
  </si>
  <si>
    <t>Check  when ship is at dock or basin</t>
    <phoneticPr fontId="57" type="noConversion"/>
  </si>
  <si>
    <t>Check the color, odor &amp; hardness</t>
    <phoneticPr fontId="57" type="noConversion"/>
  </si>
  <si>
    <t>Clean nozzle ring, turbine blade and labyrinth packing oil passage</t>
    <phoneticPr fontId="35" type="noConversion"/>
  </si>
  <si>
    <t>Replacing the ethylene glycol</t>
    <phoneticPr fontId="35" type="noConversion"/>
  </si>
  <si>
    <t>back flushing</t>
    <phoneticPr fontId="35" type="noConversion"/>
  </si>
  <si>
    <t>CHANGED TO NO.1 F.O(PORT) SULPHUR 0.42%.BUNKER @YANTAI ON 7-MAR-2022</t>
    <phoneticPr fontId="57" type="noConversion"/>
  </si>
  <si>
    <t>CHANGED TO NO.2 F.O(PORT) SULPHUR 0.22%.BUNKER @YANTAI ON 4-MAY-2022</t>
    <phoneticPr fontId="5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</si>
</sst>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 #,##0.00_ ;_ * \-#,##0.00_ ;_ * &quot;-&quot;??_ ;_ @_ "/>
    <numFmt numFmtId="176" formatCode="_(* #,##0.00_);_(* \(#,##0.00\);_(* &quot;-&quot;??_);_(@_)"/>
    <numFmt numFmtId="177" formatCode="_-* #,##0.00_-;\-* #,##0.00_-;_-* &quot;-&quot;??_-;_-@_-"/>
    <numFmt numFmtId="178" formatCode="[$-409]d\-mmm\-yy;@"/>
    <numFmt numFmtId="179" formatCode="General\ &quot;hrs&quot;"/>
    <numFmt numFmtId="180" formatCode="0.0"/>
    <numFmt numFmtId="181" formatCode="General\ &quot;days&quot;"/>
    <numFmt numFmtId="182" formatCode="General\ &quot;day&quot;"/>
    <numFmt numFmtId="183" formatCode="General\ &quot;hours&quot;"/>
    <numFmt numFmtId="184" formatCode="[$-3409]dd\-mmm\-yy;@"/>
    <numFmt numFmtId="185" formatCode="_-* #,##0.0_-;\-* #,##0.0_-;_-* &quot;-&quot;??_-;_-@_-"/>
    <numFmt numFmtId="186" formatCode="#,##0_ ;\-#,##0\ "/>
    <numFmt numFmtId="187" formatCode="0.00_);[Red]\(0.00\)"/>
    <numFmt numFmtId="188" formatCode="#,##0.0_ "/>
    <numFmt numFmtId="189" formatCode="#,##0;[Red]#,##0"/>
    <numFmt numFmtId="190" formatCode="0\ \ &quot;hrs&quot;"/>
    <numFmt numFmtId="191" formatCode="#,##0.000;[Red]\-#,##0.000"/>
  </numFmts>
  <fonts count="78">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color theme="1"/>
      <name val="Calibri"/>
      <family val="2"/>
    </font>
    <font>
      <sz val="11"/>
      <color theme="1"/>
      <name val="宋体"/>
      <family val="2"/>
      <scheme val="minor"/>
    </font>
    <font>
      <u/>
      <sz val="11"/>
      <color theme="10"/>
      <name val="宋体"/>
      <family val="2"/>
      <scheme val="minor"/>
    </font>
    <font>
      <b/>
      <sz val="12"/>
      <color theme="1"/>
      <name val="宋体"/>
      <family val="2"/>
      <scheme val="minor"/>
    </font>
    <font>
      <b/>
      <sz val="14"/>
      <color theme="1"/>
      <name val="宋体"/>
      <family val="2"/>
      <scheme val="minor"/>
    </font>
    <font>
      <b/>
      <sz val="18"/>
      <color theme="1"/>
      <name val="宋体"/>
      <family val="2"/>
      <scheme val="minor"/>
    </font>
    <font>
      <b/>
      <i/>
      <u/>
      <sz val="11"/>
      <color rgb="FFFF0000"/>
      <name val="宋体"/>
      <family val="2"/>
      <scheme val="minor"/>
    </font>
    <font>
      <b/>
      <sz val="20"/>
      <color theme="1"/>
      <name val="宋体"/>
      <family val="2"/>
      <scheme val="minor"/>
    </font>
    <font>
      <sz val="11"/>
      <name val="宋体"/>
      <family val="2"/>
      <scheme val="minor"/>
    </font>
    <font>
      <sz val="11"/>
      <color rgb="FFC00000"/>
      <name val="宋体"/>
      <family val="2"/>
      <scheme val="minor"/>
    </font>
    <font>
      <sz val="8"/>
      <color theme="1"/>
      <name val="宋体"/>
      <family val="2"/>
      <scheme val="minor"/>
    </font>
    <font>
      <sz val="10"/>
      <name val="宋体"/>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宋体"/>
      <family val="3"/>
      <charset val="128"/>
      <scheme val="minor"/>
    </font>
    <font>
      <sz val="11"/>
      <name val="Calibri"/>
      <family val="2"/>
    </font>
    <font>
      <sz val="12"/>
      <name val="宋体"/>
      <family val="2"/>
      <scheme val="minor"/>
    </font>
    <font>
      <sz val="10"/>
      <color rgb="FFFF0000"/>
      <name val="宋体"/>
      <family val="3"/>
      <charset val="128"/>
      <scheme val="minor"/>
    </font>
    <font>
      <sz val="10"/>
      <name val="Arial Narrow"/>
      <family val="2"/>
    </font>
    <font>
      <sz val="10"/>
      <name val="Calibri"/>
      <family val="2"/>
    </font>
    <font>
      <sz val="9"/>
      <name val="宋体"/>
      <family val="2"/>
      <scheme val="minor"/>
    </font>
    <font>
      <b/>
      <sz val="11"/>
      <color rgb="FFFF0000"/>
      <name val="宋体"/>
      <family val="2"/>
      <scheme val="minor"/>
    </font>
    <font>
      <sz val="8"/>
      <name val="宋体"/>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宋体"/>
      <family val="2"/>
      <scheme val="minor"/>
    </font>
    <font>
      <sz val="10"/>
      <color rgb="FFFF0000"/>
      <name val="宋体"/>
      <family val="2"/>
      <scheme val="minor"/>
    </font>
    <font>
      <b/>
      <sz val="11"/>
      <name val="宋体"/>
      <family val="2"/>
      <scheme val="minor"/>
    </font>
    <font>
      <sz val="9"/>
      <name val="宋体"/>
      <family val="3"/>
      <charset val="134"/>
      <scheme val="minor"/>
    </font>
    <font>
      <sz val="9"/>
      <color theme="1"/>
      <name val="宋体"/>
      <family val="3"/>
      <charset val="134"/>
      <scheme val="minor"/>
    </font>
    <font>
      <sz val="11"/>
      <color theme="1"/>
      <name val="Yu Gothic UI"/>
      <family val="2"/>
      <charset val="128"/>
    </font>
    <font>
      <b/>
      <sz val="11"/>
      <color theme="1"/>
      <name val="Yu Gothic UI"/>
      <family val="2"/>
      <charset val="128"/>
    </font>
    <font>
      <sz val="11"/>
      <color theme="1"/>
      <name val="Yu Gothic UI"/>
      <family val="2"/>
    </font>
    <font>
      <b/>
      <sz val="10"/>
      <color theme="1"/>
      <name val="Microsoft YaHei UI"/>
      <family val="2"/>
      <charset val="134"/>
    </font>
    <font>
      <b/>
      <sz val="11"/>
      <color theme="1"/>
      <name val="Microsoft YaHei UI"/>
      <family val="2"/>
      <charset val="134"/>
    </font>
    <font>
      <b/>
      <sz val="9"/>
      <color theme="1"/>
      <name val="Microsoft YaHei UI"/>
      <family val="2"/>
      <charset val="134"/>
    </font>
    <font>
      <sz val="11"/>
      <color theme="1"/>
      <name val="Microsoft YaHei UI"/>
      <family val="2"/>
      <charset val="134"/>
    </font>
    <font>
      <sz val="10"/>
      <color theme="1"/>
      <name val="Microsoft YaHei UI"/>
      <family val="2"/>
      <charset val="134"/>
    </font>
    <font>
      <b/>
      <sz val="11"/>
      <color theme="1"/>
      <name val="宋体"/>
      <family val="3"/>
      <charset val="134"/>
      <scheme val="minor"/>
    </font>
    <font>
      <sz val="11"/>
      <color theme="1"/>
      <name val="宋体"/>
      <family val="3"/>
      <charset val="134"/>
      <scheme val="minor"/>
    </font>
    <font>
      <sz val="12"/>
      <color theme="1"/>
      <name val="宋体"/>
      <family val="2"/>
      <scheme val="minor"/>
    </font>
    <font>
      <sz val="14"/>
      <color theme="1"/>
      <name val="宋体"/>
      <family val="3"/>
      <charset val="134"/>
      <scheme val="minor"/>
    </font>
    <font>
      <sz val="11"/>
      <color theme="1"/>
      <name val="微软雅黑"/>
      <family val="2"/>
      <charset val="134"/>
    </font>
    <font>
      <sz val="9"/>
      <color theme="1"/>
      <name val="Arial Narrow"/>
      <family val="2"/>
    </font>
    <font>
      <b/>
      <sz val="12"/>
      <color theme="1"/>
      <name val="宋体"/>
      <family val="3"/>
      <charset val="134"/>
      <scheme val="minor"/>
    </font>
    <font>
      <sz val="12"/>
      <color theme="1"/>
      <name val="宋体"/>
      <family val="3"/>
      <charset val="134"/>
      <scheme val="minor"/>
    </font>
    <font>
      <b/>
      <sz val="10"/>
      <color theme="1"/>
      <name val="宋体"/>
      <family val="3"/>
      <charset val="134"/>
      <scheme val="minor"/>
    </font>
    <font>
      <sz val="10"/>
      <color theme="1"/>
      <name val="宋体"/>
      <family val="3"/>
      <charset val="134"/>
      <scheme val="minor"/>
    </font>
    <font>
      <sz val="10"/>
      <name val="宋体"/>
      <family val="3"/>
      <charset val="134"/>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56">
    <xf numFmtId="0" fontId="0" fillId="0" borderId="0"/>
    <xf numFmtId="0" fontId="1" fillId="0" borderId="0"/>
    <xf numFmtId="176" fontId="1" fillId="0" borderId="0" applyFont="0" applyFill="0" applyBorder="0" applyAlignment="0" applyProtection="0"/>
    <xf numFmtId="177"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2" borderId="0" applyNumberFormat="0" applyBorder="0" applyAlignment="0" applyProtection="0"/>
    <xf numFmtId="0" fontId="36" fillId="25" borderId="0" applyNumberFormat="0" applyBorder="0" applyAlignment="0" applyProtection="0"/>
    <xf numFmtId="0" fontId="36" fillId="28" borderId="0" applyNumberFormat="0" applyBorder="0" applyAlignment="0" applyProtection="0"/>
    <xf numFmtId="0" fontId="37" fillId="29"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6" borderId="0" applyNumberFormat="0" applyBorder="0" applyAlignment="0" applyProtection="0"/>
    <xf numFmtId="0" fontId="38" fillId="20" borderId="0" applyNumberFormat="0" applyBorder="0" applyAlignment="0" applyProtection="0"/>
    <xf numFmtId="0" fontId="39" fillId="37" borderId="41" applyNumberFormat="0" applyAlignment="0" applyProtection="0"/>
    <xf numFmtId="0" fontId="40" fillId="38" borderId="42" applyNumberFormat="0" applyAlignment="0" applyProtection="0"/>
    <xf numFmtId="177" fontId="1" fillId="0" borderId="0" applyFont="0" applyFill="0" applyBorder="0" applyAlignment="0" applyProtection="0"/>
    <xf numFmtId="0" fontId="41" fillId="0" borderId="0" applyNumberFormat="0" applyFill="0" applyBorder="0" applyAlignment="0" applyProtection="0"/>
    <xf numFmtId="0" fontId="42" fillId="21" borderId="0" applyNumberFormat="0" applyBorder="0" applyAlignment="0" applyProtection="0"/>
    <xf numFmtId="0" fontId="43" fillId="0" borderId="43" applyNumberFormat="0" applyFill="0" applyAlignment="0" applyProtection="0"/>
    <xf numFmtId="0" fontId="44" fillId="0" borderId="44" applyNumberFormat="0" applyFill="0" applyAlignment="0" applyProtection="0"/>
    <xf numFmtId="0" fontId="45" fillId="0" borderId="45"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24" borderId="41" applyNumberFormat="0" applyAlignment="0" applyProtection="0"/>
    <xf numFmtId="0" fontId="48" fillId="0" borderId="46" applyNumberFormat="0" applyFill="0" applyAlignment="0" applyProtection="0"/>
    <xf numFmtId="0" fontId="49" fillId="39" borderId="0" applyNumberFormat="0" applyBorder="0" applyAlignment="0" applyProtection="0"/>
    <xf numFmtId="0" fontId="1" fillId="0" borderId="0"/>
    <xf numFmtId="0" fontId="1" fillId="0" borderId="0"/>
    <xf numFmtId="0" fontId="1" fillId="0" borderId="0"/>
    <xf numFmtId="0" fontId="1" fillId="40" borderId="47" applyNumberFormat="0" applyFont="0" applyAlignment="0" applyProtection="0"/>
    <xf numFmtId="0" fontId="50" fillId="37" borderId="48" applyNumberFormat="0" applyAlignment="0" applyProtection="0"/>
    <xf numFmtId="0" fontId="51" fillId="0" borderId="0" applyNumberFormat="0" applyFill="0" applyBorder="0" applyAlignment="0" applyProtection="0"/>
    <xf numFmtId="0" fontId="52" fillId="0" borderId="49" applyNumberFormat="0" applyFill="0" applyAlignment="0" applyProtection="0"/>
    <xf numFmtId="0" fontId="5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536">
    <xf numFmtId="0" fontId="0" fillId="0" borderId="0" xfId="0"/>
    <xf numFmtId="0" fontId="3" fillId="0" borderId="1" xfId="0" applyFont="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80"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8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82"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83" fontId="5" fillId="0" borderId="3" xfId="0" applyNumberFormat="1" applyFont="1" applyBorder="1" applyAlignment="1">
      <alignment horizontal="left" vertical="center" indent="1"/>
    </xf>
    <xf numFmtId="178" fontId="5" fillId="0" borderId="3" xfId="0" applyNumberFormat="1" applyFont="1" applyBorder="1" applyAlignment="1">
      <alignment horizontal="center" vertical="center"/>
    </xf>
    <xf numFmtId="179" fontId="5" fillId="0" borderId="3" xfId="0" applyNumberFormat="1" applyFont="1" applyBorder="1" applyAlignment="1">
      <alignment horizontal="center" vertical="center"/>
    </xf>
    <xf numFmtId="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83" fontId="0" fillId="0" borderId="3" xfId="0" applyNumberFormat="1" applyBorder="1" applyAlignment="1">
      <alignment horizontal="center" vertical="center"/>
    </xf>
    <xf numFmtId="183"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83" fontId="5" fillId="0" borderId="0" xfId="0" applyNumberFormat="1" applyFont="1"/>
    <xf numFmtId="183" fontId="3" fillId="4" borderId="3" xfId="0" applyNumberFormat="1" applyFont="1" applyFill="1" applyBorder="1" applyAlignment="1">
      <alignment horizontal="center" vertical="center" wrapText="1"/>
    </xf>
    <xf numFmtId="183" fontId="0" fillId="0" borderId="0" xfId="0" applyNumberFormat="1"/>
    <xf numFmtId="183"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6" fillId="0" borderId="3" xfId="0" applyFont="1" applyBorder="1" applyAlignment="1">
      <alignment horizontal="center" vertical="center"/>
    </xf>
    <xf numFmtId="180" fontId="5" fillId="5"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85" fontId="0" fillId="0" borderId="0" xfId="3" applyNumberFormat="1" applyFont="1"/>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86" fontId="0" fillId="0" borderId="3" xfId="3" applyNumberFormat="1" applyFont="1" applyBorder="1" applyAlignment="1">
      <alignment horizontal="center"/>
    </xf>
    <xf numFmtId="186" fontId="0" fillId="0" borderId="13" xfId="3" applyNumberFormat="1" applyFont="1" applyBorder="1" applyAlignment="1">
      <alignment horizontal="center"/>
    </xf>
    <xf numFmtId="0" fontId="0" fillId="0" borderId="16" xfId="0" applyBorder="1" applyAlignment="1">
      <alignment horizontal="center"/>
    </xf>
    <xf numFmtId="186"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86" fontId="0" fillId="0" borderId="19" xfId="3" applyNumberFormat="1" applyFont="1" applyBorder="1" applyAlignment="1">
      <alignment horizontal="center"/>
    </xf>
    <xf numFmtId="0" fontId="0" fillId="0" borderId="19" xfId="0" applyBorder="1" applyAlignment="1">
      <alignment horizontal="center"/>
    </xf>
    <xf numFmtId="186" fontId="0" fillId="0" borderId="20" xfId="3" applyNumberFormat="1" applyFont="1" applyBorder="1" applyAlignment="1">
      <alignment horizontal="center"/>
    </xf>
    <xf numFmtId="0" fontId="0" fillId="0" borderId="21" xfId="0" applyBorder="1" applyAlignment="1">
      <alignment horizontal="center"/>
    </xf>
    <xf numFmtId="186" fontId="0" fillId="0" borderId="3" xfId="0" applyNumberFormat="1" applyBorder="1" applyAlignment="1">
      <alignment horizontal="center"/>
    </xf>
    <xf numFmtId="0" fontId="2" fillId="12" borderId="22" xfId="0" applyFont="1" applyFill="1" applyBorder="1" applyAlignment="1">
      <alignment horizontal="center"/>
    </xf>
    <xf numFmtId="0" fontId="3" fillId="12" borderId="9" xfId="0" applyFont="1" applyFill="1" applyBorder="1" applyAlignment="1">
      <alignment horizontal="center" wrapText="1"/>
    </xf>
    <xf numFmtId="1" fontId="5" fillId="13" borderId="3"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16"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84" fontId="0" fillId="0" borderId="3" xfId="0" applyNumberFormat="1" applyBorder="1" applyAlignment="1">
      <alignment horizontal="center"/>
    </xf>
    <xf numFmtId="186" fontId="15" fillId="0" borderId="13" xfId="3" applyNumberFormat="1" applyFont="1" applyBorder="1" applyAlignment="1">
      <alignment horizontal="center"/>
    </xf>
    <xf numFmtId="186" fontId="15" fillId="0" borderId="3" xfId="3" applyNumberFormat="1" applyFont="1" applyBorder="1" applyAlignment="1">
      <alignment horizontal="center"/>
    </xf>
    <xf numFmtId="186" fontId="0" fillId="0" borderId="12" xfId="3" applyNumberFormat="1" applyFont="1" applyBorder="1" applyAlignment="1">
      <alignment horizontal="center"/>
    </xf>
    <xf numFmtId="186" fontId="0" fillId="0" borderId="33" xfId="3" applyNumberFormat="1" applyFont="1" applyBorder="1" applyAlignment="1">
      <alignment horizontal="center"/>
    </xf>
    <xf numFmtId="186"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0" fontId="2" fillId="3" borderId="3" xfId="0" applyFont="1" applyFill="1" applyBorder="1" applyAlignment="1">
      <alignment horizontal="center" vertical="center"/>
    </xf>
    <xf numFmtId="0" fontId="17" fillId="0" borderId="3" xfId="0" applyFont="1" applyBorder="1" applyAlignment="1">
      <alignment horizontal="center" vertical="center"/>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0" fontId="0" fillId="10" borderId="3" xfId="0" applyFill="1" applyBorder="1"/>
    <xf numFmtId="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8" fillId="18" borderId="3" xfId="6" applyFont="1" applyFill="1" applyBorder="1" applyAlignment="1">
      <alignment horizontal="center" vertical="center" wrapText="1"/>
    </xf>
    <xf numFmtId="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84"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87"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88" fontId="18" fillId="3" borderId="40"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87" fontId="18" fillId="3" borderId="14" xfId="5" applyNumberFormat="1" applyFont="1" applyFill="1" applyBorder="1" applyAlignment="1" applyProtection="1">
      <alignment horizontal="center" vertical="center"/>
      <protection locked="0"/>
    </xf>
    <xf numFmtId="187" fontId="18" fillId="3" borderId="3" xfId="5" applyNumberFormat="1" applyFont="1" applyFill="1" applyBorder="1" applyAlignment="1" applyProtection="1">
      <alignment horizontal="center" vertical="center"/>
      <protection locked="0"/>
    </xf>
    <xf numFmtId="184" fontId="18" fillId="3" borderId="29" xfId="5" applyNumberFormat="1" applyFont="1" applyFill="1" applyBorder="1" applyAlignment="1" applyProtection="1">
      <alignment horizontal="center" vertical="center"/>
      <protection locked="0"/>
    </xf>
    <xf numFmtId="189" fontId="18" fillId="3" borderId="29" xfId="5" applyNumberFormat="1" applyFont="1" applyFill="1" applyBorder="1" applyAlignment="1" applyProtection="1">
      <alignment horizontal="center" vertical="center"/>
      <protection locked="0"/>
    </xf>
    <xf numFmtId="187" fontId="18" fillId="3" borderId="29" xfId="5" applyNumberFormat="1" applyFont="1" applyFill="1" applyBorder="1" applyAlignment="1" applyProtection="1">
      <alignment horizontal="center" vertical="center"/>
      <protection locked="0"/>
    </xf>
    <xf numFmtId="188"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84"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88"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0" fontId="31" fillId="3" borderId="3" xfId="5" applyFont="1" applyFill="1" applyBorder="1" applyAlignment="1" applyProtection="1">
      <alignment horizontal="center" vertical="center"/>
      <protection locked="0"/>
    </xf>
    <xf numFmtId="178"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17" fillId="0" borderId="3" xfId="0" applyFont="1" applyBorder="1" applyAlignment="1">
      <alignment horizontal="center" vertical="center" wrapText="1"/>
    </xf>
    <xf numFmtId="0" fontId="2" fillId="16" borderId="50" xfId="0" applyFont="1" applyFill="1" applyBorder="1" applyAlignment="1">
      <alignment horizontal="center" wrapText="1"/>
    </xf>
    <xf numFmtId="0" fontId="5" fillId="3" borderId="3" xfId="0" applyFont="1" applyFill="1" applyBorder="1" applyAlignment="1">
      <alignment horizontal="center"/>
    </xf>
    <xf numFmtId="0" fontId="5" fillId="3" borderId="40" xfId="0" applyFont="1" applyFill="1" applyBorder="1" applyAlignment="1">
      <alignment horizontal="center"/>
    </xf>
    <xf numFmtId="0" fontId="5" fillId="3" borderId="19" xfId="0" applyFont="1" applyFill="1" applyBorder="1" applyAlignment="1">
      <alignment horizontal="center"/>
    </xf>
    <xf numFmtId="186"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83" fontId="5" fillId="0" borderId="3" xfId="0" applyNumberFormat="1" applyFont="1" applyFill="1" applyBorder="1" applyAlignment="1">
      <alignment horizontal="center" vertical="center" wrapText="1"/>
    </xf>
    <xf numFmtId="179"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78"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3" fillId="0" borderId="0" xfId="0" applyFont="1" applyBorder="1" applyAlignment="1">
      <alignment horizontal="left" vertical="center" indent="1"/>
    </xf>
    <xf numFmtId="183"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5" fontId="5" fillId="2" borderId="3" xfId="0" applyNumberFormat="1" applyFont="1" applyFill="1" applyBorder="1" applyAlignment="1">
      <alignment horizontal="center" vertical="center"/>
    </xf>
    <xf numFmtId="181"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83"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86" fontId="0" fillId="0" borderId="13" xfId="3" applyNumberFormat="1" applyFont="1" applyBorder="1" applyAlignment="1">
      <alignment horizontal="center" vertical="center"/>
    </xf>
    <xf numFmtId="0" fontId="15" fillId="0" borderId="13" xfId="0" applyFont="1" applyBorder="1" applyAlignment="1">
      <alignment horizontal="center"/>
    </xf>
    <xf numFmtId="0" fontId="54" fillId="0" borderId="16" xfId="0" applyFont="1" applyBorder="1" applyAlignment="1">
      <alignment horizontal="center"/>
    </xf>
    <xf numFmtId="186" fontId="54" fillId="0" borderId="3" xfId="0" applyNumberFormat="1" applyFont="1" applyBorder="1" applyAlignment="1">
      <alignment horizontal="center"/>
    </xf>
    <xf numFmtId="15" fontId="54" fillId="0" borderId="3" xfId="0" applyNumberFormat="1" applyFont="1" applyBorder="1" applyAlignment="1">
      <alignment horizontal="center"/>
    </xf>
    <xf numFmtId="186" fontId="54" fillId="0" borderId="3" xfId="3" applyNumberFormat="1" applyFont="1" applyBorder="1" applyAlignment="1">
      <alignment horizontal="center"/>
    </xf>
    <xf numFmtId="186" fontId="54" fillId="0" borderId="13" xfId="3"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49" fontId="5" fillId="0" borderId="3" xfId="0" applyNumberFormat="1" applyFont="1" applyBorder="1" applyAlignment="1">
      <alignment horizontal="center"/>
    </xf>
    <xf numFmtId="190" fontId="5" fillId="0" borderId="3" xfId="0" applyNumberFormat="1" applyFont="1" applyBorder="1" applyAlignment="1">
      <alignment horizontal="center" vertical="center" wrapText="1"/>
    </xf>
    <xf numFmtId="0" fontId="6" fillId="41" borderId="3" xfId="0" applyFont="1" applyFill="1" applyBorder="1" applyAlignment="1">
      <alignment vertical="center" wrapText="1"/>
    </xf>
    <xf numFmtId="0" fontId="6" fillId="41" borderId="3" xfId="0" applyFont="1" applyFill="1" applyBorder="1" applyAlignment="1">
      <alignment horizontal="left" vertical="center" wrapText="1" indent="1"/>
    </xf>
    <xf numFmtId="183" fontId="5" fillId="2" borderId="3" xfId="0" applyNumberFormat="1" applyFont="1" applyFill="1" applyBorder="1" applyAlignment="1">
      <alignment horizontal="center" vertical="center"/>
    </xf>
    <xf numFmtId="183" fontId="55" fillId="0" borderId="3" xfId="0" applyNumberFormat="1" applyFont="1" applyBorder="1" applyAlignment="1">
      <alignment horizontal="center" vertical="center"/>
    </xf>
    <xf numFmtId="183" fontId="18" fillId="0" borderId="3" xfId="0" applyNumberFormat="1" applyFont="1" applyBorder="1" applyAlignment="1">
      <alignment horizontal="center" vertical="center"/>
    </xf>
    <xf numFmtId="0" fontId="2" fillId="0" borderId="0" xfId="0" applyFont="1" applyAlignment="1">
      <alignment horizontal="left"/>
    </xf>
    <xf numFmtId="0" fontId="0" fillId="17" borderId="0" xfId="0" applyFill="1" applyAlignment="1">
      <alignment horizontal="center"/>
    </xf>
    <xf numFmtId="0" fontId="0" fillId="0" borderId="0" xfId="0" applyBorder="1"/>
    <xf numFmtId="186" fontId="15" fillId="0" borderId="13" xfId="3" applyNumberFormat="1" applyFont="1" applyFill="1" applyBorder="1" applyAlignment="1">
      <alignment horizontal="center"/>
    </xf>
    <xf numFmtId="186" fontId="15" fillId="0" borderId="20" xfId="3" applyNumberFormat="1" applyFon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56" fillId="6" borderId="11" xfId="0" applyFont="1" applyFill="1" applyBorder="1" applyAlignment="1">
      <alignment horizontal="center"/>
    </xf>
    <xf numFmtId="0" fontId="2" fillId="0" borderId="0" xfId="0" applyFont="1" applyBorder="1"/>
    <xf numFmtId="0" fontId="0" fillId="0" borderId="0" xfId="0" applyFill="1" applyBorder="1"/>
    <xf numFmtId="0" fontId="2" fillId="10" borderId="16" xfId="0" applyFont="1" applyFill="1" applyBorder="1" applyAlignment="1">
      <alignment horizontal="center" vertical="center"/>
    </xf>
    <xf numFmtId="0" fontId="2" fillId="12" borderId="16" xfId="0" applyFont="1" applyFill="1" applyBorder="1" applyAlignment="1">
      <alignment horizontal="center" vertical="center"/>
    </xf>
    <xf numFmtId="186" fontId="0" fillId="0" borderId="14" xfId="0" applyNumberFormat="1" applyBorder="1" applyAlignment="1">
      <alignment horizontal="center" vertical="center"/>
    </xf>
    <xf numFmtId="0" fontId="2" fillId="12" borderId="21" xfId="0" applyFont="1" applyFill="1" applyBorder="1" applyAlignment="1">
      <alignment horizontal="center" vertical="center"/>
    </xf>
    <xf numFmtId="186" fontId="0" fillId="0" borderId="19" xfId="0" applyNumberFormat="1" applyBorder="1" applyAlignment="1">
      <alignment horizontal="center" vertical="center"/>
    </xf>
    <xf numFmtId="186" fontId="0" fillId="0" borderId="3" xfId="0" applyNumberFormat="1" applyBorder="1" applyAlignment="1">
      <alignment horizontal="center" vertical="center"/>
    </xf>
    <xf numFmtId="186" fontId="15" fillId="0" borderId="19" xfId="3" applyNumberFormat="1" applyFont="1" applyBorder="1" applyAlignment="1">
      <alignment horizontal="center" vertical="center"/>
    </xf>
    <xf numFmtId="179" fontId="2" fillId="3" borderId="2" xfId="0" applyNumberFormat="1" applyFont="1" applyFill="1" applyBorder="1" applyAlignment="1" applyProtection="1">
      <alignment horizontal="center" vertical="center"/>
      <protection locked="0"/>
    </xf>
    <xf numFmtId="0" fontId="0" fillId="0" borderId="1" xfId="0" applyBorder="1" applyAlignment="1">
      <alignment vertical="center"/>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179" fontId="2" fillId="3" borderId="2" xfId="0" applyNumberFormat="1"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NumberFormat="1" applyFont="1" applyBorder="1" applyAlignment="1">
      <alignment horizontal="center" vertical="center"/>
    </xf>
    <xf numFmtId="179" fontId="2" fillId="13" borderId="2" xfId="0" applyNumberFormat="1" applyFont="1" applyFill="1" applyBorder="1" applyAlignment="1" applyProtection="1">
      <alignment horizontal="center" vertical="center"/>
      <protection locked="0"/>
    </xf>
    <xf numFmtId="179" fontId="2" fillId="3" borderId="1" xfId="0" applyNumberFormat="1" applyFont="1" applyFill="1" applyBorder="1" applyAlignment="1" applyProtection="1">
      <alignment horizontal="center" vertical="center"/>
      <protection locked="0"/>
    </xf>
    <xf numFmtId="0" fontId="5" fillId="0" borderId="0" xfId="0" applyFont="1" applyAlignment="1">
      <alignment horizontal="center"/>
    </xf>
    <xf numFmtId="15" fontId="3" fillId="3" borderId="14" xfId="0" applyNumberFormat="1" applyFont="1" applyFill="1" applyBorder="1" applyAlignment="1" applyProtection="1">
      <alignment horizontal="center" vertical="center"/>
      <protection locked="0"/>
    </xf>
    <xf numFmtId="1" fontId="5" fillId="13" borderId="1" xfId="0" applyNumberFormat="1" applyFont="1" applyFill="1" applyBorder="1" applyAlignment="1" applyProtection="1">
      <alignment horizontal="center" vertical="center"/>
      <protection locked="0"/>
    </xf>
    <xf numFmtId="0" fontId="0" fillId="0" borderId="0" xfId="0" applyAlignment="1">
      <alignment horizontal="center"/>
    </xf>
    <xf numFmtId="0" fontId="5"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81" fontId="5" fillId="0" borderId="3" xfId="0" applyNumberFormat="1" applyFont="1" applyFill="1" applyBorder="1" applyAlignment="1">
      <alignment horizontal="center" vertical="center"/>
    </xf>
    <xf numFmtId="0" fontId="19" fillId="0" borderId="1" xfId="0" applyFont="1" applyBorder="1" applyAlignment="1">
      <alignment horizontal="left" vertical="center" wrapText="1"/>
    </xf>
    <xf numFmtId="0" fontId="0" fillId="0" borderId="0" xfId="0" applyBorder="1" applyAlignment="1">
      <alignment horizontal="left" indent="1"/>
    </xf>
    <xf numFmtId="185" fontId="0" fillId="3" borderId="0" xfId="3" applyNumberFormat="1" applyFont="1" applyFill="1" applyBorder="1"/>
    <xf numFmtId="0" fontId="9" fillId="0" borderId="1" xfId="4" applyBorder="1" applyAlignment="1">
      <alignment horizontal="left" vertical="center"/>
    </xf>
    <xf numFmtId="0" fontId="18" fillId="10" borderId="3" xfId="0" applyFont="1" applyFill="1" applyBorder="1" applyAlignment="1">
      <alignment horizontal="center" vertical="center"/>
    </xf>
    <xf numFmtId="0" fontId="5" fillId="10" borderId="3" xfId="0" applyFont="1" applyFill="1" applyBorder="1" applyAlignment="1">
      <alignment horizontal="center" vertical="center"/>
    </xf>
    <xf numFmtId="0" fontId="5" fillId="42" borderId="3" xfId="0" applyFont="1" applyFill="1" applyBorder="1" applyAlignment="1">
      <alignment horizontal="center" vertical="center"/>
    </xf>
    <xf numFmtId="0" fontId="5" fillId="43" borderId="3" xfId="0" applyFont="1" applyFill="1" applyBorder="1" applyAlignment="1">
      <alignment horizontal="center" vertical="center"/>
    </xf>
    <xf numFmtId="0" fontId="5" fillId="41" borderId="3" xfId="0" applyFont="1" applyFill="1" applyBorder="1" applyAlignment="1">
      <alignment horizontal="center" vertical="center"/>
    </xf>
    <xf numFmtId="0" fontId="5" fillId="10" borderId="3" xfId="0" applyFont="1" applyFill="1" applyBorder="1" applyAlignment="1">
      <alignment horizontal="center"/>
    </xf>
    <xf numFmtId="0" fontId="6" fillId="10" borderId="3" xfId="0" applyFont="1" applyFill="1" applyBorder="1" applyAlignment="1">
      <alignment horizontal="center" vertical="center"/>
    </xf>
    <xf numFmtId="0" fontId="6" fillId="41" borderId="3" xfId="0" applyFont="1" applyFill="1" applyBorder="1" applyAlignment="1">
      <alignment horizontal="center" vertical="center"/>
    </xf>
    <xf numFmtId="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0" fontId="5" fillId="45" borderId="3" xfId="0" applyFont="1" applyFill="1" applyBorder="1" applyAlignment="1">
      <alignment horizontal="center" vertical="center"/>
    </xf>
    <xf numFmtId="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0" fontId="0" fillId="0" borderId="35" xfId="0" applyFill="1" applyBorder="1" applyAlignment="1">
      <alignment horizontal="center" vertical="center"/>
    </xf>
    <xf numFmtId="0" fontId="0" fillId="0" borderId="1" xfId="0" applyBorder="1" applyAlignment="1">
      <alignment horizontal="center"/>
    </xf>
    <xf numFmtId="183" fontId="18" fillId="0" borderId="3"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83" fontId="17" fillId="0" borderId="3" xfId="0" applyNumberFormat="1" applyFont="1" applyBorder="1" applyAlignment="1">
      <alignment horizontal="left" vertical="center" indent="1"/>
    </xf>
    <xf numFmtId="183" fontId="6" fillId="0" borderId="3" xfId="0" applyNumberFormat="1" applyFont="1" applyBorder="1" applyAlignment="1">
      <alignment horizontal="left" vertical="center" indent="1"/>
    </xf>
    <xf numFmtId="183" fontId="6" fillId="0" borderId="3" xfId="0" applyNumberFormat="1" applyFont="1" applyBorder="1" applyAlignment="1">
      <alignment horizontal="center" vertical="center"/>
    </xf>
    <xf numFmtId="183" fontId="6" fillId="0" borderId="3" xfId="0" applyNumberFormat="1" applyFont="1" applyBorder="1" applyAlignment="1">
      <alignment horizontal="center" vertical="center" wrapText="1"/>
    </xf>
    <xf numFmtId="183" fontId="6" fillId="0" borderId="0" xfId="0" applyNumberFormat="1" applyFont="1"/>
    <xf numFmtId="183" fontId="4" fillId="4" borderId="3" xfId="0" applyNumberFormat="1" applyFont="1" applyFill="1" applyBorder="1" applyAlignment="1">
      <alignment horizontal="center" vertical="center" wrapText="1"/>
    </xf>
    <xf numFmtId="183" fontId="58" fillId="0" borderId="3" xfId="0" applyNumberFormat="1" applyFont="1" applyBorder="1" applyAlignment="1">
      <alignment horizontal="left" vertical="center" indent="1"/>
    </xf>
    <xf numFmtId="183" fontId="58" fillId="0" borderId="3" xfId="0" applyNumberFormat="1" applyFont="1" applyBorder="1" applyAlignment="1">
      <alignment horizontal="center" vertical="center"/>
    </xf>
    <xf numFmtId="183" fontId="58" fillId="0" borderId="3" xfId="0" applyNumberFormat="1" applyFont="1" applyBorder="1" applyAlignment="1">
      <alignment horizontal="center" vertical="center" wrapText="1"/>
    </xf>
    <xf numFmtId="183" fontId="58" fillId="0" borderId="3" xfId="0" applyNumberFormat="1" applyFont="1" applyFill="1" applyBorder="1" applyAlignment="1">
      <alignment horizontal="center" vertical="center"/>
    </xf>
    <xf numFmtId="183" fontId="58" fillId="0" borderId="3" xfId="0" applyNumberFormat="1" applyFont="1" applyFill="1" applyBorder="1" applyAlignment="1">
      <alignment horizontal="center" vertical="center" wrapText="1"/>
    </xf>
    <xf numFmtId="183" fontId="58" fillId="0" borderId="0" xfId="0" applyNumberFormat="1" applyFont="1"/>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0" fontId="5" fillId="3" borderId="54" xfId="0" applyFont="1" applyFill="1" applyBorder="1" applyAlignment="1">
      <alignment horizontal="center"/>
    </xf>
    <xf numFmtId="0" fontId="59" fillId="0" borderId="0" xfId="0" applyFont="1" applyAlignment="1">
      <alignment horizontal="left" indent="1"/>
    </xf>
    <xf numFmtId="185" fontId="59" fillId="0" borderId="0" xfId="3" applyNumberFormat="1" applyFont="1"/>
    <xf numFmtId="0" fontId="59" fillId="0" borderId="0" xfId="0" applyFont="1"/>
    <xf numFmtId="185" fontId="59" fillId="0" borderId="0" xfId="3" applyNumberFormat="1" applyFont="1" applyAlignment="1">
      <alignment horizontal="right"/>
    </xf>
    <xf numFmtId="0" fontId="59" fillId="0" borderId="0" xfId="0" applyFont="1" applyAlignment="1"/>
    <xf numFmtId="0" fontId="59" fillId="0" borderId="3" xfId="0" applyFont="1" applyBorder="1" applyAlignment="1">
      <alignment horizontal="left" vertical="center" indent="1"/>
    </xf>
    <xf numFmtId="0" fontId="59" fillId="2" borderId="3" xfId="0" applyFont="1" applyFill="1" applyBorder="1" applyAlignment="1">
      <alignment horizontal="left" vertical="center" indent="1"/>
    </xf>
    <xf numFmtId="0" fontId="59" fillId="0" borderId="3" xfId="0" applyFont="1" applyBorder="1" applyAlignment="1">
      <alignment horizontal="left" indent="1"/>
    </xf>
    <xf numFmtId="185" fontId="59" fillId="3" borderId="3" xfId="3" applyNumberFormat="1" applyFont="1" applyFill="1" applyBorder="1" applyAlignment="1">
      <alignment vertical="center"/>
    </xf>
    <xf numFmtId="185" fontId="59" fillId="3" borderId="3" xfId="3" applyNumberFormat="1" applyFont="1" applyFill="1" applyBorder="1"/>
    <xf numFmtId="185" fontId="59" fillId="3" borderId="3" xfId="3" applyNumberFormat="1" applyFont="1" applyFill="1" applyBorder="1" applyAlignment="1">
      <alignment horizontal="right"/>
    </xf>
    <xf numFmtId="0" fontId="59" fillId="0" borderId="0" xfId="0" applyFont="1" applyAlignment="1">
      <alignment vertical="center"/>
    </xf>
    <xf numFmtId="183" fontId="59" fillId="0" borderId="0" xfId="0" applyNumberFormat="1" applyFont="1"/>
    <xf numFmtId="0" fontId="59" fillId="0" borderId="0" xfId="0" applyFont="1" applyAlignment="1">
      <alignment horizontal="right"/>
    </xf>
    <xf numFmtId="0" fontId="61" fillId="0" borderId="1" xfId="0" applyFont="1" applyBorder="1" applyAlignment="1">
      <alignment vertical="center"/>
    </xf>
    <xf numFmtId="0" fontId="63" fillId="3" borderId="1" xfId="0" applyFont="1" applyFill="1" applyBorder="1" applyAlignment="1">
      <alignment horizontal="left" vertical="center"/>
    </xf>
    <xf numFmtId="0" fontId="63" fillId="0" borderId="1" xfId="0" applyNumberFormat="1" applyFont="1" applyBorder="1" applyAlignment="1">
      <alignment horizontal="center" vertical="center"/>
    </xf>
    <xf numFmtId="0" fontId="65" fillId="0" borderId="0" xfId="0" applyFont="1"/>
    <xf numFmtId="0" fontId="63" fillId="0" borderId="1" xfId="0" applyFont="1" applyBorder="1" applyAlignment="1">
      <alignment horizontal="left" vertical="center"/>
    </xf>
    <xf numFmtId="0" fontId="63" fillId="0" borderId="1" xfId="0" applyFont="1" applyBorder="1" applyAlignment="1">
      <alignment horizontal="center" vertical="center"/>
    </xf>
    <xf numFmtId="0" fontId="62" fillId="0" borderId="1" xfId="0" applyFont="1" applyBorder="1" applyAlignment="1">
      <alignment horizontal="left" vertical="center"/>
    </xf>
    <xf numFmtId="0" fontId="63" fillId="2" borderId="2" xfId="0" applyFont="1" applyFill="1" applyBorder="1" applyAlignment="1">
      <alignment horizontal="center" vertical="center"/>
    </xf>
    <xf numFmtId="190" fontId="62" fillId="3" borderId="2" xfId="3" applyNumberFormat="1" applyFont="1" applyFill="1" applyBorder="1" applyAlignment="1" applyProtection="1">
      <alignment horizontal="center" vertical="center"/>
      <protection locked="0"/>
    </xf>
    <xf numFmtId="0" fontId="62" fillId="0" borderId="2" xfId="0" applyFont="1" applyBorder="1" applyAlignment="1">
      <alignment horizontal="left" vertical="center"/>
    </xf>
    <xf numFmtId="15" fontId="62" fillId="3" borderId="3" xfId="0" applyNumberFormat="1" applyFont="1" applyFill="1" applyBorder="1" applyAlignment="1" applyProtection="1">
      <alignment horizontal="center" vertical="center"/>
      <protection locked="0"/>
    </xf>
    <xf numFmtId="0" fontId="62" fillId="0" borderId="0" xfId="0" applyFont="1" applyAlignment="1">
      <alignment horizontal="center" vertical="center"/>
    </xf>
    <xf numFmtId="0" fontId="62" fillId="0" borderId="0" xfId="0" applyFont="1" applyAlignment="1">
      <alignment vertical="center"/>
    </xf>
    <xf numFmtId="0" fontId="65" fillId="0" borderId="0" xfId="0" applyFont="1" applyAlignment="1">
      <alignment vertical="center"/>
    </xf>
    <xf numFmtId="0" fontId="66" fillId="0" borderId="0" xfId="0" applyFont="1"/>
    <xf numFmtId="15" fontId="0" fillId="0" borderId="0" xfId="0" applyNumberFormat="1"/>
    <xf numFmtId="0" fontId="67" fillId="3" borderId="1" xfId="0" applyFont="1" applyFill="1" applyBorder="1" applyAlignment="1">
      <alignment horizontal="left" vertical="center"/>
    </xf>
    <xf numFmtId="0" fontId="67" fillId="0" borderId="1" xfId="0" applyNumberFormat="1" applyFont="1" applyBorder="1" applyAlignment="1">
      <alignment horizontal="center" vertical="center"/>
    </xf>
    <xf numFmtId="0" fontId="68" fillId="0" borderId="0" xfId="0" applyFont="1"/>
    <xf numFmtId="0" fontId="67" fillId="0" borderId="1" xfId="0" applyFont="1" applyBorder="1" applyAlignment="1">
      <alignment horizontal="left" vertical="center"/>
    </xf>
    <xf numFmtId="0" fontId="67" fillId="0" borderId="1" xfId="0" applyFont="1" applyBorder="1" applyAlignment="1">
      <alignment horizontal="center" vertical="center"/>
    </xf>
    <xf numFmtId="0" fontId="67" fillId="2" borderId="2" xfId="0" applyFont="1" applyFill="1" applyBorder="1" applyAlignment="1">
      <alignment horizontal="center" vertical="center"/>
    </xf>
    <xf numFmtId="180" fontId="68" fillId="5" borderId="3" xfId="0" applyNumberFormat="1" applyFont="1" applyFill="1" applyBorder="1" applyAlignment="1" applyProtection="1">
      <alignment horizontal="center" vertical="center"/>
      <protection locked="0"/>
    </xf>
    <xf numFmtId="0" fontId="67" fillId="0" borderId="2" xfId="0" applyFont="1" applyBorder="1" applyAlignment="1">
      <alignment horizontal="left" vertical="center"/>
    </xf>
    <xf numFmtId="15" fontId="67" fillId="3" borderId="3" xfId="0" applyNumberFormat="1" applyFont="1" applyFill="1" applyBorder="1" applyAlignment="1" applyProtection="1">
      <alignment horizontal="center" vertical="center"/>
      <protection locked="0"/>
    </xf>
    <xf numFmtId="0" fontId="67" fillId="0" borderId="0" xfId="0" applyFont="1" applyAlignment="1">
      <alignment horizontal="center" vertical="center"/>
    </xf>
    <xf numFmtId="0" fontId="67" fillId="0" borderId="0" xfId="0" applyFont="1" applyAlignment="1">
      <alignment vertical="center"/>
    </xf>
    <xf numFmtId="0" fontId="68" fillId="0" borderId="0" xfId="0" applyFont="1" applyAlignment="1">
      <alignment vertical="center"/>
    </xf>
    <xf numFmtId="183" fontId="68" fillId="0" borderId="0" xfId="0" applyNumberFormat="1" applyFont="1"/>
    <xf numFmtId="0" fontId="67" fillId="4" borderId="3" xfId="0" applyFont="1" applyFill="1" applyBorder="1" applyAlignment="1">
      <alignment horizontal="center" vertical="center" wrapText="1"/>
    </xf>
    <xf numFmtId="183" fontId="67" fillId="4" borderId="3" xfId="0" applyNumberFormat="1" applyFont="1" applyFill="1" applyBorder="1" applyAlignment="1">
      <alignment horizontal="center" vertical="center" wrapText="1"/>
    </xf>
    <xf numFmtId="0" fontId="68" fillId="0" borderId="3" xfId="0" applyFont="1" applyBorder="1" applyAlignment="1">
      <alignment horizontal="center" vertical="center"/>
    </xf>
    <xf numFmtId="0" fontId="68" fillId="0" borderId="3" xfId="0" applyFont="1" applyBorder="1" applyAlignment="1">
      <alignment horizontal="left" vertical="center" wrapText="1"/>
    </xf>
    <xf numFmtId="183" fontId="68" fillId="0" borderId="3" xfId="0" applyNumberFormat="1" applyFont="1" applyBorder="1" applyAlignment="1">
      <alignment horizontal="center" vertical="center" wrapText="1"/>
    </xf>
    <xf numFmtId="15" fontId="68" fillId="3" borderId="3" xfId="0" applyNumberFormat="1" applyFont="1" applyFill="1" applyBorder="1" applyAlignment="1" applyProtection="1">
      <alignment horizontal="center" vertical="center"/>
      <protection locked="0"/>
    </xf>
    <xf numFmtId="1" fontId="68" fillId="5" borderId="3" xfId="0" applyNumberFormat="1" applyFont="1" applyFill="1" applyBorder="1" applyAlignment="1" applyProtection="1">
      <alignment horizontal="center" vertical="center"/>
      <protection locked="0"/>
    </xf>
    <xf numFmtId="15" fontId="68" fillId="0" borderId="3" xfId="0" applyNumberFormat="1" applyFont="1" applyBorder="1" applyAlignment="1">
      <alignment horizontal="center" vertical="center"/>
    </xf>
    <xf numFmtId="181" fontId="68" fillId="0" borderId="3" xfId="0" applyNumberFormat="1" applyFont="1" applyBorder="1" applyAlignment="1">
      <alignment horizontal="center" vertical="center"/>
    </xf>
    <xf numFmtId="0" fontId="68" fillId="0" borderId="3" xfId="0" applyFont="1" applyBorder="1" applyAlignment="1">
      <alignment horizontal="center" vertical="center" wrapText="1"/>
    </xf>
    <xf numFmtId="0" fontId="68" fillId="0" borderId="0" xfId="0" applyFont="1" applyAlignment="1">
      <alignment horizontal="center"/>
    </xf>
    <xf numFmtId="0" fontId="68" fillId="0" borderId="0" xfId="0" applyFont="1" applyAlignment="1">
      <alignment horizontal="right"/>
    </xf>
    <xf numFmtId="0" fontId="69" fillId="0" borderId="0" xfId="0" applyFont="1"/>
    <xf numFmtId="0" fontId="0" fillId="0" borderId="0" xfId="0" applyAlignment="1">
      <alignment horizontal="left" vertical="center"/>
    </xf>
    <xf numFmtId="0" fontId="0" fillId="0" borderId="1" xfId="0" applyBorder="1" applyAlignment="1">
      <alignment vertical="center"/>
    </xf>
    <xf numFmtId="15" fontId="5" fillId="3" borderId="3" xfId="0" applyNumberFormat="1" applyFont="1" applyFill="1" applyBorder="1" applyAlignment="1" applyProtection="1">
      <alignment horizontal="center" vertical="center"/>
      <protection locked="0"/>
    </xf>
    <xf numFmtId="191" fontId="18" fillId="18" borderId="14" xfId="5" applyNumberFormat="1" applyFont="1" applyFill="1" applyBorder="1" applyAlignment="1">
      <alignment horizontal="center" vertical="center"/>
    </xf>
    <xf numFmtId="0" fontId="72" fillId="0" borderId="3" xfId="0" applyFont="1" applyFill="1" applyBorder="1" applyAlignment="1">
      <alignment vertical="center" wrapText="1"/>
    </xf>
    <xf numFmtId="0" fontId="73" fillId="3" borderId="1" xfId="0" applyFont="1" applyFill="1" applyBorder="1" applyAlignment="1">
      <alignment horizontal="left" vertical="center"/>
    </xf>
    <xf numFmtId="0" fontId="74" fillId="0" borderId="0" xfId="0" applyFont="1"/>
    <xf numFmtId="0" fontId="73" fillId="0" borderId="1" xfId="0" applyFont="1" applyBorder="1" applyAlignment="1">
      <alignment horizontal="left" vertical="center"/>
    </xf>
    <xf numFmtId="0" fontId="73" fillId="0" borderId="1" xfId="0" applyFont="1" applyBorder="1" applyAlignment="1">
      <alignment horizontal="center" vertical="center"/>
    </xf>
    <xf numFmtId="0" fontId="73" fillId="2" borderId="2" xfId="0" applyFont="1" applyFill="1" applyBorder="1" applyAlignment="1">
      <alignment horizontal="center" vertical="center"/>
    </xf>
    <xf numFmtId="179" fontId="73" fillId="3" borderId="2" xfId="0" applyNumberFormat="1" applyFont="1" applyFill="1" applyBorder="1" applyAlignment="1" applyProtection="1">
      <alignment horizontal="center" vertical="center"/>
      <protection locked="0"/>
    </xf>
    <xf numFmtId="0" fontId="73" fillId="0" borderId="2" xfId="0" applyFont="1" applyBorder="1" applyAlignment="1">
      <alignment horizontal="left" vertical="center"/>
    </xf>
    <xf numFmtId="15" fontId="73" fillId="3" borderId="3" xfId="0" applyNumberFormat="1" applyFont="1" applyFill="1" applyBorder="1" applyAlignment="1" applyProtection="1">
      <alignment horizontal="center" vertical="center"/>
      <protection locked="0"/>
    </xf>
    <xf numFmtId="0" fontId="73" fillId="0" borderId="0" xfId="0" applyFont="1" applyAlignment="1">
      <alignment horizontal="center" vertical="center"/>
    </xf>
    <xf numFmtId="0" fontId="73" fillId="0" borderId="0" xfId="0" applyFont="1" applyAlignment="1">
      <alignment vertical="center"/>
    </xf>
    <xf numFmtId="0" fontId="74" fillId="0" borderId="0" xfId="0" applyFont="1" applyAlignment="1">
      <alignment vertical="center"/>
    </xf>
    <xf numFmtId="183" fontId="74" fillId="0" borderId="0" xfId="0" applyNumberFormat="1" applyFont="1"/>
    <xf numFmtId="0" fontId="73" fillId="4" borderId="3" xfId="0" applyFont="1" applyFill="1" applyBorder="1" applyAlignment="1">
      <alignment horizontal="center" vertical="center" wrapText="1"/>
    </xf>
    <xf numFmtId="183" fontId="73" fillId="4" borderId="3" xfId="0" applyNumberFormat="1" applyFont="1" applyFill="1" applyBorder="1" applyAlignment="1">
      <alignment horizontal="center" vertical="center" wrapText="1"/>
    </xf>
    <xf numFmtId="0" fontId="74" fillId="0" borderId="3" xfId="0" applyFont="1" applyBorder="1" applyAlignment="1">
      <alignment horizontal="center" vertical="center"/>
    </xf>
    <xf numFmtId="0" fontId="74" fillId="0" borderId="3" xfId="0" applyFont="1" applyBorder="1" applyAlignment="1">
      <alignment horizontal="left" vertical="center" wrapText="1"/>
    </xf>
    <xf numFmtId="183" fontId="74" fillId="0" borderId="3" xfId="0" applyNumberFormat="1" applyFont="1" applyBorder="1" applyAlignment="1">
      <alignment horizontal="center" vertical="center" wrapText="1"/>
    </xf>
    <xf numFmtId="15" fontId="74" fillId="3" borderId="3" xfId="0" applyNumberFormat="1" applyFont="1" applyFill="1" applyBorder="1" applyAlignment="1" applyProtection="1">
      <alignment horizontal="center" vertical="center"/>
      <protection locked="0"/>
    </xf>
    <xf numFmtId="1" fontId="74" fillId="5" borderId="3" xfId="0" applyNumberFormat="1" applyFont="1" applyFill="1" applyBorder="1" applyAlignment="1" applyProtection="1">
      <alignment horizontal="center" vertical="center"/>
      <protection locked="0"/>
    </xf>
    <xf numFmtId="15" fontId="74" fillId="0" borderId="3" xfId="0" applyNumberFormat="1" applyFont="1" applyBorder="1" applyAlignment="1">
      <alignment horizontal="center" vertical="center"/>
    </xf>
    <xf numFmtId="181" fontId="74" fillId="0" borderId="3" xfId="0" applyNumberFormat="1" applyFont="1" applyBorder="1" applyAlignment="1">
      <alignment horizontal="center" vertical="center"/>
    </xf>
    <xf numFmtId="0" fontId="74" fillId="0" borderId="3" xfId="0" applyFont="1" applyBorder="1" applyAlignment="1">
      <alignment horizontal="left" vertical="center" wrapText="1" indent="1"/>
    </xf>
    <xf numFmtId="1" fontId="74" fillId="3" borderId="3" xfId="0" applyNumberFormat="1" applyFont="1" applyFill="1" applyBorder="1" applyAlignment="1" applyProtection="1">
      <alignment horizontal="center" vertical="center"/>
      <protection locked="0"/>
    </xf>
    <xf numFmtId="178" fontId="74" fillId="0" borderId="3" xfId="0" applyNumberFormat="1" applyFont="1" applyBorder="1" applyAlignment="1">
      <alignment horizontal="center" vertical="center"/>
    </xf>
    <xf numFmtId="179" fontId="74" fillId="0" borderId="3" xfId="0" applyNumberFormat="1" applyFont="1" applyBorder="1" applyAlignment="1">
      <alignment horizontal="center" vertical="center"/>
    </xf>
    <xf numFmtId="0" fontId="74" fillId="0" borderId="3" xfId="0" applyFont="1" applyBorder="1" applyAlignment="1">
      <alignment horizontal="center" vertical="center" wrapText="1"/>
    </xf>
    <xf numFmtId="0" fontId="74" fillId="0" borderId="0" xfId="0" applyFont="1" applyAlignment="1">
      <alignment horizontal="right"/>
    </xf>
    <xf numFmtId="0" fontId="74" fillId="0" borderId="1" xfId="0" applyFont="1" applyBorder="1" applyAlignment="1">
      <alignment vertical="center"/>
    </xf>
    <xf numFmtId="0" fontId="75" fillId="3" borderId="1" xfId="0" applyFont="1" applyFill="1" applyBorder="1" applyAlignment="1">
      <alignment horizontal="left" vertical="center"/>
    </xf>
    <xf numFmtId="0" fontId="75" fillId="0" borderId="1" xfId="0" applyNumberFormat="1" applyFont="1" applyBorder="1" applyAlignment="1">
      <alignment horizontal="center" vertical="center"/>
    </xf>
    <xf numFmtId="0" fontId="76" fillId="0" borderId="0" xfId="0" applyFont="1"/>
    <xf numFmtId="0" fontId="75" fillId="0" borderId="1" xfId="0" applyFont="1" applyBorder="1" applyAlignment="1">
      <alignment horizontal="left" vertical="center"/>
    </xf>
    <xf numFmtId="0" fontId="75" fillId="0" borderId="1" xfId="0" applyFont="1" applyBorder="1" applyAlignment="1">
      <alignment horizontal="center" vertical="center"/>
    </xf>
    <xf numFmtId="0" fontId="75" fillId="2" borderId="2" xfId="0" applyFont="1" applyFill="1" applyBorder="1" applyAlignment="1">
      <alignment horizontal="center" vertical="center"/>
    </xf>
    <xf numFmtId="179" fontId="75" fillId="3" borderId="2" xfId="0" applyNumberFormat="1" applyFont="1" applyFill="1" applyBorder="1" applyAlignment="1" applyProtection="1">
      <alignment horizontal="center" vertical="center"/>
      <protection locked="0"/>
    </xf>
    <xf numFmtId="0" fontId="75" fillId="0" borderId="2" xfId="0" applyFont="1" applyBorder="1" applyAlignment="1">
      <alignment horizontal="left" vertical="center"/>
    </xf>
    <xf numFmtId="15" fontId="75" fillId="3" borderId="3" xfId="0" applyNumberFormat="1" applyFont="1" applyFill="1" applyBorder="1" applyAlignment="1" applyProtection="1">
      <alignment horizontal="center" vertical="center"/>
      <protection locked="0"/>
    </xf>
    <xf numFmtId="0" fontId="75" fillId="0" borderId="0" xfId="0" applyFont="1" applyAlignment="1">
      <alignment horizontal="center" vertical="center"/>
    </xf>
    <xf numFmtId="0" fontId="75" fillId="0" borderId="0" xfId="0" applyFont="1" applyAlignment="1">
      <alignment vertical="center"/>
    </xf>
    <xf numFmtId="0" fontId="76" fillId="0" borderId="0" xfId="0" applyFont="1" applyAlignment="1">
      <alignment vertical="center"/>
    </xf>
    <xf numFmtId="183" fontId="76" fillId="0" borderId="0" xfId="0" applyNumberFormat="1" applyFont="1"/>
    <xf numFmtId="0" fontId="75" fillId="4" borderId="3" xfId="0" applyFont="1" applyFill="1" applyBorder="1" applyAlignment="1">
      <alignment horizontal="center" vertical="center" wrapText="1"/>
    </xf>
    <xf numFmtId="183" fontId="75" fillId="4" borderId="3" xfId="0" applyNumberFormat="1" applyFont="1" applyFill="1" applyBorder="1" applyAlignment="1">
      <alignment horizontal="center" vertical="center" wrapText="1"/>
    </xf>
    <xf numFmtId="0" fontId="76" fillId="0" borderId="3" xfId="0" applyFont="1" applyBorder="1" applyAlignment="1">
      <alignment horizontal="center" vertical="center"/>
    </xf>
    <xf numFmtId="0" fontId="76" fillId="0" borderId="3" xfId="0" applyFont="1" applyBorder="1" applyAlignment="1">
      <alignment horizontal="left" vertical="center" wrapText="1"/>
    </xf>
    <xf numFmtId="183" fontId="76" fillId="0" borderId="3" xfId="0" applyNumberFormat="1" applyFont="1" applyBorder="1" applyAlignment="1">
      <alignment horizontal="center" vertical="center" wrapText="1"/>
    </xf>
    <xf numFmtId="15" fontId="76" fillId="3" borderId="3" xfId="0" applyNumberFormat="1" applyFont="1" applyFill="1" applyBorder="1" applyAlignment="1" applyProtection="1">
      <alignment horizontal="center" vertical="center"/>
      <protection locked="0"/>
    </xf>
    <xf numFmtId="1" fontId="76" fillId="3" borderId="3" xfId="0" applyNumberFormat="1" applyFont="1" applyFill="1" applyBorder="1" applyAlignment="1" applyProtection="1">
      <alignment horizontal="center" vertical="center"/>
      <protection locked="0"/>
    </xf>
    <xf numFmtId="178" fontId="76" fillId="0" borderId="3" xfId="0" applyNumberFormat="1" applyFont="1" applyBorder="1" applyAlignment="1">
      <alignment horizontal="center" vertical="center"/>
    </xf>
    <xf numFmtId="179" fontId="76" fillId="0" borderId="3" xfId="0" applyNumberFormat="1" applyFont="1" applyBorder="1" applyAlignment="1">
      <alignment horizontal="center" vertical="center"/>
    </xf>
    <xf numFmtId="0" fontId="76" fillId="0" borderId="3" xfId="0" applyFont="1" applyBorder="1" applyAlignment="1">
      <alignment horizontal="left" vertical="center" wrapText="1" indent="1"/>
    </xf>
    <xf numFmtId="0" fontId="76" fillId="44" borderId="3" xfId="0" applyFont="1" applyFill="1" applyBorder="1" applyAlignment="1">
      <alignment horizontal="center" vertical="center"/>
    </xf>
    <xf numFmtId="1" fontId="76" fillId="5" borderId="3" xfId="0" applyNumberFormat="1" applyFont="1" applyFill="1" applyBorder="1" applyAlignment="1" applyProtection="1">
      <alignment horizontal="center" vertical="center"/>
      <protection locked="0"/>
    </xf>
    <xf numFmtId="15" fontId="76" fillId="0" borderId="3" xfId="0" applyNumberFormat="1" applyFont="1" applyBorder="1" applyAlignment="1">
      <alignment horizontal="center" vertical="center"/>
    </xf>
    <xf numFmtId="181" fontId="76" fillId="0" borderId="3" xfId="0" applyNumberFormat="1" applyFont="1" applyBorder="1" applyAlignment="1">
      <alignment horizontal="center" vertical="center"/>
    </xf>
    <xf numFmtId="0" fontId="76" fillId="0" borderId="3" xfId="0" applyFont="1" applyBorder="1" applyAlignment="1">
      <alignment horizontal="center" vertical="center" wrapText="1"/>
    </xf>
    <xf numFmtId="0" fontId="76" fillId="10" borderId="3" xfId="0" applyFont="1" applyFill="1" applyBorder="1" applyAlignment="1">
      <alignment horizontal="center" vertical="center"/>
    </xf>
    <xf numFmtId="0" fontId="76" fillId="41" borderId="3" xfId="0" applyFont="1" applyFill="1" applyBorder="1" applyAlignment="1">
      <alignment horizontal="center" vertical="center"/>
    </xf>
    <xf numFmtId="0" fontId="76" fillId="43" borderId="3" xfId="0" applyFont="1" applyFill="1" applyBorder="1" applyAlignment="1">
      <alignment horizontal="center" vertical="center"/>
    </xf>
    <xf numFmtId="0" fontId="76" fillId="0" borderId="0" xfId="0" applyFont="1" applyAlignment="1">
      <alignment horizontal="center"/>
    </xf>
    <xf numFmtId="0" fontId="76" fillId="0" borderId="0" xfId="0" applyFont="1" applyAlignment="1">
      <alignment horizontal="right"/>
    </xf>
    <xf numFmtId="0" fontId="76" fillId="0" borderId="1" xfId="0" applyFont="1" applyBorder="1" applyAlignment="1">
      <alignment vertical="center"/>
    </xf>
    <xf numFmtId="0" fontId="77" fillId="3" borderId="3" xfId="5" applyFont="1" applyFill="1" applyBorder="1" applyAlignment="1" applyProtection="1">
      <alignment vertical="center" wrapText="1"/>
      <protection locked="0"/>
    </xf>
    <xf numFmtId="0" fontId="0" fillId="0" borderId="0" xfId="0" applyBorder="1" applyAlignment="1">
      <alignment horizontal="center"/>
    </xf>
    <xf numFmtId="186" fontId="0" fillId="0" borderId="3" xfId="0" applyNumberFormat="1" applyFont="1" applyBorder="1" applyAlignment="1">
      <alignment horizontal="center"/>
    </xf>
    <xf numFmtId="0" fontId="5" fillId="3" borderId="3" xfId="0" applyFont="1" applyFill="1" applyBorder="1"/>
    <xf numFmtId="0" fontId="5" fillId="3" borderId="14" xfId="0" applyFont="1" applyFill="1" applyBorder="1" applyAlignment="1">
      <alignment horizontal="center"/>
    </xf>
    <xf numFmtId="0" fontId="5" fillId="3" borderId="3" xfId="0" applyFont="1" applyFill="1" applyBorder="1" applyAlignment="1">
      <alignment horizontal="center" vertical="center"/>
    </xf>
    <xf numFmtId="0" fontId="0" fillId="0" borderId="3" xfId="0" applyNumberFormat="1" applyBorder="1" applyAlignment="1">
      <alignment horizontal="center"/>
    </xf>
    <xf numFmtId="0" fontId="74" fillId="0" borderId="0" xfId="0" applyFont="1" applyAlignment="1">
      <alignment horizontal="center"/>
    </xf>
    <xf numFmtId="0" fontId="71" fillId="0" borderId="1" xfId="0" applyFont="1" applyBorder="1" applyAlignment="1">
      <alignment horizontal="center"/>
    </xf>
    <xf numFmtId="0" fontId="59" fillId="0" borderId="1" xfId="0" applyFont="1" applyBorder="1" applyAlignment="1">
      <alignment horizontal="center"/>
    </xf>
    <xf numFmtId="185" fontId="60" fillId="0" borderId="4" xfId="3" applyNumberFormat="1" applyFont="1" applyBorder="1" applyAlignment="1">
      <alignment horizontal="center"/>
    </xf>
    <xf numFmtId="0" fontId="60" fillId="0" borderId="0" xfId="0"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60" fillId="0" borderId="4" xfId="0" applyFont="1" applyBorder="1" applyAlignment="1">
      <alignment horizontal="center"/>
    </xf>
    <xf numFmtId="185" fontId="71" fillId="0" borderId="1" xfId="3" applyNumberFormat="1" applyFont="1" applyBorder="1" applyAlignment="1">
      <alignment horizontal="center"/>
    </xf>
    <xf numFmtId="185" fontId="59" fillId="0" borderId="1" xfId="3" applyNumberFormat="1" applyFont="1" applyBorder="1" applyAlignment="1">
      <alignment horizontal="center"/>
    </xf>
    <xf numFmtId="185" fontId="59" fillId="0" borderId="0" xfId="3" applyNumberFormat="1" applyFont="1" applyAlignment="1">
      <alignment horizontal="center"/>
    </xf>
    <xf numFmtId="0" fontId="61" fillId="0" borderId="1" xfId="0" applyFont="1" applyBorder="1" applyAlignment="1">
      <alignment horizontal="center"/>
    </xf>
    <xf numFmtId="0" fontId="61" fillId="0" borderId="0" xfId="0" applyFont="1" applyAlignment="1">
      <alignment horizontal="center"/>
    </xf>
    <xf numFmtId="0" fontId="62" fillId="0" borderId="0" xfId="0" applyFont="1" applyAlignment="1">
      <alignment horizontal="right" vertical="center" indent="1"/>
    </xf>
    <xf numFmtId="0" fontId="64" fillId="0" borderId="0" xfId="0" applyFont="1" applyAlignment="1">
      <alignment horizontal="right" vertical="center" indent="1"/>
    </xf>
    <xf numFmtId="0" fontId="0" fillId="17" borderId="1" xfId="0" applyFill="1" applyBorder="1" applyAlignment="1">
      <alignment horizontal="center"/>
    </xf>
    <xf numFmtId="0" fontId="0" fillId="17" borderId="0" xfId="0" applyFill="1" applyAlignment="1">
      <alignment horizontal="center"/>
    </xf>
    <xf numFmtId="0" fontId="18" fillId="18" borderId="36" xfId="5" applyFont="1" applyFill="1" applyBorder="1" applyAlignment="1">
      <alignment horizontal="center" vertical="center" wrapText="1"/>
    </xf>
    <xf numFmtId="0" fontId="18" fillId="18" borderId="14" xfId="5" applyFont="1" applyFill="1" applyBorder="1" applyAlignment="1">
      <alignment horizontal="center" vertical="center" wrapText="1"/>
    </xf>
    <xf numFmtId="0" fontId="18" fillId="18" borderId="36" xfId="5" applyFont="1" applyFill="1" applyBorder="1" applyAlignment="1">
      <alignment horizontal="center" vertical="center"/>
    </xf>
    <xf numFmtId="0" fontId="18" fillId="18" borderId="14" xfId="5" applyFont="1" applyFill="1" applyBorder="1" applyAlignment="1">
      <alignment horizontal="center" vertical="center"/>
    </xf>
    <xf numFmtId="0" fontId="18" fillId="18" borderId="37" xfId="5" applyFont="1" applyFill="1" applyBorder="1" applyAlignment="1">
      <alignment horizontal="center" vertical="center"/>
    </xf>
    <xf numFmtId="0" fontId="18" fillId="18" borderId="38" xfId="5" applyFont="1" applyFill="1" applyBorder="1" applyAlignment="1">
      <alignment horizontal="center" vertical="center"/>
    </xf>
    <xf numFmtId="0" fontId="18" fillId="18" borderId="39" xfId="5"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11" fillId="0" borderId="1" xfId="0" applyFont="1" applyBorder="1" applyAlignment="1">
      <alignment horizontal="left" vertical="center"/>
    </xf>
    <xf numFmtId="0" fontId="0" fillId="0" borderId="0" xfId="0" applyBorder="1" applyAlignment="1">
      <alignment horizontal="center"/>
    </xf>
    <xf numFmtId="0" fontId="0" fillId="0" borderId="1" xfId="0" applyBorder="1" applyAlignment="1">
      <alignment horizontal="left"/>
    </xf>
    <xf numFmtId="0" fontId="2" fillId="0" borderId="0" xfId="0" applyFont="1" applyBorder="1" applyAlignment="1">
      <alignment horizont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4" xfId="0" applyBorder="1" applyAlignment="1">
      <alignment horizontal="center"/>
    </xf>
    <xf numFmtId="0" fontId="0" fillId="0" borderId="35" xfId="0" applyBorder="1" applyAlignment="1">
      <alignment horizontal="left" indent="1"/>
    </xf>
    <xf numFmtId="0" fontId="0" fillId="0" borderId="0" xfId="0" applyAlignment="1">
      <alignment horizontal="left" indent="1"/>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9" xfId="0" applyBorder="1" applyAlignment="1">
      <alignment horizontal="left"/>
    </xf>
    <xf numFmtId="0" fontId="0" fillId="0" borderId="2" xfId="0" applyBorder="1" applyAlignment="1">
      <alignment horizontal="left"/>
    </xf>
    <xf numFmtId="0" fontId="0" fillId="0" borderId="34"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6" fillId="0" borderId="26" xfId="0" applyFont="1" applyBorder="1" applyAlignment="1">
      <alignment horizontal="left"/>
    </xf>
    <xf numFmtId="0" fontId="16" fillId="0" borderId="27" xfId="0" applyFont="1" applyBorder="1" applyAlignment="1">
      <alignment horizontal="left"/>
    </xf>
    <xf numFmtId="0" fontId="16" fillId="0" borderId="18" xfId="0" applyFont="1" applyBorder="1" applyAlignment="1">
      <alignment horizontal="left"/>
    </xf>
    <xf numFmtId="0" fontId="11" fillId="0" borderId="0" xfId="0" applyFont="1" applyAlignment="1">
      <alignment horizontal="left"/>
    </xf>
    <xf numFmtId="0" fontId="2" fillId="0" borderId="1" xfId="0" applyFont="1" applyBorder="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51" xfId="0" applyFont="1" applyBorder="1" applyAlignment="1">
      <alignment horizontal="center" vertical="center"/>
    </xf>
    <xf numFmtId="0" fontId="14" fillId="0" borderId="52" xfId="0" applyFont="1" applyBorder="1" applyAlignment="1">
      <alignment horizontal="center" vertical="center"/>
    </xf>
    <xf numFmtId="0" fontId="14" fillId="0" borderId="53" xfId="0" applyFont="1" applyBorder="1" applyAlignment="1">
      <alignment horizontal="center" vertical="center"/>
    </xf>
    <xf numFmtId="0" fontId="10" fillId="0" borderId="0" xfId="0" applyFont="1" applyAlignment="1">
      <alignment horizontal="left"/>
    </xf>
    <xf numFmtId="0" fontId="3" fillId="0" borderId="0" xfId="0" applyFont="1" applyAlignment="1">
      <alignment horizontal="right" vertical="center" indent="1"/>
    </xf>
    <xf numFmtId="0" fontId="4" fillId="0" borderId="0" xfId="0" applyFont="1" applyAlignment="1">
      <alignment horizontal="right" vertical="center" indent="1"/>
    </xf>
    <xf numFmtId="0" fontId="74" fillId="0" borderId="0" xfId="0" applyFont="1" applyAlignment="1">
      <alignment horizontal="center"/>
    </xf>
    <xf numFmtId="0" fontId="73" fillId="0" borderId="0" xfId="0" applyFont="1" applyAlignment="1">
      <alignment horizontal="right" vertical="center" indent="1"/>
    </xf>
    <xf numFmtId="0" fontId="74" fillId="0" borderId="1" xfId="0" applyFont="1" applyBorder="1" applyAlignment="1">
      <alignment horizontal="left"/>
    </xf>
    <xf numFmtId="0" fontId="74" fillId="0" borderId="1" xfId="0" applyFont="1" applyBorder="1" applyAlignment="1">
      <alignment horizontal="center"/>
    </xf>
    <xf numFmtId="0" fontId="76" fillId="0" borderId="1" xfId="0" applyFont="1" applyBorder="1" applyAlignment="1">
      <alignment horizontal="center"/>
    </xf>
    <xf numFmtId="0" fontId="76" fillId="0" borderId="0" xfId="0" applyFont="1" applyAlignment="1">
      <alignment horizontal="center"/>
    </xf>
    <xf numFmtId="0" fontId="75" fillId="0" borderId="0" xfId="0" applyFont="1" applyAlignment="1">
      <alignment horizontal="right" vertical="center" indent="1"/>
    </xf>
    <xf numFmtId="0" fontId="68" fillId="0" borderId="1" xfId="0" applyFont="1" applyBorder="1" applyAlignment="1">
      <alignment horizontal="center"/>
    </xf>
    <xf numFmtId="0" fontId="68" fillId="0" borderId="0" xfId="0" applyFont="1" applyAlignment="1">
      <alignment horizontal="center"/>
    </xf>
    <xf numFmtId="0" fontId="67" fillId="0" borderId="0" xfId="0" applyFont="1" applyAlignment="1">
      <alignment horizontal="right" vertical="center" indent="1"/>
    </xf>
    <xf numFmtId="0" fontId="70" fillId="0" borderId="0" xfId="0" applyFont="1" applyBorder="1" applyAlignment="1">
      <alignment horizontal="left" vertical="center"/>
    </xf>
    <xf numFmtId="0" fontId="70" fillId="0" borderId="1" xfId="0" applyFont="1" applyBorder="1" applyAlignment="1">
      <alignment horizontal="left" vertical="center"/>
    </xf>
    <xf numFmtId="15" fontId="4" fillId="0" borderId="0" xfId="0" applyNumberFormat="1" applyFont="1" applyAlignment="1">
      <alignment horizontal="right" vertical="center" indent="1"/>
    </xf>
    <xf numFmtId="0" fontId="0" fillId="0" borderId="0" xfId="0" applyFont="1" applyBorder="1" applyAlignment="1">
      <alignment horizontal="left" vertical="center"/>
    </xf>
    <xf numFmtId="0" fontId="0" fillId="0" borderId="1" xfId="0" applyFont="1" applyBorder="1" applyAlignment="1">
      <alignment horizontal="left" vertical="center"/>
    </xf>
    <xf numFmtId="0" fontId="0" fillId="0" borderId="0" xfId="0" applyAlignment="1">
      <alignment horizontal="left"/>
    </xf>
    <xf numFmtId="0" fontId="5" fillId="0" borderId="4" xfId="0" applyFont="1" applyBorder="1" applyAlignment="1">
      <alignment horizontal="left" vertical="center" wrapText="1"/>
    </xf>
  </cellXfs>
  <cellStyles count="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Calculation 2" xfId="33" xr:uid="{00000000-0005-0000-0000-000019000000}"/>
    <cellStyle name="Check Cell 2" xfId="34" xr:uid="{00000000-0005-0000-0000-00001A000000}"/>
    <cellStyle name="Comma 2" xfId="2" xr:uid="{00000000-0005-0000-0000-00001C000000}"/>
    <cellStyle name="Comma 2 2" xfId="35" xr:uid="{00000000-0005-0000-0000-00001D000000}"/>
    <cellStyle name="Comma 2 3" xfId="54" xr:uid="{FDA1560A-7D2C-442E-B56C-FDBB2BB930A0}"/>
    <cellStyle name="Comma 2 3 2" xfId="55" xr:uid="{6E2777BF-48A9-4FD0-9E8E-BE5A197D8632}"/>
    <cellStyle name="Explanatory Text 2" xfId="36" xr:uid="{00000000-0005-0000-0000-00001E000000}"/>
    <cellStyle name="Good 2" xfId="37" xr:uid="{00000000-0005-0000-0000-00001F000000}"/>
    <cellStyle name="Heading 1 2" xfId="38" xr:uid="{00000000-0005-0000-0000-000020000000}"/>
    <cellStyle name="Heading 2 2" xfId="39" xr:uid="{00000000-0005-0000-0000-000021000000}"/>
    <cellStyle name="Heading 3 2" xfId="40" xr:uid="{00000000-0005-0000-0000-000022000000}"/>
    <cellStyle name="Heading 4 2" xfId="41" xr:uid="{00000000-0005-0000-0000-000023000000}"/>
    <cellStyle name="Hyperlink 2" xfId="42" xr:uid="{00000000-0005-0000-0000-000025000000}"/>
    <cellStyle name="Input 2" xfId="43" xr:uid="{00000000-0005-0000-0000-000026000000}"/>
    <cellStyle name="Linked Cell 2" xfId="44" xr:uid="{00000000-0005-0000-0000-000027000000}"/>
    <cellStyle name="Neutral 2" xfId="45" xr:uid="{00000000-0005-0000-0000-000028000000}"/>
    <cellStyle name="Normal 2" xfId="1" xr:uid="{00000000-0005-0000-0000-00002A000000}"/>
    <cellStyle name="Normal 2 2" xfId="46" xr:uid="{00000000-0005-0000-0000-00002B000000}"/>
    <cellStyle name="Normal 3" xfId="5" xr:uid="{00000000-0005-0000-0000-00002C000000}"/>
    <cellStyle name="Normal 3 2" xfId="48" xr:uid="{00000000-0005-0000-0000-00002D000000}"/>
    <cellStyle name="Normal 3 3" xfId="47" xr:uid="{00000000-0005-0000-0000-00002E000000}"/>
    <cellStyle name="Normal 4" xfId="7" xr:uid="{00000000-0005-0000-0000-00002F000000}"/>
    <cellStyle name="Note 2" xfId="49" xr:uid="{00000000-0005-0000-0000-000030000000}"/>
    <cellStyle name="Output 2" xfId="50" xr:uid="{00000000-0005-0000-0000-000031000000}"/>
    <cellStyle name="Title 2" xfId="51" xr:uid="{00000000-0005-0000-0000-000032000000}"/>
    <cellStyle name="Total 2" xfId="52" xr:uid="{00000000-0005-0000-0000-000033000000}"/>
    <cellStyle name="Warning Text 2" xfId="53" xr:uid="{00000000-0005-0000-0000-000034000000}"/>
    <cellStyle name="標準_シリンダコンディション聞き取り用紙" xfId="6" xr:uid="{00000000-0005-0000-0000-000035000000}"/>
    <cellStyle name="常规" xfId="0" builtinId="0"/>
    <cellStyle name="超链接" xfId="4" builtinId="8"/>
    <cellStyle name="千位分隔" xfId="3" builtinId="3"/>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jpeg"/><Relationship Id="rId4" Type="http://schemas.openxmlformats.org/officeDocument/2006/relationships/image" Target="../media/image2.emf"/></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7.jpeg"/></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4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5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6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50</xdr:row>
      <xdr:rowOff>0</xdr:rowOff>
    </xdr:from>
    <xdr:to>
      <xdr:col>2</xdr:col>
      <xdr:colOff>680085</xdr:colOff>
      <xdr:row>52</xdr:row>
      <xdr:rowOff>205740</xdr:rowOff>
    </xdr:to>
    <xdr:pic>
      <xdr:nvPicPr>
        <xdr:cNvPr id="6" name="图片 5">
          <a:extLst>
            <a:ext uri="{FF2B5EF4-FFF2-40B4-BE49-F238E27FC236}">
              <a16:creationId xmlns:a16="http://schemas.microsoft.com/office/drawing/2014/main" id="{535B99D3-F7EB-4A61-B92B-66F393B1351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3363575"/>
          <a:ext cx="1242060" cy="624840"/>
        </a:xfrm>
        <a:prstGeom prst="rect">
          <a:avLst/>
        </a:prstGeom>
        <a:noFill/>
        <a:ln>
          <a:noFill/>
        </a:ln>
      </xdr:spPr>
    </xdr:pic>
    <xdr:clientData/>
  </xdr:twoCellAnchor>
  <xdr:twoCellAnchor editAs="oneCell">
    <xdr:from>
      <xdr:col>8</xdr:col>
      <xdr:colOff>666750</xdr:colOff>
      <xdr:row>49</xdr:row>
      <xdr:rowOff>123825</xdr:rowOff>
    </xdr:from>
    <xdr:to>
      <xdr:col>10</xdr:col>
      <xdr:colOff>379730</xdr:colOff>
      <xdr:row>52</xdr:row>
      <xdr:rowOff>34925</xdr:rowOff>
    </xdr:to>
    <xdr:pic>
      <xdr:nvPicPr>
        <xdr:cNvPr id="5" name="图片 4">
          <a:extLst>
            <a:ext uri="{FF2B5EF4-FFF2-40B4-BE49-F238E27FC236}">
              <a16:creationId xmlns:a16="http://schemas.microsoft.com/office/drawing/2014/main" id="{3C39FA95-77EA-4268-B458-E0E0B892014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544175" y="13315950"/>
          <a:ext cx="1084580" cy="501650"/>
        </a:xfrm>
        <a:prstGeom prst="rect">
          <a:avLst/>
        </a:prstGeom>
        <a:noFill/>
        <a:ln w="9525">
          <a:noFill/>
          <a:miter lim="800000"/>
          <a:headEnd/>
          <a:tailEnd/>
        </a:ln>
      </xdr:spPr>
    </xdr:pic>
    <xdr:clientData/>
  </xdr:twoCellAnchor>
  <xdr:twoCellAnchor editAs="oneCell">
    <xdr:from>
      <xdr:col>4</xdr:col>
      <xdr:colOff>552450</xdr:colOff>
      <xdr:row>50</xdr:row>
      <xdr:rowOff>152400</xdr:rowOff>
    </xdr:from>
    <xdr:to>
      <xdr:col>6</xdr:col>
      <xdr:colOff>266700</xdr:colOff>
      <xdr:row>52</xdr:row>
      <xdr:rowOff>142875</xdr:rowOff>
    </xdr:to>
    <xdr:pic>
      <xdr:nvPicPr>
        <xdr:cNvPr id="7" name="图片 6">
          <a:extLst>
            <a:ext uri="{FF2B5EF4-FFF2-40B4-BE49-F238E27FC236}">
              <a16:creationId xmlns:a16="http://schemas.microsoft.com/office/drawing/2014/main" id="{2FDA4D2B-0E97-4368-9F3C-3929D56312F6}"/>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686675" y="13515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4F8A762C-CC51-4FA1-8657-EEA8A4BB5B0C}"/>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885825</xdr:colOff>
      <xdr:row>334</xdr:row>
      <xdr:rowOff>66675</xdr:rowOff>
    </xdr:from>
    <xdr:to>
      <xdr:col>2</xdr:col>
      <xdr:colOff>2059305</xdr:colOff>
      <xdr:row>337</xdr:row>
      <xdr:rowOff>40005</xdr:rowOff>
    </xdr:to>
    <xdr:pic>
      <xdr:nvPicPr>
        <xdr:cNvPr id="5" name="图片 4">
          <a:extLst>
            <a:ext uri="{FF2B5EF4-FFF2-40B4-BE49-F238E27FC236}">
              <a16:creationId xmlns:a16="http://schemas.microsoft.com/office/drawing/2014/main" id="{539ACB3E-6696-454A-A66B-C758E46E04F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0" y="99240975"/>
          <a:ext cx="1173480" cy="487680"/>
        </a:xfrm>
        <a:prstGeom prst="rect">
          <a:avLst/>
        </a:prstGeom>
        <a:noFill/>
        <a:ln>
          <a:noFill/>
        </a:ln>
      </xdr:spPr>
    </xdr:pic>
    <xdr:clientData/>
  </xdr:twoCellAnchor>
  <xdr:twoCellAnchor editAs="oneCell">
    <xdr:from>
      <xdr:col>9</xdr:col>
      <xdr:colOff>85725</xdr:colOff>
      <xdr:row>334</xdr:row>
      <xdr:rowOff>57150</xdr:rowOff>
    </xdr:from>
    <xdr:to>
      <xdr:col>10</xdr:col>
      <xdr:colOff>341630</xdr:colOff>
      <xdr:row>337</xdr:row>
      <xdr:rowOff>44450</xdr:rowOff>
    </xdr:to>
    <xdr:pic>
      <xdr:nvPicPr>
        <xdr:cNvPr id="8" name="图片 7">
          <a:extLst>
            <a:ext uri="{FF2B5EF4-FFF2-40B4-BE49-F238E27FC236}">
              <a16:creationId xmlns:a16="http://schemas.microsoft.com/office/drawing/2014/main" id="{7DB4EBC3-E744-452B-AEAD-A0481A6619A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9923145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9" name="图片 8">
          <a:extLst>
            <a:ext uri="{FF2B5EF4-FFF2-40B4-BE49-F238E27FC236}">
              <a16:creationId xmlns:a16="http://schemas.microsoft.com/office/drawing/2014/main" id="{315B3494-7A48-47A4-B7D5-175DE23482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1019175</xdr:colOff>
      <xdr:row>77</xdr:row>
      <xdr:rowOff>28575</xdr:rowOff>
    </xdr:from>
    <xdr:to>
      <xdr:col>2</xdr:col>
      <xdr:colOff>1952625</xdr:colOff>
      <xdr:row>79</xdr:row>
      <xdr:rowOff>127635</xdr:rowOff>
    </xdr:to>
    <xdr:pic>
      <xdr:nvPicPr>
        <xdr:cNvPr id="8" name="图片 7">
          <a:extLst>
            <a:ext uri="{FF2B5EF4-FFF2-40B4-BE49-F238E27FC236}">
              <a16:creationId xmlns:a16="http://schemas.microsoft.com/office/drawing/2014/main" id="{F86CD93D-E6B5-4336-83F2-43CC7756E19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86125" y="21840825"/>
          <a:ext cx="933450" cy="441960"/>
        </a:xfrm>
        <a:prstGeom prst="rect">
          <a:avLst/>
        </a:prstGeom>
        <a:noFill/>
        <a:ln>
          <a:noFill/>
        </a:ln>
      </xdr:spPr>
    </xdr:pic>
    <xdr:clientData/>
  </xdr:twoCellAnchor>
  <xdr:twoCellAnchor editAs="oneCell">
    <xdr:from>
      <xdr:col>9</xdr:col>
      <xdr:colOff>28575</xdr:colOff>
      <xdr:row>76</xdr:row>
      <xdr:rowOff>85725</xdr:rowOff>
    </xdr:from>
    <xdr:to>
      <xdr:col>10</xdr:col>
      <xdr:colOff>284480</xdr:colOff>
      <xdr:row>79</xdr:row>
      <xdr:rowOff>73025</xdr:rowOff>
    </xdr:to>
    <xdr:pic>
      <xdr:nvPicPr>
        <xdr:cNvPr id="7" name="图片 6">
          <a:extLst>
            <a:ext uri="{FF2B5EF4-FFF2-40B4-BE49-F238E27FC236}">
              <a16:creationId xmlns:a16="http://schemas.microsoft.com/office/drawing/2014/main" id="{227A561E-C792-432D-AB28-E462526B2B1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44225" y="21726525"/>
          <a:ext cx="1084580" cy="501650"/>
        </a:xfrm>
        <a:prstGeom prst="rect">
          <a:avLst/>
        </a:prstGeom>
        <a:noFill/>
        <a:ln w="9525">
          <a:noFill/>
          <a:miter lim="800000"/>
          <a:headEnd/>
          <a:tailEnd/>
        </a:ln>
      </xdr:spPr>
    </xdr:pic>
    <xdr:clientData/>
  </xdr:twoCellAnchor>
  <xdr:twoCellAnchor editAs="oneCell">
    <xdr:from>
      <xdr:col>5</xdr:col>
      <xdr:colOff>0</xdr:colOff>
      <xdr:row>78</xdr:row>
      <xdr:rowOff>0</xdr:rowOff>
    </xdr:from>
    <xdr:to>
      <xdr:col>6</xdr:col>
      <xdr:colOff>180975</xdr:colOff>
      <xdr:row>80</xdr:row>
      <xdr:rowOff>66675</xdr:rowOff>
    </xdr:to>
    <xdr:pic>
      <xdr:nvPicPr>
        <xdr:cNvPr id="9" name="图片 8">
          <a:extLst>
            <a:ext uri="{FF2B5EF4-FFF2-40B4-BE49-F238E27FC236}">
              <a16:creationId xmlns:a16="http://schemas.microsoft.com/office/drawing/2014/main" id="{5AB60226-79AD-47A0-9F6F-05E9B6854CB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62825" y="219837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914400</xdr:colOff>
      <xdr:row>57</xdr:row>
      <xdr:rowOff>76200</xdr:rowOff>
    </xdr:from>
    <xdr:to>
      <xdr:col>2</xdr:col>
      <xdr:colOff>2087880</xdr:colOff>
      <xdr:row>60</xdr:row>
      <xdr:rowOff>49530</xdr:rowOff>
    </xdr:to>
    <xdr:pic>
      <xdr:nvPicPr>
        <xdr:cNvPr id="6" name="图片 5">
          <a:extLst>
            <a:ext uri="{FF2B5EF4-FFF2-40B4-BE49-F238E27FC236}">
              <a16:creationId xmlns:a16="http://schemas.microsoft.com/office/drawing/2014/main" id="{15BE5614-61D9-4A87-8A9E-9A70E1A425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0" y="16697325"/>
          <a:ext cx="1173480" cy="487680"/>
        </a:xfrm>
        <a:prstGeom prst="rect">
          <a:avLst/>
        </a:prstGeom>
        <a:noFill/>
        <a:ln>
          <a:noFill/>
        </a:ln>
      </xdr:spPr>
    </xdr:pic>
    <xdr:clientData/>
  </xdr:twoCellAnchor>
  <xdr:twoCellAnchor editAs="oneCell">
    <xdr:from>
      <xdr:col>9</xdr:col>
      <xdr:colOff>219075</xdr:colOff>
      <xdr:row>56</xdr:row>
      <xdr:rowOff>104775</xdr:rowOff>
    </xdr:from>
    <xdr:to>
      <xdr:col>10</xdr:col>
      <xdr:colOff>474980</xdr:colOff>
      <xdr:row>59</xdr:row>
      <xdr:rowOff>92075</xdr:rowOff>
    </xdr:to>
    <xdr:pic>
      <xdr:nvPicPr>
        <xdr:cNvPr id="9" name="图片 8">
          <a:extLst>
            <a:ext uri="{FF2B5EF4-FFF2-40B4-BE49-F238E27FC236}">
              <a16:creationId xmlns:a16="http://schemas.microsoft.com/office/drawing/2014/main" id="{AA8DC0B5-56F3-4328-AAA3-28FA0888E7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87125" y="16554450"/>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7" name="图片 6">
          <a:extLst>
            <a:ext uri="{FF2B5EF4-FFF2-40B4-BE49-F238E27FC236}">
              <a16:creationId xmlns:a16="http://schemas.microsoft.com/office/drawing/2014/main" id="{0960E544-86E7-493A-809F-9C8400B66E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679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752475</xdr:colOff>
      <xdr:row>55</xdr:row>
      <xdr:rowOff>114300</xdr:rowOff>
    </xdr:from>
    <xdr:to>
      <xdr:col>2</xdr:col>
      <xdr:colOff>1925955</xdr:colOff>
      <xdr:row>58</xdr:row>
      <xdr:rowOff>87630</xdr:rowOff>
    </xdr:to>
    <xdr:pic>
      <xdr:nvPicPr>
        <xdr:cNvPr id="6" name="图片 5">
          <a:extLst>
            <a:ext uri="{FF2B5EF4-FFF2-40B4-BE49-F238E27FC236}">
              <a16:creationId xmlns:a16="http://schemas.microsoft.com/office/drawing/2014/main" id="{4C4A7B6B-E8E3-4C22-B27F-5882A686202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15382875"/>
          <a:ext cx="1173480" cy="487680"/>
        </a:xfrm>
        <a:prstGeom prst="rect">
          <a:avLst/>
        </a:prstGeom>
        <a:noFill/>
        <a:ln>
          <a:noFill/>
        </a:ln>
      </xdr:spPr>
    </xdr:pic>
    <xdr:clientData/>
  </xdr:twoCellAnchor>
  <xdr:twoCellAnchor editAs="oneCell">
    <xdr:from>
      <xdr:col>9</xdr:col>
      <xdr:colOff>333375</xdr:colOff>
      <xdr:row>56</xdr:row>
      <xdr:rowOff>76200</xdr:rowOff>
    </xdr:from>
    <xdr:to>
      <xdr:col>10</xdr:col>
      <xdr:colOff>589280</xdr:colOff>
      <xdr:row>59</xdr:row>
      <xdr:rowOff>63500</xdr:rowOff>
    </xdr:to>
    <xdr:pic>
      <xdr:nvPicPr>
        <xdr:cNvPr id="8" name="图片 7">
          <a:extLst>
            <a:ext uri="{FF2B5EF4-FFF2-40B4-BE49-F238E27FC236}">
              <a16:creationId xmlns:a16="http://schemas.microsoft.com/office/drawing/2014/main" id="{B34BF9BA-9CAF-468C-9019-9AC3DEA9A5E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01425" y="15516225"/>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9" name="图片 8">
          <a:extLst>
            <a:ext uri="{FF2B5EF4-FFF2-40B4-BE49-F238E27FC236}">
              <a16:creationId xmlns:a16="http://schemas.microsoft.com/office/drawing/2014/main" id="{E6BCE654-CC6E-424E-9B1F-701FCA53E86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78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953770</xdr:colOff>
      <xdr:row>121</xdr:row>
      <xdr:rowOff>65405</xdr:rowOff>
    </xdr:from>
    <xdr:to>
      <xdr:col>2</xdr:col>
      <xdr:colOff>2127250</xdr:colOff>
      <xdr:row>124</xdr:row>
      <xdr:rowOff>38735</xdr:rowOff>
    </xdr:to>
    <xdr:pic>
      <xdr:nvPicPr>
        <xdr:cNvPr id="6" name="图片 5">
          <a:extLst>
            <a:ext uri="{FF2B5EF4-FFF2-40B4-BE49-F238E27FC236}">
              <a16:creationId xmlns:a16="http://schemas.microsoft.com/office/drawing/2014/main" id="{3A56815F-DA6C-4E18-B483-634E66968C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73120" y="32840930"/>
          <a:ext cx="1173480" cy="487680"/>
        </a:xfrm>
        <a:prstGeom prst="rect">
          <a:avLst/>
        </a:prstGeom>
        <a:noFill/>
        <a:ln>
          <a:noFill/>
        </a:ln>
      </xdr:spPr>
    </xdr:pic>
    <xdr:clientData/>
  </xdr:twoCellAnchor>
  <xdr:twoCellAnchor editAs="oneCell">
    <xdr:from>
      <xdr:col>9</xdr:col>
      <xdr:colOff>95250</xdr:colOff>
      <xdr:row>121</xdr:row>
      <xdr:rowOff>114300</xdr:rowOff>
    </xdr:from>
    <xdr:to>
      <xdr:col>10</xdr:col>
      <xdr:colOff>351155</xdr:colOff>
      <xdr:row>124</xdr:row>
      <xdr:rowOff>101600</xdr:rowOff>
    </xdr:to>
    <xdr:pic>
      <xdr:nvPicPr>
        <xdr:cNvPr id="7" name="图片 6">
          <a:extLst>
            <a:ext uri="{FF2B5EF4-FFF2-40B4-BE49-F238E27FC236}">
              <a16:creationId xmlns:a16="http://schemas.microsoft.com/office/drawing/2014/main" id="{96FF6DC3-3BCB-42ED-B01B-6AEF1E24EBE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3288982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8" name="图片 7">
          <a:extLst>
            <a:ext uri="{FF2B5EF4-FFF2-40B4-BE49-F238E27FC236}">
              <a16:creationId xmlns:a16="http://schemas.microsoft.com/office/drawing/2014/main" id="{557FA459-E732-42DE-8990-B3E8418D3D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118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742950</xdr:colOff>
      <xdr:row>22</xdr:row>
      <xdr:rowOff>76200</xdr:rowOff>
    </xdr:from>
    <xdr:to>
      <xdr:col>2</xdr:col>
      <xdr:colOff>1916430</xdr:colOff>
      <xdr:row>25</xdr:row>
      <xdr:rowOff>49530</xdr:rowOff>
    </xdr:to>
    <xdr:pic>
      <xdr:nvPicPr>
        <xdr:cNvPr id="5" name="图片 4">
          <a:extLst>
            <a:ext uri="{FF2B5EF4-FFF2-40B4-BE49-F238E27FC236}">
              <a16:creationId xmlns:a16="http://schemas.microsoft.com/office/drawing/2014/main" id="{563F3D78-809A-48E9-82A7-69A62D2F40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6315075"/>
          <a:ext cx="1173480" cy="487680"/>
        </a:xfrm>
        <a:prstGeom prst="rect">
          <a:avLst/>
        </a:prstGeom>
        <a:noFill/>
        <a:ln>
          <a:noFill/>
        </a:ln>
      </xdr:spPr>
    </xdr:pic>
    <xdr:clientData/>
  </xdr:twoCellAnchor>
  <xdr:twoCellAnchor editAs="oneCell">
    <xdr:from>
      <xdr:col>9</xdr:col>
      <xdr:colOff>266700</xdr:colOff>
      <xdr:row>21</xdr:row>
      <xdr:rowOff>123825</xdr:rowOff>
    </xdr:from>
    <xdr:to>
      <xdr:col>10</xdr:col>
      <xdr:colOff>522605</xdr:colOff>
      <xdr:row>24</xdr:row>
      <xdr:rowOff>111125</xdr:rowOff>
    </xdr:to>
    <xdr:pic>
      <xdr:nvPicPr>
        <xdr:cNvPr id="6" name="图片 5">
          <a:extLst>
            <a:ext uri="{FF2B5EF4-FFF2-40B4-BE49-F238E27FC236}">
              <a16:creationId xmlns:a16="http://schemas.microsoft.com/office/drawing/2014/main" id="{AFCCB4D3-3678-4B30-B632-CC5662213A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63400" y="619125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7" name="图片 6">
          <a:extLst>
            <a:ext uri="{FF2B5EF4-FFF2-40B4-BE49-F238E27FC236}">
              <a16:creationId xmlns:a16="http://schemas.microsoft.com/office/drawing/2014/main" id="{809E5EF5-5C77-4EF0-A85F-54ABD41C073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143875" y="6410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122</xdr:row>
      <xdr:rowOff>95250</xdr:rowOff>
    </xdr:from>
    <xdr:to>
      <xdr:col>2</xdr:col>
      <xdr:colOff>2145030</xdr:colOff>
      <xdr:row>125</xdr:row>
      <xdr:rowOff>68580</xdr:rowOff>
    </xdr:to>
    <xdr:pic>
      <xdr:nvPicPr>
        <xdr:cNvPr id="6" name="图片 5">
          <a:extLst>
            <a:ext uri="{FF2B5EF4-FFF2-40B4-BE49-F238E27FC236}">
              <a16:creationId xmlns:a16="http://schemas.microsoft.com/office/drawing/2014/main" id="{BD57C8F4-F6AB-45F8-815D-F0322BC70D1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90900" y="33175575"/>
          <a:ext cx="1173480" cy="487680"/>
        </a:xfrm>
        <a:prstGeom prst="rect">
          <a:avLst/>
        </a:prstGeom>
        <a:noFill/>
        <a:ln>
          <a:noFill/>
        </a:ln>
      </xdr:spPr>
    </xdr:pic>
    <xdr:clientData/>
  </xdr:twoCellAnchor>
  <xdr:twoCellAnchor editAs="oneCell">
    <xdr:from>
      <xdr:col>9</xdr:col>
      <xdr:colOff>247650</xdr:colOff>
      <xdr:row>122</xdr:row>
      <xdr:rowOff>47625</xdr:rowOff>
    </xdr:from>
    <xdr:to>
      <xdr:col>10</xdr:col>
      <xdr:colOff>503555</xdr:colOff>
      <xdr:row>125</xdr:row>
      <xdr:rowOff>34925</xdr:rowOff>
    </xdr:to>
    <xdr:pic>
      <xdr:nvPicPr>
        <xdr:cNvPr id="7" name="图片 6">
          <a:extLst>
            <a:ext uri="{FF2B5EF4-FFF2-40B4-BE49-F238E27FC236}">
              <a16:creationId xmlns:a16="http://schemas.microsoft.com/office/drawing/2014/main" id="{E4287BED-3497-41FA-95A0-8D810322BE4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127950"/>
          <a:ext cx="1084580" cy="501650"/>
        </a:xfrm>
        <a:prstGeom prst="rect">
          <a:avLst/>
        </a:prstGeom>
        <a:noFill/>
        <a:ln w="9525">
          <a:noFill/>
          <a:miter lim="800000"/>
          <a:headEnd/>
          <a:tailEnd/>
        </a:ln>
      </xdr:spPr>
    </xdr:pic>
    <xdr:clientData/>
  </xdr:twoCellAnchor>
  <xdr:twoCellAnchor editAs="oneCell">
    <xdr:from>
      <xdr:col>5</xdr:col>
      <xdr:colOff>0</xdr:colOff>
      <xdr:row>124</xdr:row>
      <xdr:rowOff>0</xdr:rowOff>
    </xdr:from>
    <xdr:to>
      <xdr:col>6</xdr:col>
      <xdr:colOff>104775</xdr:colOff>
      <xdr:row>126</xdr:row>
      <xdr:rowOff>66675</xdr:rowOff>
    </xdr:to>
    <xdr:pic>
      <xdr:nvPicPr>
        <xdr:cNvPr id="8" name="图片 7">
          <a:extLst>
            <a:ext uri="{FF2B5EF4-FFF2-40B4-BE49-F238E27FC236}">
              <a16:creationId xmlns:a16="http://schemas.microsoft.com/office/drawing/2014/main" id="{FB79F0EA-117F-4A6B-B167-DBC6A7E730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423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904875</xdr:colOff>
      <xdr:row>121</xdr:row>
      <xdr:rowOff>104775</xdr:rowOff>
    </xdr:from>
    <xdr:to>
      <xdr:col>2</xdr:col>
      <xdr:colOff>2078355</xdr:colOff>
      <xdr:row>124</xdr:row>
      <xdr:rowOff>78105</xdr:rowOff>
    </xdr:to>
    <xdr:pic>
      <xdr:nvPicPr>
        <xdr:cNvPr id="5" name="图片 4">
          <a:extLst>
            <a:ext uri="{FF2B5EF4-FFF2-40B4-BE49-F238E27FC236}">
              <a16:creationId xmlns:a16="http://schemas.microsoft.com/office/drawing/2014/main" id="{81EAEB6C-F1CE-432C-A2D1-B6BC62FF793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225" y="32575500"/>
          <a:ext cx="1173480" cy="487680"/>
        </a:xfrm>
        <a:prstGeom prst="rect">
          <a:avLst/>
        </a:prstGeom>
        <a:noFill/>
        <a:ln>
          <a:noFill/>
        </a:ln>
      </xdr:spPr>
    </xdr:pic>
    <xdr:clientData/>
  </xdr:twoCellAnchor>
  <xdr:twoCellAnchor editAs="oneCell">
    <xdr:from>
      <xdr:col>9</xdr:col>
      <xdr:colOff>238125</xdr:colOff>
      <xdr:row>121</xdr:row>
      <xdr:rowOff>133350</xdr:rowOff>
    </xdr:from>
    <xdr:to>
      <xdr:col>10</xdr:col>
      <xdr:colOff>494030</xdr:colOff>
      <xdr:row>124</xdr:row>
      <xdr:rowOff>120650</xdr:rowOff>
    </xdr:to>
    <xdr:pic>
      <xdr:nvPicPr>
        <xdr:cNvPr id="7" name="图片 6">
          <a:extLst>
            <a:ext uri="{FF2B5EF4-FFF2-40B4-BE49-F238E27FC236}">
              <a16:creationId xmlns:a16="http://schemas.microsoft.com/office/drawing/2014/main" id="{03E37767-EDA9-45C4-B55B-F1B3E39D46E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3260407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6" name="图片 5">
          <a:extLst>
            <a:ext uri="{FF2B5EF4-FFF2-40B4-BE49-F238E27FC236}">
              <a16:creationId xmlns:a16="http://schemas.microsoft.com/office/drawing/2014/main" id="{FCA51646-9225-48A2-8C51-F57234F4326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123</xdr:row>
      <xdr:rowOff>0</xdr:rowOff>
    </xdr:from>
    <xdr:to>
      <xdr:col>2</xdr:col>
      <xdr:colOff>2545080</xdr:colOff>
      <xdr:row>125</xdr:row>
      <xdr:rowOff>144780</xdr:rowOff>
    </xdr:to>
    <xdr:pic>
      <xdr:nvPicPr>
        <xdr:cNvPr id="8" name="图片 7">
          <a:extLst>
            <a:ext uri="{FF2B5EF4-FFF2-40B4-BE49-F238E27FC236}">
              <a16:creationId xmlns:a16="http://schemas.microsoft.com/office/drawing/2014/main" id="{4EA8BE48-7357-43B0-B7BD-91E1BD8230B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32813625"/>
          <a:ext cx="1173480" cy="487680"/>
        </a:xfrm>
        <a:prstGeom prst="rect">
          <a:avLst/>
        </a:prstGeom>
        <a:noFill/>
        <a:ln>
          <a:noFill/>
        </a:ln>
      </xdr:spPr>
    </xdr:pic>
    <xdr:clientData/>
  </xdr:twoCellAnchor>
  <xdr:twoCellAnchor editAs="oneCell">
    <xdr:from>
      <xdr:col>8</xdr:col>
      <xdr:colOff>0</xdr:colOff>
      <xdr:row>125</xdr:row>
      <xdr:rowOff>0</xdr:rowOff>
    </xdr:from>
    <xdr:to>
      <xdr:col>11</xdr:col>
      <xdr:colOff>9525</xdr:colOff>
      <xdr:row>126</xdr:row>
      <xdr:rowOff>9525</xdr:rowOff>
    </xdr:to>
    <xdr:pic>
      <xdr:nvPicPr>
        <xdr:cNvPr id="6" name="图片 5">
          <a:extLst>
            <a:ext uri="{FF2B5EF4-FFF2-40B4-BE49-F238E27FC236}">
              <a16:creationId xmlns:a16="http://schemas.microsoft.com/office/drawing/2014/main" id="{D68BDA4E-EF38-4E44-B3DE-EF84C6F70B0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53650" y="33156525"/>
          <a:ext cx="34194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121</xdr:row>
      <xdr:rowOff>104775</xdr:rowOff>
    </xdr:from>
    <xdr:to>
      <xdr:col>10</xdr:col>
      <xdr:colOff>417830</xdr:colOff>
      <xdr:row>124</xdr:row>
      <xdr:rowOff>92075</xdr:rowOff>
    </xdr:to>
    <xdr:pic>
      <xdr:nvPicPr>
        <xdr:cNvPr id="9" name="图片 8">
          <a:extLst>
            <a:ext uri="{FF2B5EF4-FFF2-40B4-BE49-F238E27FC236}">
              <a16:creationId xmlns:a16="http://schemas.microsoft.com/office/drawing/2014/main" id="{4CDF6BDC-E166-4039-9BAF-DB1AD0AA2488}"/>
            </a:ext>
          </a:extLst>
        </xdr:cNvPr>
        <xdr:cNvPicPr/>
      </xdr:nvPicPr>
      <xdr:blipFill>
        <a:blip xmlns:r="http://schemas.openxmlformats.org/officeDocument/2006/relationships" r:embed="rId4">
          <a:clrChange>
            <a:clrFrom>
              <a:srgbClr val="C6C6C6"/>
            </a:clrFrom>
            <a:clrTo>
              <a:srgbClr val="C6C6C6">
                <a:alpha val="0"/>
              </a:srgbClr>
            </a:clrTo>
          </a:clrChange>
          <a:biLevel thresh="50000"/>
          <a:lum bright="20000" contrast="40000"/>
        </a:blip>
        <a:srcRect/>
        <a:stretch>
          <a:fillRect/>
        </a:stretch>
      </xdr:blipFill>
      <xdr:spPr bwMode="auto">
        <a:xfrm>
          <a:off x="11229975" y="32575500"/>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180975</xdr:colOff>
      <xdr:row>125</xdr:row>
      <xdr:rowOff>66675</xdr:rowOff>
    </xdr:to>
    <xdr:pic>
      <xdr:nvPicPr>
        <xdr:cNvPr id="10" name="图片 9">
          <a:extLst>
            <a:ext uri="{FF2B5EF4-FFF2-40B4-BE49-F238E27FC236}">
              <a16:creationId xmlns:a16="http://schemas.microsoft.com/office/drawing/2014/main" id="{D660C0A3-C3F9-4D68-B69A-D016AA85CB6A}"/>
            </a:ext>
          </a:extLst>
        </xdr:cNvPr>
        <xdr:cNvPicPr/>
      </xdr:nvPicPr>
      <xdr:blipFill rotWithShape="1">
        <a:blip xmlns:r="http://schemas.openxmlformats.org/officeDocument/2006/relationships" r:embed="rId5"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38</xdr:row>
      <xdr:rowOff>133350</xdr:rowOff>
    </xdr:from>
    <xdr:to>
      <xdr:col>2</xdr:col>
      <xdr:colOff>2190750</xdr:colOff>
      <xdr:row>40</xdr:row>
      <xdr:rowOff>0</xdr:rowOff>
    </xdr:to>
    <xdr:pic>
      <xdr:nvPicPr>
        <xdr:cNvPr id="6" name="图片 5">
          <a:extLst>
            <a:ext uri="{FF2B5EF4-FFF2-40B4-BE49-F238E27FC236}">
              <a16:creationId xmlns:a16="http://schemas.microsoft.com/office/drawing/2014/main" id="{4C9FB3D0-E44C-45A4-B4A5-156345DB8B5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1287125"/>
          <a:ext cx="933450" cy="209550"/>
        </a:xfrm>
        <a:prstGeom prst="rect">
          <a:avLst/>
        </a:prstGeom>
        <a:noFill/>
        <a:ln>
          <a:noFill/>
        </a:ln>
      </xdr:spPr>
    </xdr:pic>
    <xdr:clientData/>
  </xdr:twoCellAnchor>
  <xdr:twoCellAnchor editAs="oneCell">
    <xdr:from>
      <xdr:col>9</xdr:col>
      <xdr:colOff>161925</xdr:colOff>
      <xdr:row>37</xdr:row>
      <xdr:rowOff>66675</xdr:rowOff>
    </xdr:from>
    <xdr:to>
      <xdr:col>10</xdr:col>
      <xdr:colOff>417830</xdr:colOff>
      <xdr:row>40</xdr:row>
      <xdr:rowOff>53975</xdr:rowOff>
    </xdr:to>
    <xdr:pic>
      <xdr:nvPicPr>
        <xdr:cNvPr id="7" name="图片 6">
          <a:extLst>
            <a:ext uri="{FF2B5EF4-FFF2-40B4-BE49-F238E27FC236}">
              <a16:creationId xmlns:a16="http://schemas.microsoft.com/office/drawing/2014/main" id="{2F1A5BC4-6EEB-4FD8-BAA6-24A660D4007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29950" y="11049000"/>
          <a:ext cx="1084580" cy="501650"/>
        </a:xfrm>
        <a:prstGeom prst="rect">
          <a:avLst/>
        </a:prstGeom>
        <a:noFill/>
        <a:ln w="9525">
          <a:noFill/>
          <a:miter lim="800000"/>
          <a:headEnd/>
          <a:tailEnd/>
        </a:ln>
      </xdr:spPr>
    </xdr:pic>
    <xdr:clientData/>
  </xdr:twoCellAnchor>
  <xdr:twoCellAnchor editAs="oneCell">
    <xdr:from>
      <xdr:col>5</xdr:col>
      <xdr:colOff>28575</xdr:colOff>
      <xdr:row>38</xdr:row>
      <xdr:rowOff>85725</xdr:rowOff>
    </xdr:from>
    <xdr:to>
      <xdr:col>6</xdr:col>
      <xdr:colOff>209550</xdr:colOff>
      <xdr:row>40</xdr:row>
      <xdr:rowOff>152400</xdr:rowOff>
    </xdr:to>
    <xdr:pic>
      <xdr:nvPicPr>
        <xdr:cNvPr id="8" name="图片 7">
          <a:extLst>
            <a:ext uri="{FF2B5EF4-FFF2-40B4-BE49-F238E27FC236}">
              <a16:creationId xmlns:a16="http://schemas.microsoft.com/office/drawing/2014/main" id="{40DD1FFB-5778-4A7D-8DCF-86F7E7DD321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1239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318</xdr:row>
      <xdr:rowOff>114300</xdr:rowOff>
    </xdr:from>
    <xdr:to>
      <xdr:col>2</xdr:col>
      <xdr:colOff>2613660</xdr:colOff>
      <xdr:row>321</xdr:row>
      <xdr:rowOff>110490</xdr:rowOff>
    </xdr:to>
    <xdr:pic>
      <xdr:nvPicPr>
        <xdr:cNvPr id="4" name="图片 3">
          <a:extLst>
            <a:ext uri="{FF2B5EF4-FFF2-40B4-BE49-F238E27FC236}">
              <a16:creationId xmlns:a16="http://schemas.microsoft.com/office/drawing/2014/main" id="{68D7B520-0E2F-4878-9133-C4416BD1062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43325" y="100622100"/>
          <a:ext cx="1242060" cy="624840"/>
        </a:xfrm>
        <a:prstGeom prst="rect">
          <a:avLst/>
        </a:prstGeom>
        <a:noFill/>
        <a:ln>
          <a:noFill/>
        </a:ln>
      </xdr:spPr>
    </xdr:pic>
    <xdr:clientData/>
  </xdr:twoCellAnchor>
  <xdr:twoCellAnchor editAs="oneCell">
    <xdr:from>
      <xdr:col>10</xdr:col>
      <xdr:colOff>9525</xdr:colOff>
      <xdr:row>318</xdr:row>
      <xdr:rowOff>114300</xdr:rowOff>
    </xdr:from>
    <xdr:to>
      <xdr:col>10</xdr:col>
      <xdr:colOff>1094105</xdr:colOff>
      <xdr:row>320</xdr:row>
      <xdr:rowOff>196850</xdr:rowOff>
    </xdr:to>
    <xdr:pic>
      <xdr:nvPicPr>
        <xdr:cNvPr id="7" name="图片 6">
          <a:extLst>
            <a:ext uri="{FF2B5EF4-FFF2-40B4-BE49-F238E27FC236}">
              <a16:creationId xmlns:a16="http://schemas.microsoft.com/office/drawing/2014/main" id="{E846A1CD-3C44-4EF1-999B-126E6F0B8B3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858625" y="100622100"/>
          <a:ext cx="1084580" cy="501650"/>
        </a:xfrm>
        <a:prstGeom prst="rect">
          <a:avLst/>
        </a:prstGeom>
        <a:noFill/>
        <a:ln w="9525">
          <a:noFill/>
          <a:miter lim="800000"/>
          <a:headEnd/>
          <a:tailEnd/>
        </a:ln>
      </xdr:spPr>
    </xdr:pic>
    <xdr:clientData/>
  </xdr:twoCellAnchor>
  <xdr:twoCellAnchor editAs="oneCell">
    <xdr:from>
      <xdr:col>5</xdr:col>
      <xdr:colOff>0</xdr:colOff>
      <xdr:row>319</xdr:row>
      <xdr:rowOff>0</xdr:rowOff>
    </xdr:from>
    <xdr:to>
      <xdr:col>6</xdr:col>
      <xdr:colOff>180975</xdr:colOff>
      <xdr:row>320</xdr:row>
      <xdr:rowOff>200025</xdr:rowOff>
    </xdr:to>
    <xdr:pic>
      <xdr:nvPicPr>
        <xdr:cNvPr id="6" name="图片 5">
          <a:extLst>
            <a:ext uri="{FF2B5EF4-FFF2-40B4-BE49-F238E27FC236}">
              <a16:creationId xmlns:a16="http://schemas.microsoft.com/office/drawing/2014/main" id="{D590479B-E3A1-4C70-92B9-A8E9B0FF109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01479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1209675</xdr:colOff>
      <xdr:row>40</xdr:row>
      <xdr:rowOff>104775</xdr:rowOff>
    </xdr:from>
    <xdr:to>
      <xdr:col>2</xdr:col>
      <xdr:colOff>2143125</xdr:colOff>
      <xdr:row>41</xdr:row>
      <xdr:rowOff>142875</xdr:rowOff>
    </xdr:to>
    <xdr:pic>
      <xdr:nvPicPr>
        <xdr:cNvPr id="8" name="图片 7">
          <a:extLst>
            <a:ext uri="{FF2B5EF4-FFF2-40B4-BE49-F238E27FC236}">
              <a16:creationId xmlns:a16="http://schemas.microsoft.com/office/drawing/2014/main" id="{3A83D571-7E67-4079-83DE-923F0158BDC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29025" y="11601450"/>
          <a:ext cx="933450" cy="209550"/>
        </a:xfrm>
        <a:prstGeom prst="rect">
          <a:avLst/>
        </a:prstGeom>
        <a:noFill/>
        <a:ln>
          <a:noFill/>
        </a:ln>
      </xdr:spPr>
    </xdr:pic>
    <xdr:clientData/>
  </xdr:twoCellAnchor>
  <xdr:twoCellAnchor editAs="oneCell">
    <xdr:from>
      <xdr:col>9</xdr:col>
      <xdr:colOff>247650</xdr:colOff>
      <xdr:row>37</xdr:row>
      <xdr:rowOff>114300</xdr:rowOff>
    </xdr:from>
    <xdr:to>
      <xdr:col>10</xdr:col>
      <xdr:colOff>503555</xdr:colOff>
      <xdr:row>40</xdr:row>
      <xdr:rowOff>101600</xdr:rowOff>
    </xdr:to>
    <xdr:pic>
      <xdr:nvPicPr>
        <xdr:cNvPr id="6" name="图片 5">
          <a:extLst>
            <a:ext uri="{FF2B5EF4-FFF2-40B4-BE49-F238E27FC236}">
              <a16:creationId xmlns:a16="http://schemas.microsoft.com/office/drawing/2014/main" id="{D8DB0FCD-5000-4128-86F4-C03F5FAB4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110966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C0C13859-99AE-4A9F-9D48-84CCCAF24B9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325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43</xdr:row>
      <xdr:rowOff>114300</xdr:rowOff>
    </xdr:from>
    <xdr:to>
      <xdr:col>2</xdr:col>
      <xdr:colOff>2200275</xdr:colOff>
      <xdr:row>44</xdr:row>
      <xdr:rowOff>152400</xdr:rowOff>
    </xdr:to>
    <xdr:pic>
      <xdr:nvPicPr>
        <xdr:cNvPr id="7" name="图片 6">
          <a:extLst>
            <a:ext uri="{FF2B5EF4-FFF2-40B4-BE49-F238E27FC236}">
              <a16:creationId xmlns:a16="http://schemas.microsoft.com/office/drawing/2014/main" id="{43D0ED10-5E32-4B8E-947D-A3F6097395D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906375"/>
          <a:ext cx="933450" cy="209550"/>
        </a:xfrm>
        <a:prstGeom prst="rect">
          <a:avLst/>
        </a:prstGeom>
        <a:noFill/>
        <a:ln>
          <a:noFill/>
        </a:ln>
      </xdr:spPr>
    </xdr:pic>
    <xdr:clientData/>
  </xdr:twoCellAnchor>
  <xdr:twoCellAnchor editAs="oneCell">
    <xdr:from>
      <xdr:col>9</xdr:col>
      <xdr:colOff>304800</xdr:colOff>
      <xdr:row>42</xdr:row>
      <xdr:rowOff>142875</xdr:rowOff>
    </xdr:from>
    <xdr:to>
      <xdr:col>10</xdr:col>
      <xdr:colOff>560705</xdr:colOff>
      <xdr:row>45</xdr:row>
      <xdr:rowOff>130175</xdr:rowOff>
    </xdr:to>
    <xdr:pic>
      <xdr:nvPicPr>
        <xdr:cNvPr id="8" name="图片 7">
          <a:extLst>
            <a:ext uri="{FF2B5EF4-FFF2-40B4-BE49-F238E27FC236}">
              <a16:creationId xmlns:a16="http://schemas.microsoft.com/office/drawing/2014/main" id="{3B3CB4DE-5DE9-4AEB-814B-B6CD96C7A0A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7635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E887BF41-BE80-4B7C-9C78-52E7A60AE8E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635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1285875</xdr:colOff>
      <xdr:row>45</xdr:row>
      <xdr:rowOff>85725</xdr:rowOff>
    </xdr:from>
    <xdr:to>
      <xdr:col>2</xdr:col>
      <xdr:colOff>2219325</xdr:colOff>
      <xdr:row>46</xdr:row>
      <xdr:rowOff>123825</xdr:rowOff>
    </xdr:to>
    <xdr:pic>
      <xdr:nvPicPr>
        <xdr:cNvPr id="6" name="图片 5">
          <a:extLst>
            <a:ext uri="{FF2B5EF4-FFF2-40B4-BE49-F238E27FC236}">
              <a16:creationId xmlns:a16="http://schemas.microsoft.com/office/drawing/2014/main" id="{A618954E-E793-43E6-86CE-26F27D94382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05225" y="13106400"/>
          <a:ext cx="933450" cy="209550"/>
        </a:xfrm>
        <a:prstGeom prst="rect">
          <a:avLst/>
        </a:prstGeom>
        <a:noFill/>
        <a:ln>
          <a:noFill/>
        </a:ln>
      </xdr:spPr>
    </xdr:pic>
    <xdr:clientData/>
  </xdr:twoCellAnchor>
  <xdr:twoCellAnchor editAs="oneCell">
    <xdr:from>
      <xdr:col>9</xdr:col>
      <xdr:colOff>209550</xdr:colOff>
      <xdr:row>43</xdr:row>
      <xdr:rowOff>0</xdr:rowOff>
    </xdr:from>
    <xdr:to>
      <xdr:col>10</xdr:col>
      <xdr:colOff>465455</xdr:colOff>
      <xdr:row>45</xdr:row>
      <xdr:rowOff>158750</xdr:rowOff>
    </xdr:to>
    <xdr:pic>
      <xdr:nvPicPr>
        <xdr:cNvPr id="7" name="图片 6">
          <a:extLst>
            <a:ext uri="{FF2B5EF4-FFF2-40B4-BE49-F238E27FC236}">
              <a16:creationId xmlns:a16="http://schemas.microsoft.com/office/drawing/2014/main" id="{431C4392-06B7-44A0-B367-461E5BCD5C2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6777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9" name="图片 8">
          <a:extLst>
            <a:ext uri="{FF2B5EF4-FFF2-40B4-BE49-F238E27FC236}">
              <a16:creationId xmlns:a16="http://schemas.microsoft.com/office/drawing/2014/main" id="{847BE493-3CE5-4414-9979-9B099FF56D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49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BE039334-BF05-4F1A-8ED4-92702E444EB9}"/>
            </a:ext>
          </a:extLst>
        </xdr:cNvPr>
        <xdr:cNvSpPr/>
      </xdr:nvSpPr>
      <xdr:spPr>
        <a:xfrm>
          <a:off x="4800600" y="0"/>
          <a:ext cx="1374531" cy="54365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2</xdr:col>
      <xdr:colOff>1295400</xdr:colOff>
      <xdr:row>45</xdr:row>
      <xdr:rowOff>85725</xdr:rowOff>
    </xdr:from>
    <xdr:ext cx="933450" cy="206189"/>
    <xdr:pic>
      <xdr:nvPicPr>
        <xdr:cNvPr id="3" name="图片 2">
          <a:extLst>
            <a:ext uri="{FF2B5EF4-FFF2-40B4-BE49-F238E27FC236}">
              <a16:creationId xmlns:a16="http://schemas.microsoft.com/office/drawing/2014/main" id="{E559F32A-40C8-46B0-8D25-FF90E004B5D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7800975"/>
          <a:ext cx="933450" cy="206189"/>
        </a:xfrm>
        <a:prstGeom prst="rect">
          <a:avLst/>
        </a:prstGeom>
        <a:noFill/>
        <a:ln>
          <a:noFill/>
        </a:ln>
      </xdr:spPr>
    </xdr:pic>
    <xdr:clientData/>
  </xdr:oneCellAnchor>
  <xdr:oneCellAnchor>
    <xdr:from>
      <xdr:col>9</xdr:col>
      <xdr:colOff>352425</xdr:colOff>
      <xdr:row>42</xdr:row>
      <xdr:rowOff>114300</xdr:rowOff>
    </xdr:from>
    <xdr:ext cx="1085140" cy="491564"/>
    <xdr:pic>
      <xdr:nvPicPr>
        <xdr:cNvPr id="4" name="图片 3">
          <a:extLst>
            <a:ext uri="{FF2B5EF4-FFF2-40B4-BE49-F238E27FC236}">
              <a16:creationId xmlns:a16="http://schemas.microsoft.com/office/drawing/2014/main" id="{E97FEF87-BAA2-458C-AEE0-605363A56B8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6524625" y="7315200"/>
          <a:ext cx="1085140" cy="491564"/>
        </a:xfrm>
        <a:prstGeom prst="rect">
          <a:avLst/>
        </a:prstGeom>
        <a:noFill/>
        <a:ln w="9525">
          <a:noFill/>
          <a:miter lim="800000"/>
          <a:headEnd/>
          <a:tailEnd/>
        </a:ln>
      </xdr:spPr>
    </xdr:pic>
    <xdr:clientData/>
  </xdr:oneCellAnchor>
  <xdr:oneCellAnchor>
    <xdr:from>
      <xdr:col>5</xdr:col>
      <xdr:colOff>0</xdr:colOff>
      <xdr:row>44</xdr:row>
      <xdr:rowOff>0</xdr:rowOff>
    </xdr:from>
    <xdr:ext cx="1085850" cy="409575"/>
    <xdr:pic>
      <xdr:nvPicPr>
        <xdr:cNvPr id="5" name="图片 4">
          <a:extLst>
            <a:ext uri="{FF2B5EF4-FFF2-40B4-BE49-F238E27FC236}">
              <a16:creationId xmlns:a16="http://schemas.microsoft.com/office/drawing/2014/main" id="{7F2913BC-8BF7-4AE9-9642-8E8EE378F4D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3429000" y="7543800"/>
          <a:ext cx="1085850" cy="409575"/>
        </a:xfrm>
        <a:prstGeom prst="rect">
          <a:avLst/>
        </a:prstGeom>
        <a:ln>
          <a:noFill/>
        </a:ln>
        <a:extLst>
          <a:ext uri="{53640926-AAD7-44D8-BBD7-CCE9431645EC}">
            <a14:shadowObscured xmlns:a14="http://schemas.microsoft.com/office/drawing/2010/main"/>
          </a:ext>
        </a:extLst>
      </xdr:spPr>
    </xdr:pic>
    <xdr:clientData/>
  </xdr:one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41</xdr:row>
      <xdr:rowOff>123825</xdr:rowOff>
    </xdr:from>
    <xdr:to>
      <xdr:col>2</xdr:col>
      <xdr:colOff>2200275</xdr:colOff>
      <xdr:row>42</xdr:row>
      <xdr:rowOff>161925</xdr:rowOff>
    </xdr:to>
    <xdr:pic>
      <xdr:nvPicPr>
        <xdr:cNvPr id="5" name="图片 4">
          <a:extLst>
            <a:ext uri="{FF2B5EF4-FFF2-40B4-BE49-F238E27FC236}">
              <a16:creationId xmlns:a16="http://schemas.microsoft.com/office/drawing/2014/main" id="{6D0EF6B1-C56C-4DB1-9804-0B3470ACBA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382500"/>
          <a:ext cx="933450" cy="209550"/>
        </a:xfrm>
        <a:prstGeom prst="rect">
          <a:avLst/>
        </a:prstGeom>
        <a:noFill/>
        <a:ln>
          <a:noFill/>
        </a:ln>
      </xdr:spPr>
    </xdr:pic>
    <xdr:clientData/>
  </xdr:twoCellAnchor>
  <xdr:twoCellAnchor editAs="oneCell">
    <xdr:from>
      <xdr:col>9</xdr:col>
      <xdr:colOff>257175</xdr:colOff>
      <xdr:row>38</xdr:row>
      <xdr:rowOff>123825</xdr:rowOff>
    </xdr:from>
    <xdr:to>
      <xdr:col>10</xdr:col>
      <xdr:colOff>513080</xdr:colOff>
      <xdr:row>41</xdr:row>
      <xdr:rowOff>111125</xdr:rowOff>
    </xdr:to>
    <xdr:pic>
      <xdr:nvPicPr>
        <xdr:cNvPr id="7" name="图片 6">
          <a:extLst>
            <a:ext uri="{FF2B5EF4-FFF2-40B4-BE49-F238E27FC236}">
              <a16:creationId xmlns:a16="http://schemas.microsoft.com/office/drawing/2014/main" id="{9EF5566B-87F2-489C-8A12-282A6D951CA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11868150"/>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67340CAC-5A8B-4BDC-8F4B-994CB428A4D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087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1238250</xdr:colOff>
      <xdr:row>41</xdr:row>
      <xdr:rowOff>76200</xdr:rowOff>
    </xdr:from>
    <xdr:to>
      <xdr:col>2</xdr:col>
      <xdr:colOff>2171700</xdr:colOff>
      <xdr:row>42</xdr:row>
      <xdr:rowOff>114300</xdr:rowOff>
    </xdr:to>
    <xdr:pic>
      <xdr:nvPicPr>
        <xdr:cNvPr id="7" name="图片 6">
          <a:extLst>
            <a:ext uri="{FF2B5EF4-FFF2-40B4-BE49-F238E27FC236}">
              <a16:creationId xmlns:a16="http://schemas.microsoft.com/office/drawing/2014/main" id="{690BE122-E889-4961-AB28-65909544AEF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2201525"/>
          <a:ext cx="933450" cy="209550"/>
        </a:xfrm>
        <a:prstGeom prst="rect">
          <a:avLst/>
        </a:prstGeom>
        <a:noFill/>
        <a:ln>
          <a:noFill/>
        </a:ln>
      </xdr:spPr>
    </xdr:pic>
    <xdr:clientData/>
  </xdr:twoCellAnchor>
  <xdr:twoCellAnchor editAs="oneCell">
    <xdr:from>
      <xdr:col>9</xdr:col>
      <xdr:colOff>314325</xdr:colOff>
      <xdr:row>38</xdr:row>
      <xdr:rowOff>133350</xdr:rowOff>
    </xdr:from>
    <xdr:to>
      <xdr:col>10</xdr:col>
      <xdr:colOff>570230</xdr:colOff>
      <xdr:row>41</xdr:row>
      <xdr:rowOff>120650</xdr:rowOff>
    </xdr:to>
    <xdr:pic>
      <xdr:nvPicPr>
        <xdr:cNvPr id="6" name="图片 5">
          <a:extLst>
            <a:ext uri="{FF2B5EF4-FFF2-40B4-BE49-F238E27FC236}">
              <a16:creationId xmlns:a16="http://schemas.microsoft.com/office/drawing/2014/main" id="{DA75773C-180F-4D43-AB3F-45482E2ABFD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1744325"/>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598C65D5-0902-4566-BE4F-CAE4783DF6A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538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95250</xdr:rowOff>
    </xdr:from>
    <xdr:to>
      <xdr:col>2</xdr:col>
      <xdr:colOff>2095500</xdr:colOff>
      <xdr:row>45</xdr:row>
      <xdr:rowOff>133350</xdr:rowOff>
    </xdr:to>
    <xdr:pic>
      <xdr:nvPicPr>
        <xdr:cNvPr id="7" name="图片 6">
          <a:extLst>
            <a:ext uri="{FF2B5EF4-FFF2-40B4-BE49-F238E27FC236}">
              <a16:creationId xmlns:a16="http://schemas.microsoft.com/office/drawing/2014/main" id="{B941D27E-4A65-4A94-83DE-CE2B00F9D8E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3249275"/>
          <a:ext cx="933450" cy="209550"/>
        </a:xfrm>
        <a:prstGeom prst="rect">
          <a:avLst/>
        </a:prstGeom>
        <a:noFill/>
        <a:ln>
          <a:noFill/>
        </a:ln>
      </xdr:spPr>
    </xdr:pic>
    <xdr:clientData/>
  </xdr:twoCellAnchor>
  <xdr:twoCellAnchor editAs="oneCell">
    <xdr:from>
      <xdr:col>9</xdr:col>
      <xdr:colOff>381000</xdr:colOff>
      <xdr:row>41</xdr:row>
      <xdr:rowOff>161925</xdr:rowOff>
    </xdr:from>
    <xdr:to>
      <xdr:col>10</xdr:col>
      <xdr:colOff>636905</xdr:colOff>
      <xdr:row>44</xdr:row>
      <xdr:rowOff>149225</xdr:rowOff>
    </xdr:to>
    <xdr:pic>
      <xdr:nvPicPr>
        <xdr:cNvPr id="8" name="图片 7">
          <a:extLst>
            <a:ext uri="{FF2B5EF4-FFF2-40B4-BE49-F238E27FC236}">
              <a16:creationId xmlns:a16="http://schemas.microsoft.com/office/drawing/2014/main" id="{18020CAF-6CC5-4E2F-87B3-DC87F2D2363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280160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9" name="图片 8">
          <a:extLst>
            <a:ext uri="{FF2B5EF4-FFF2-40B4-BE49-F238E27FC236}">
              <a16:creationId xmlns:a16="http://schemas.microsoft.com/office/drawing/2014/main" id="{F2C9C669-EC20-4837-B174-96EA725546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8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1428750</xdr:colOff>
      <xdr:row>44</xdr:row>
      <xdr:rowOff>95250</xdr:rowOff>
    </xdr:from>
    <xdr:to>
      <xdr:col>2</xdr:col>
      <xdr:colOff>2362200</xdr:colOff>
      <xdr:row>45</xdr:row>
      <xdr:rowOff>133350</xdr:rowOff>
    </xdr:to>
    <xdr:pic>
      <xdr:nvPicPr>
        <xdr:cNvPr id="6" name="图片 5">
          <a:extLst>
            <a:ext uri="{FF2B5EF4-FFF2-40B4-BE49-F238E27FC236}">
              <a16:creationId xmlns:a16="http://schemas.microsoft.com/office/drawing/2014/main" id="{6746CCA4-2372-4712-BD61-80EA96D4CD1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48100" y="13163550"/>
          <a:ext cx="933450" cy="209550"/>
        </a:xfrm>
        <a:prstGeom prst="rect">
          <a:avLst/>
        </a:prstGeom>
        <a:noFill/>
        <a:ln>
          <a:noFill/>
        </a:ln>
      </xdr:spPr>
    </xdr:pic>
    <xdr:clientData/>
  </xdr:twoCellAnchor>
  <xdr:twoCellAnchor editAs="oneCell">
    <xdr:from>
      <xdr:col>9</xdr:col>
      <xdr:colOff>180975</xdr:colOff>
      <xdr:row>41</xdr:row>
      <xdr:rowOff>152400</xdr:rowOff>
    </xdr:from>
    <xdr:to>
      <xdr:col>10</xdr:col>
      <xdr:colOff>436880</xdr:colOff>
      <xdr:row>44</xdr:row>
      <xdr:rowOff>139700</xdr:rowOff>
    </xdr:to>
    <xdr:pic>
      <xdr:nvPicPr>
        <xdr:cNvPr id="8" name="图片 7">
          <a:extLst>
            <a:ext uri="{FF2B5EF4-FFF2-40B4-BE49-F238E27FC236}">
              <a16:creationId xmlns:a16="http://schemas.microsoft.com/office/drawing/2014/main" id="{C4F2FC7D-DE86-4041-8F80-972E1801714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70635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178174</xdr:colOff>
      <xdr:row>46</xdr:row>
      <xdr:rowOff>73399</xdr:rowOff>
    </xdr:to>
    <xdr:pic>
      <xdr:nvPicPr>
        <xdr:cNvPr id="9" name="图片 8">
          <a:extLst>
            <a:ext uri="{FF2B5EF4-FFF2-40B4-BE49-F238E27FC236}">
              <a16:creationId xmlns:a16="http://schemas.microsoft.com/office/drawing/2014/main" id="{3EB1D603-32A4-4FBD-8C51-58C0B486CC3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054853"/>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1038225</xdr:colOff>
      <xdr:row>41</xdr:row>
      <xdr:rowOff>57150</xdr:rowOff>
    </xdr:from>
    <xdr:to>
      <xdr:col>2</xdr:col>
      <xdr:colOff>1971675</xdr:colOff>
      <xdr:row>42</xdr:row>
      <xdr:rowOff>95250</xdr:rowOff>
    </xdr:to>
    <xdr:pic>
      <xdr:nvPicPr>
        <xdr:cNvPr id="6" name="图片 5">
          <a:extLst>
            <a:ext uri="{FF2B5EF4-FFF2-40B4-BE49-F238E27FC236}">
              <a16:creationId xmlns:a16="http://schemas.microsoft.com/office/drawing/2014/main" id="{B7D7E4DD-8CEA-4522-8AC4-A2F9D7E24A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7575" y="12325350"/>
          <a:ext cx="933450" cy="209550"/>
        </a:xfrm>
        <a:prstGeom prst="rect">
          <a:avLst/>
        </a:prstGeom>
        <a:noFill/>
        <a:ln>
          <a:noFill/>
        </a:ln>
      </xdr:spPr>
    </xdr:pic>
    <xdr:clientData/>
  </xdr:twoCellAnchor>
  <xdr:twoCellAnchor editAs="oneCell">
    <xdr:from>
      <xdr:col>9</xdr:col>
      <xdr:colOff>323850</xdr:colOff>
      <xdr:row>39</xdr:row>
      <xdr:rowOff>123825</xdr:rowOff>
    </xdr:from>
    <xdr:to>
      <xdr:col>10</xdr:col>
      <xdr:colOff>579755</xdr:colOff>
      <xdr:row>42</xdr:row>
      <xdr:rowOff>111125</xdr:rowOff>
    </xdr:to>
    <xdr:pic>
      <xdr:nvPicPr>
        <xdr:cNvPr id="7" name="图片 6">
          <a:extLst>
            <a:ext uri="{FF2B5EF4-FFF2-40B4-BE49-F238E27FC236}">
              <a16:creationId xmlns:a16="http://schemas.microsoft.com/office/drawing/2014/main" id="{B072166C-A7B6-41E7-B050-10E4BBA5CF9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91875" y="1204912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66675</xdr:rowOff>
    </xdr:to>
    <xdr:pic>
      <xdr:nvPicPr>
        <xdr:cNvPr id="8" name="图片 7">
          <a:extLst>
            <a:ext uri="{FF2B5EF4-FFF2-40B4-BE49-F238E27FC236}">
              <a16:creationId xmlns:a16="http://schemas.microsoft.com/office/drawing/2014/main" id="{E9899D6C-5D9F-4DB5-8852-0DECF6FC0FF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68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41</xdr:row>
      <xdr:rowOff>76200</xdr:rowOff>
    </xdr:from>
    <xdr:to>
      <xdr:col>2</xdr:col>
      <xdr:colOff>2228850</xdr:colOff>
      <xdr:row>44</xdr:row>
      <xdr:rowOff>60960</xdr:rowOff>
    </xdr:to>
    <xdr:pic>
      <xdr:nvPicPr>
        <xdr:cNvPr id="6" name="图片 5">
          <a:extLst>
            <a:ext uri="{FF2B5EF4-FFF2-40B4-BE49-F238E27FC236}">
              <a16:creationId xmlns:a16="http://schemas.microsoft.com/office/drawing/2014/main" id="{0E08781D-29CF-4891-BF0E-F581C8985DC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2401550"/>
          <a:ext cx="933450" cy="441960"/>
        </a:xfrm>
        <a:prstGeom prst="rect">
          <a:avLst/>
        </a:prstGeom>
        <a:noFill/>
        <a:ln>
          <a:noFill/>
        </a:ln>
      </xdr:spPr>
    </xdr:pic>
    <xdr:clientData/>
  </xdr:twoCellAnchor>
  <xdr:twoCellAnchor editAs="oneCell">
    <xdr:from>
      <xdr:col>9</xdr:col>
      <xdr:colOff>314325</xdr:colOff>
      <xdr:row>39</xdr:row>
      <xdr:rowOff>85725</xdr:rowOff>
    </xdr:from>
    <xdr:to>
      <xdr:col>10</xdr:col>
      <xdr:colOff>570230</xdr:colOff>
      <xdr:row>42</xdr:row>
      <xdr:rowOff>130175</xdr:rowOff>
    </xdr:to>
    <xdr:pic>
      <xdr:nvPicPr>
        <xdr:cNvPr id="8" name="图片 7">
          <a:extLst>
            <a:ext uri="{FF2B5EF4-FFF2-40B4-BE49-F238E27FC236}">
              <a16:creationId xmlns:a16="http://schemas.microsoft.com/office/drawing/2014/main" id="{7E30B4E6-87AE-42E3-90E3-9BCAE7AF7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206817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104775</xdr:rowOff>
    </xdr:to>
    <xdr:pic>
      <xdr:nvPicPr>
        <xdr:cNvPr id="9" name="图片 8">
          <a:extLst>
            <a:ext uri="{FF2B5EF4-FFF2-40B4-BE49-F238E27FC236}">
              <a16:creationId xmlns:a16="http://schemas.microsoft.com/office/drawing/2014/main" id="{90678E22-7709-45C9-9C2B-9C265D973AE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872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685800</xdr:colOff>
      <xdr:row>69</xdr:row>
      <xdr:rowOff>609600</xdr:rowOff>
    </xdr:from>
    <xdr:to>
      <xdr:col>4</xdr:col>
      <xdr:colOff>247650</xdr:colOff>
      <xdr:row>71</xdr:row>
      <xdr:rowOff>139064</xdr:rowOff>
    </xdr:to>
    <xdr:pic>
      <xdr:nvPicPr>
        <xdr:cNvPr id="10" name="图片 9">
          <a:extLst>
            <a:ext uri="{FF2B5EF4-FFF2-40B4-BE49-F238E27FC236}">
              <a16:creationId xmlns:a16="http://schemas.microsoft.com/office/drawing/2014/main" id="{1A521975-67D2-4329-ACB5-DF089606AB7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35175825"/>
          <a:ext cx="1028700" cy="329564"/>
        </a:xfrm>
        <a:prstGeom prst="rect">
          <a:avLst/>
        </a:prstGeom>
        <a:noFill/>
        <a:ln>
          <a:noFill/>
        </a:ln>
      </xdr:spPr>
    </xdr:pic>
    <xdr:clientData/>
  </xdr:twoCellAnchor>
  <xdr:twoCellAnchor editAs="oneCell">
    <xdr:from>
      <xdr:col>10</xdr:col>
      <xdr:colOff>657225</xdr:colOff>
      <xdr:row>69</xdr:row>
      <xdr:rowOff>485775</xdr:rowOff>
    </xdr:from>
    <xdr:to>
      <xdr:col>12</xdr:col>
      <xdr:colOff>351155</xdr:colOff>
      <xdr:row>72</xdr:row>
      <xdr:rowOff>15875</xdr:rowOff>
    </xdr:to>
    <xdr:pic>
      <xdr:nvPicPr>
        <xdr:cNvPr id="7" name="图片 6">
          <a:extLst>
            <a:ext uri="{FF2B5EF4-FFF2-40B4-BE49-F238E27FC236}">
              <a16:creationId xmlns:a16="http://schemas.microsoft.com/office/drawing/2014/main" id="{9DAAE087-98A7-4FB6-A092-5438F30BE30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191625" y="35052000"/>
          <a:ext cx="1084580" cy="501650"/>
        </a:xfrm>
        <a:prstGeom prst="rect">
          <a:avLst/>
        </a:prstGeom>
        <a:noFill/>
        <a:ln w="9525">
          <a:noFill/>
          <a:miter lim="800000"/>
          <a:headEnd/>
          <a:tailEnd/>
        </a:ln>
      </xdr:spPr>
    </xdr:pic>
    <xdr:clientData/>
  </xdr:twoCellAnchor>
  <xdr:twoCellAnchor editAs="oneCell">
    <xdr:from>
      <xdr:col>7</xdr:col>
      <xdr:colOff>47625</xdr:colOff>
      <xdr:row>69</xdr:row>
      <xdr:rowOff>523875</xdr:rowOff>
    </xdr:from>
    <xdr:to>
      <xdr:col>8</xdr:col>
      <xdr:colOff>438150</xdr:colOff>
      <xdr:row>71</xdr:row>
      <xdr:rowOff>133350</xdr:rowOff>
    </xdr:to>
    <xdr:pic>
      <xdr:nvPicPr>
        <xdr:cNvPr id="8" name="图片 7">
          <a:extLst>
            <a:ext uri="{FF2B5EF4-FFF2-40B4-BE49-F238E27FC236}">
              <a16:creationId xmlns:a16="http://schemas.microsoft.com/office/drawing/2014/main" id="{680339B6-261A-4713-957C-E1E74910B71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496050" y="35090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37</xdr:row>
      <xdr:rowOff>190500</xdr:rowOff>
    </xdr:from>
    <xdr:to>
      <xdr:col>2</xdr:col>
      <xdr:colOff>2209800</xdr:colOff>
      <xdr:row>40</xdr:row>
      <xdr:rowOff>60960</xdr:rowOff>
    </xdr:to>
    <xdr:pic>
      <xdr:nvPicPr>
        <xdr:cNvPr id="8" name="图片 7">
          <a:extLst>
            <a:ext uri="{FF2B5EF4-FFF2-40B4-BE49-F238E27FC236}">
              <a16:creationId xmlns:a16="http://schemas.microsoft.com/office/drawing/2014/main" id="{F23678B2-1081-40BC-BD10-0AFBD736F5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1506200"/>
          <a:ext cx="933450" cy="441960"/>
        </a:xfrm>
        <a:prstGeom prst="rect">
          <a:avLst/>
        </a:prstGeom>
        <a:noFill/>
        <a:ln>
          <a:noFill/>
        </a:ln>
      </xdr:spPr>
    </xdr:pic>
    <xdr:clientData/>
  </xdr:twoCellAnchor>
  <xdr:twoCellAnchor editAs="oneCell">
    <xdr:from>
      <xdr:col>9</xdr:col>
      <xdr:colOff>485775</xdr:colOff>
      <xdr:row>38</xdr:row>
      <xdr:rowOff>38100</xdr:rowOff>
    </xdr:from>
    <xdr:to>
      <xdr:col>10</xdr:col>
      <xdr:colOff>741680</xdr:colOff>
      <xdr:row>41</xdr:row>
      <xdr:rowOff>186</xdr:rowOff>
    </xdr:to>
    <xdr:pic>
      <xdr:nvPicPr>
        <xdr:cNvPr id="7" name="图片 6">
          <a:extLst>
            <a:ext uri="{FF2B5EF4-FFF2-40B4-BE49-F238E27FC236}">
              <a16:creationId xmlns:a16="http://schemas.microsoft.com/office/drawing/2014/main" id="{AB63FA14-1EE4-4121-AE4C-F51E3739B4C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115538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1575FF09-7EB5-4520-A4C2-7689DC27EF1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7157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36</xdr:row>
      <xdr:rowOff>66675</xdr:rowOff>
    </xdr:from>
    <xdr:to>
      <xdr:col>2</xdr:col>
      <xdr:colOff>1895475</xdr:colOff>
      <xdr:row>38</xdr:row>
      <xdr:rowOff>165735</xdr:rowOff>
    </xdr:to>
    <xdr:pic>
      <xdr:nvPicPr>
        <xdr:cNvPr id="6" name="图片 5">
          <a:extLst>
            <a:ext uri="{FF2B5EF4-FFF2-40B4-BE49-F238E27FC236}">
              <a16:creationId xmlns:a16="http://schemas.microsoft.com/office/drawing/2014/main" id="{9FE59539-B844-4F9F-903F-C1223932C72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10915650"/>
          <a:ext cx="933450" cy="441960"/>
        </a:xfrm>
        <a:prstGeom prst="rect">
          <a:avLst/>
        </a:prstGeom>
        <a:noFill/>
        <a:ln>
          <a:noFill/>
        </a:ln>
      </xdr:spPr>
    </xdr:pic>
    <xdr:clientData/>
  </xdr:twoCellAnchor>
  <xdr:twoCellAnchor editAs="oneCell">
    <xdr:from>
      <xdr:col>9</xdr:col>
      <xdr:colOff>371475</xdr:colOff>
      <xdr:row>35</xdr:row>
      <xdr:rowOff>152400</xdr:rowOff>
    </xdr:from>
    <xdr:to>
      <xdr:col>10</xdr:col>
      <xdr:colOff>627380</xdr:colOff>
      <xdr:row>38</xdr:row>
      <xdr:rowOff>139700</xdr:rowOff>
    </xdr:to>
    <xdr:pic>
      <xdr:nvPicPr>
        <xdr:cNvPr id="8" name="图片 7">
          <a:extLst>
            <a:ext uri="{FF2B5EF4-FFF2-40B4-BE49-F238E27FC236}">
              <a16:creationId xmlns:a16="http://schemas.microsoft.com/office/drawing/2014/main" id="{36D038B3-5661-4D56-8084-BC6B4C7E781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10829925"/>
          <a:ext cx="1084580" cy="501650"/>
        </a:xfrm>
        <a:prstGeom prst="rect">
          <a:avLst/>
        </a:prstGeom>
        <a:noFill/>
        <a:ln w="9525">
          <a:noFill/>
          <a:miter lim="800000"/>
          <a:headEnd/>
          <a:tailEnd/>
        </a:ln>
      </xdr:spPr>
    </xdr:pic>
    <xdr:clientData/>
  </xdr:twoCellAnchor>
  <xdr:twoCellAnchor editAs="oneCell">
    <xdr:from>
      <xdr:col>5</xdr:col>
      <xdr:colOff>0</xdr:colOff>
      <xdr:row>37</xdr:row>
      <xdr:rowOff>0</xdr:rowOff>
    </xdr:from>
    <xdr:to>
      <xdr:col>6</xdr:col>
      <xdr:colOff>180975</xdr:colOff>
      <xdr:row>39</xdr:row>
      <xdr:rowOff>66675</xdr:rowOff>
    </xdr:to>
    <xdr:pic>
      <xdr:nvPicPr>
        <xdr:cNvPr id="9" name="图片 8">
          <a:extLst>
            <a:ext uri="{FF2B5EF4-FFF2-40B4-BE49-F238E27FC236}">
              <a16:creationId xmlns:a16="http://schemas.microsoft.com/office/drawing/2014/main" id="{E59E7A13-A8A8-41D2-8BB5-8DED91E2CCF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020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95250</xdr:rowOff>
    </xdr:from>
    <xdr:to>
      <xdr:col>2</xdr:col>
      <xdr:colOff>2209800</xdr:colOff>
      <xdr:row>50</xdr:row>
      <xdr:rowOff>22860</xdr:rowOff>
    </xdr:to>
    <xdr:pic>
      <xdr:nvPicPr>
        <xdr:cNvPr id="7" name="图片 6">
          <a:extLst>
            <a:ext uri="{FF2B5EF4-FFF2-40B4-BE49-F238E27FC236}">
              <a16:creationId xmlns:a16="http://schemas.microsoft.com/office/drawing/2014/main" id="{C92E5385-D981-4283-9ADE-A45D5A552D9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725525"/>
          <a:ext cx="933450" cy="441960"/>
        </a:xfrm>
        <a:prstGeom prst="rect">
          <a:avLst/>
        </a:prstGeom>
        <a:noFill/>
        <a:ln>
          <a:noFill/>
        </a:ln>
      </xdr:spPr>
    </xdr:pic>
    <xdr:clientData/>
  </xdr:twoCellAnchor>
  <xdr:twoCellAnchor editAs="oneCell">
    <xdr:from>
      <xdr:col>9</xdr:col>
      <xdr:colOff>381000</xdr:colOff>
      <xdr:row>45</xdr:row>
      <xdr:rowOff>76200</xdr:rowOff>
    </xdr:from>
    <xdr:to>
      <xdr:col>10</xdr:col>
      <xdr:colOff>636905</xdr:colOff>
      <xdr:row>48</xdr:row>
      <xdr:rowOff>63500</xdr:rowOff>
    </xdr:to>
    <xdr:pic>
      <xdr:nvPicPr>
        <xdr:cNvPr id="8" name="图片 7">
          <a:extLst>
            <a:ext uri="{FF2B5EF4-FFF2-40B4-BE49-F238E27FC236}">
              <a16:creationId xmlns:a16="http://schemas.microsoft.com/office/drawing/2014/main" id="{89B71F82-4C16-4329-9D0A-BE00DFC176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3363575"/>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178174</xdr:colOff>
      <xdr:row>49</xdr:row>
      <xdr:rowOff>73398</xdr:rowOff>
    </xdr:to>
    <xdr:pic>
      <xdr:nvPicPr>
        <xdr:cNvPr id="10" name="图片 9">
          <a:extLst>
            <a:ext uri="{FF2B5EF4-FFF2-40B4-BE49-F238E27FC236}">
              <a16:creationId xmlns:a16="http://schemas.microsoft.com/office/drawing/2014/main" id="{829E2363-44EE-46E8-B605-5D1B5D48CC6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68238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44</xdr:row>
      <xdr:rowOff>19050</xdr:rowOff>
    </xdr:from>
    <xdr:to>
      <xdr:col>2</xdr:col>
      <xdr:colOff>2011680</xdr:colOff>
      <xdr:row>46</xdr:row>
      <xdr:rowOff>163830</xdr:rowOff>
    </xdr:to>
    <xdr:pic>
      <xdr:nvPicPr>
        <xdr:cNvPr id="8" name="图片 7">
          <a:extLst>
            <a:ext uri="{FF2B5EF4-FFF2-40B4-BE49-F238E27FC236}">
              <a16:creationId xmlns:a16="http://schemas.microsoft.com/office/drawing/2014/main" id="{8FE25165-AAC3-4A25-993C-F590C54D9D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830175"/>
          <a:ext cx="1173480" cy="487680"/>
        </a:xfrm>
        <a:prstGeom prst="rect">
          <a:avLst/>
        </a:prstGeom>
        <a:noFill/>
        <a:ln>
          <a:noFill/>
        </a:ln>
      </xdr:spPr>
    </xdr:pic>
    <xdr:clientData/>
  </xdr:twoCellAnchor>
  <xdr:twoCellAnchor editAs="oneCell">
    <xdr:from>
      <xdr:col>9</xdr:col>
      <xdr:colOff>276225</xdr:colOff>
      <xdr:row>43</xdr:row>
      <xdr:rowOff>114300</xdr:rowOff>
    </xdr:from>
    <xdr:to>
      <xdr:col>10</xdr:col>
      <xdr:colOff>532130</xdr:colOff>
      <xdr:row>46</xdr:row>
      <xdr:rowOff>101600</xdr:rowOff>
    </xdr:to>
    <xdr:pic>
      <xdr:nvPicPr>
        <xdr:cNvPr id="6" name="图片 5">
          <a:extLst>
            <a:ext uri="{FF2B5EF4-FFF2-40B4-BE49-F238E27FC236}">
              <a16:creationId xmlns:a16="http://schemas.microsoft.com/office/drawing/2014/main" id="{39A58C66-0529-4C7A-A8E2-1460BEAEEBF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7539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10" name="图片 9">
          <a:extLst>
            <a:ext uri="{FF2B5EF4-FFF2-40B4-BE49-F238E27FC236}">
              <a16:creationId xmlns:a16="http://schemas.microsoft.com/office/drawing/2014/main" id="{FB8AECE3-11BB-4994-8EBE-14A4E924C19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11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38100</xdr:rowOff>
    </xdr:from>
    <xdr:to>
      <xdr:col>2</xdr:col>
      <xdr:colOff>2449830</xdr:colOff>
      <xdr:row>50</xdr:row>
      <xdr:rowOff>11430</xdr:rowOff>
    </xdr:to>
    <xdr:pic>
      <xdr:nvPicPr>
        <xdr:cNvPr id="9" name="图片 8">
          <a:extLst>
            <a:ext uri="{FF2B5EF4-FFF2-40B4-BE49-F238E27FC236}">
              <a16:creationId xmlns:a16="http://schemas.microsoft.com/office/drawing/2014/main" id="{24FAC789-11EA-4924-B7D0-61BDBD7FF2B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544550"/>
          <a:ext cx="1173480" cy="487680"/>
        </a:xfrm>
        <a:prstGeom prst="rect">
          <a:avLst/>
        </a:prstGeom>
        <a:noFill/>
        <a:ln>
          <a:noFill/>
        </a:ln>
      </xdr:spPr>
    </xdr:pic>
    <xdr:clientData/>
  </xdr:twoCellAnchor>
  <xdr:twoCellAnchor editAs="oneCell">
    <xdr:from>
      <xdr:col>9</xdr:col>
      <xdr:colOff>295275</xdr:colOff>
      <xdr:row>45</xdr:row>
      <xdr:rowOff>152400</xdr:rowOff>
    </xdr:from>
    <xdr:to>
      <xdr:col>10</xdr:col>
      <xdr:colOff>551180</xdr:colOff>
      <xdr:row>48</xdr:row>
      <xdr:rowOff>139700</xdr:rowOff>
    </xdr:to>
    <xdr:pic>
      <xdr:nvPicPr>
        <xdr:cNvPr id="7" name="图片 6">
          <a:extLst>
            <a:ext uri="{FF2B5EF4-FFF2-40B4-BE49-F238E27FC236}">
              <a16:creationId xmlns:a16="http://schemas.microsoft.com/office/drawing/2014/main" id="{8F75C902-1CA0-45D7-AB13-22D81AEFC24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63300" y="13315950"/>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180975</xdr:colOff>
      <xdr:row>49</xdr:row>
      <xdr:rowOff>66675</xdr:rowOff>
    </xdr:to>
    <xdr:pic>
      <xdr:nvPicPr>
        <xdr:cNvPr id="6" name="图片 5">
          <a:extLst>
            <a:ext uri="{FF2B5EF4-FFF2-40B4-BE49-F238E27FC236}">
              <a16:creationId xmlns:a16="http://schemas.microsoft.com/office/drawing/2014/main" id="{DCA5D9B6-1B83-4297-8049-F6A0FE5D53C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506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42</xdr:row>
      <xdr:rowOff>66675</xdr:rowOff>
    </xdr:from>
    <xdr:to>
      <xdr:col>2</xdr:col>
      <xdr:colOff>2470785</xdr:colOff>
      <xdr:row>46</xdr:row>
      <xdr:rowOff>5715</xdr:rowOff>
    </xdr:to>
    <xdr:pic>
      <xdr:nvPicPr>
        <xdr:cNvPr id="6" name="图片 5">
          <a:extLst>
            <a:ext uri="{FF2B5EF4-FFF2-40B4-BE49-F238E27FC236}">
              <a16:creationId xmlns:a16="http://schemas.microsoft.com/office/drawing/2014/main" id="{F278BE0D-B593-44E1-874B-A13DA3D7AC6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48075" y="12287250"/>
          <a:ext cx="1242060" cy="624840"/>
        </a:xfrm>
        <a:prstGeom prst="rect">
          <a:avLst/>
        </a:prstGeom>
        <a:noFill/>
        <a:ln>
          <a:noFill/>
        </a:ln>
      </xdr:spPr>
    </xdr:pic>
    <xdr:clientData/>
  </xdr:twoCellAnchor>
  <xdr:twoCellAnchor editAs="oneCell">
    <xdr:from>
      <xdr:col>9</xdr:col>
      <xdr:colOff>180975</xdr:colOff>
      <xdr:row>41</xdr:row>
      <xdr:rowOff>123825</xdr:rowOff>
    </xdr:from>
    <xdr:to>
      <xdr:col>10</xdr:col>
      <xdr:colOff>436880</xdr:colOff>
      <xdr:row>44</xdr:row>
      <xdr:rowOff>111125</xdr:rowOff>
    </xdr:to>
    <xdr:pic>
      <xdr:nvPicPr>
        <xdr:cNvPr id="7" name="图片 6">
          <a:extLst>
            <a:ext uri="{FF2B5EF4-FFF2-40B4-BE49-F238E27FC236}">
              <a16:creationId xmlns:a16="http://schemas.microsoft.com/office/drawing/2014/main" id="{A7D7CEE1-0B1F-4BAF-9C74-2DAD25514F6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1729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10" name="图片 9">
          <a:extLst>
            <a:ext uri="{FF2B5EF4-FFF2-40B4-BE49-F238E27FC236}">
              <a16:creationId xmlns:a16="http://schemas.microsoft.com/office/drawing/2014/main" id="{783BD5F9-8E91-4DCE-AE65-0E3D618F3F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920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41</xdr:row>
      <xdr:rowOff>66675</xdr:rowOff>
    </xdr:from>
    <xdr:to>
      <xdr:col>2</xdr:col>
      <xdr:colOff>2080260</xdr:colOff>
      <xdr:row>45</xdr:row>
      <xdr:rowOff>5715</xdr:rowOff>
    </xdr:to>
    <xdr:pic>
      <xdr:nvPicPr>
        <xdr:cNvPr id="7" name="图片 6">
          <a:extLst>
            <a:ext uri="{FF2B5EF4-FFF2-40B4-BE49-F238E27FC236}">
              <a16:creationId xmlns:a16="http://schemas.microsoft.com/office/drawing/2014/main" id="{2758E4B8-175D-49C4-9B83-64D757A43EF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144375"/>
          <a:ext cx="1242060" cy="624840"/>
        </a:xfrm>
        <a:prstGeom prst="rect">
          <a:avLst/>
        </a:prstGeom>
        <a:noFill/>
        <a:ln>
          <a:noFill/>
        </a:ln>
      </xdr:spPr>
    </xdr:pic>
    <xdr:clientData/>
  </xdr:twoCellAnchor>
  <xdr:twoCellAnchor editAs="oneCell">
    <xdr:from>
      <xdr:col>9</xdr:col>
      <xdr:colOff>276225</xdr:colOff>
      <xdr:row>42</xdr:row>
      <xdr:rowOff>0</xdr:rowOff>
    </xdr:from>
    <xdr:to>
      <xdr:col>10</xdr:col>
      <xdr:colOff>532130</xdr:colOff>
      <xdr:row>44</xdr:row>
      <xdr:rowOff>158750</xdr:rowOff>
    </xdr:to>
    <xdr:pic>
      <xdr:nvPicPr>
        <xdr:cNvPr id="6" name="图片 5">
          <a:extLst>
            <a:ext uri="{FF2B5EF4-FFF2-40B4-BE49-F238E27FC236}">
              <a16:creationId xmlns:a16="http://schemas.microsoft.com/office/drawing/2014/main" id="{F3B74B7D-804C-455C-83A6-F91C420B760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2491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8" name="图片 7">
          <a:extLst>
            <a:ext uri="{FF2B5EF4-FFF2-40B4-BE49-F238E27FC236}">
              <a16:creationId xmlns:a16="http://schemas.microsoft.com/office/drawing/2014/main" id="{BDBEAF92-D06D-4C6A-ACAD-4C3A01E5A5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420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1247775</xdr:colOff>
      <xdr:row>41</xdr:row>
      <xdr:rowOff>114300</xdr:rowOff>
    </xdr:from>
    <xdr:to>
      <xdr:col>2</xdr:col>
      <xdr:colOff>2489835</xdr:colOff>
      <xdr:row>45</xdr:row>
      <xdr:rowOff>53340</xdr:rowOff>
    </xdr:to>
    <xdr:pic>
      <xdr:nvPicPr>
        <xdr:cNvPr id="6" name="图片 5">
          <a:extLst>
            <a:ext uri="{FF2B5EF4-FFF2-40B4-BE49-F238E27FC236}">
              <a16:creationId xmlns:a16="http://schemas.microsoft.com/office/drawing/2014/main" id="{38D37C45-EF06-41A5-B7E9-21C43FEC47F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67125" y="11915775"/>
          <a:ext cx="1242060" cy="624840"/>
        </a:xfrm>
        <a:prstGeom prst="rect">
          <a:avLst/>
        </a:prstGeom>
        <a:noFill/>
        <a:ln>
          <a:noFill/>
        </a:ln>
      </xdr:spPr>
    </xdr:pic>
    <xdr:clientData/>
  </xdr:twoCellAnchor>
  <xdr:twoCellAnchor editAs="oneCell">
    <xdr:from>
      <xdr:col>9</xdr:col>
      <xdr:colOff>171450</xdr:colOff>
      <xdr:row>41</xdr:row>
      <xdr:rowOff>0</xdr:rowOff>
    </xdr:from>
    <xdr:to>
      <xdr:col>10</xdr:col>
      <xdr:colOff>427355</xdr:colOff>
      <xdr:row>43</xdr:row>
      <xdr:rowOff>158750</xdr:rowOff>
    </xdr:to>
    <xdr:pic>
      <xdr:nvPicPr>
        <xdr:cNvPr id="7" name="图片 6">
          <a:extLst>
            <a:ext uri="{FF2B5EF4-FFF2-40B4-BE49-F238E27FC236}">
              <a16:creationId xmlns:a16="http://schemas.microsoft.com/office/drawing/2014/main" id="{A7786387-C293-40E4-BE9F-AB67FF06988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39475" y="1180147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8" name="图片 7">
          <a:extLst>
            <a:ext uri="{FF2B5EF4-FFF2-40B4-BE49-F238E27FC236}">
              <a16:creationId xmlns:a16="http://schemas.microsoft.com/office/drawing/2014/main" id="{18EF824F-E637-4E4B-8F57-0866621FA8A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7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1176130</xdr:colOff>
      <xdr:row>41</xdr:row>
      <xdr:rowOff>99392</xdr:rowOff>
    </xdr:from>
    <xdr:to>
      <xdr:col>2</xdr:col>
      <xdr:colOff>2418190</xdr:colOff>
      <xdr:row>45</xdr:row>
      <xdr:rowOff>28493</xdr:rowOff>
    </xdr:to>
    <xdr:pic>
      <xdr:nvPicPr>
        <xdr:cNvPr id="5" name="图片 4">
          <a:extLst>
            <a:ext uri="{FF2B5EF4-FFF2-40B4-BE49-F238E27FC236}">
              <a16:creationId xmlns:a16="http://schemas.microsoft.com/office/drawing/2014/main" id="{82272C67-699F-446B-BCBF-477EC7C0CA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94652" y="12034631"/>
          <a:ext cx="1242060" cy="624840"/>
        </a:xfrm>
        <a:prstGeom prst="rect">
          <a:avLst/>
        </a:prstGeom>
        <a:noFill/>
        <a:ln>
          <a:noFill/>
        </a:ln>
      </xdr:spPr>
    </xdr:pic>
    <xdr:clientData/>
  </xdr:twoCellAnchor>
  <xdr:twoCellAnchor editAs="oneCell">
    <xdr:from>
      <xdr:col>9</xdr:col>
      <xdr:colOff>289892</xdr:colOff>
      <xdr:row>41</xdr:row>
      <xdr:rowOff>57978</xdr:rowOff>
    </xdr:from>
    <xdr:to>
      <xdr:col>10</xdr:col>
      <xdr:colOff>546211</xdr:colOff>
      <xdr:row>44</xdr:row>
      <xdr:rowOff>37824</xdr:rowOff>
    </xdr:to>
    <xdr:pic>
      <xdr:nvPicPr>
        <xdr:cNvPr id="7" name="图片 6">
          <a:extLst>
            <a:ext uri="{FF2B5EF4-FFF2-40B4-BE49-F238E27FC236}">
              <a16:creationId xmlns:a16="http://schemas.microsoft.com/office/drawing/2014/main" id="{374B3F75-01A2-453B-98BD-62FCFCC6E3E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0109" y="11993217"/>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183046</xdr:colOff>
      <xdr:row>44</xdr:row>
      <xdr:rowOff>61706</xdr:rowOff>
    </xdr:to>
    <xdr:pic>
      <xdr:nvPicPr>
        <xdr:cNvPr id="8" name="图片 7">
          <a:extLst>
            <a:ext uri="{FF2B5EF4-FFF2-40B4-BE49-F238E27FC236}">
              <a16:creationId xmlns:a16="http://schemas.microsoft.com/office/drawing/2014/main" id="{E4B6615D-7051-4B13-AFB9-25375D78FAA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12109174"/>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43</xdr:row>
      <xdr:rowOff>66675</xdr:rowOff>
    </xdr:from>
    <xdr:to>
      <xdr:col>2</xdr:col>
      <xdr:colOff>2423160</xdr:colOff>
      <xdr:row>47</xdr:row>
      <xdr:rowOff>5715</xdr:rowOff>
    </xdr:to>
    <xdr:pic>
      <xdr:nvPicPr>
        <xdr:cNvPr id="5" name="图片 4">
          <a:extLst>
            <a:ext uri="{FF2B5EF4-FFF2-40B4-BE49-F238E27FC236}">
              <a16:creationId xmlns:a16="http://schemas.microsoft.com/office/drawing/2014/main" id="{F4DD3C71-443D-4651-A062-DB1FD46F280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12915900"/>
          <a:ext cx="1242060" cy="624840"/>
        </a:xfrm>
        <a:prstGeom prst="rect">
          <a:avLst/>
        </a:prstGeom>
        <a:noFill/>
        <a:ln>
          <a:noFill/>
        </a:ln>
      </xdr:spPr>
    </xdr:pic>
    <xdr:clientData/>
  </xdr:twoCellAnchor>
  <xdr:twoCellAnchor editAs="oneCell">
    <xdr:from>
      <xdr:col>10</xdr:col>
      <xdr:colOff>85725</xdr:colOff>
      <xdr:row>42</xdr:row>
      <xdr:rowOff>123825</xdr:rowOff>
    </xdr:from>
    <xdr:to>
      <xdr:col>10</xdr:col>
      <xdr:colOff>1170305</xdr:colOff>
      <xdr:row>45</xdr:row>
      <xdr:rowOff>111125</xdr:rowOff>
    </xdr:to>
    <xdr:pic>
      <xdr:nvPicPr>
        <xdr:cNvPr id="6" name="图片 5">
          <a:extLst>
            <a:ext uri="{FF2B5EF4-FFF2-40B4-BE49-F238E27FC236}">
              <a16:creationId xmlns:a16="http://schemas.microsoft.com/office/drawing/2014/main" id="{346B5D55-1723-4DE2-9D97-B2A7F98E22D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782425" y="128016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7" name="图片 6">
          <a:extLst>
            <a:ext uri="{FF2B5EF4-FFF2-40B4-BE49-F238E27FC236}">
              <a16:creationId xmlns:a16="http://schemas.microsoft.com/office/drawing/2014/main" id="{E78D9541-C41E-43D5-84B0-6489B831ADE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0206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10</xdr:row>
      <xdr:rowOff>95250</xdr:rowOff>
    </xdr:from>
    <xdr:to>
      <xdr:col>2</xdr:col>
      <xdr:colOff>200025</xdr:colOff>
      <xdr:row>12</xdr:row>
      <xdr:rowOff>81914</xdr:rowOff>
    </xdr:to>
    <xdr:pic>
      <xdr:nvPicPr>
        <xdr:cNvPr id="9" name="图片 8">
          <a:extLst>
            <a:ext uri="{FF2B5EF4-FFF2-40B4-BE49-F238E27FC236}">
              <a16:creationId xmlns:a16="http://schemas.microsoft.com/office/drawing/2014/main" id="{0EF09265-69FD-4C0E-8C2C-C64D8021694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5925" y="3705225"/>
          <a:ext cx="933450" cy="329564"/>
        </a:xfrm>
        <a:prstGeom prst="rect">
          <a:avLst/>
        </a:prstGeom>
        <a:noFill/>
        <a:ln>
          <a:noFill/>
        </a:ln>
      </xdr:spPr>
    </xdr:pic>
    <xdr:clientData/>
  </xdr:twoCellAnchor>
  <xdr:twoCellAnchor editAs="oneCell">
    <xdr:from>
      <xdr:col>7</xdr:col>
      <xdr:colOff>733425</xdr:colOff>
      <xdr:row>9</xdr:row>
      <xdr:rowOff>76200</xdr:rowOff>
    </xdr:from>
    <xdr:to>
      <xdr:col>9</xdr:col>
      <xdr:colOff>284480</xdr:colOff>
      <xdr:row>12</xdr:row>
      <xdr:rowOff>63500</xdr:rowOff>
    </xdr:to>
    <xdr:pic>
      <xdr:nvPicPr>
        <xdr:cNvPr id="6" name="图片 5">
          <a:extLst>
            <a:ext uri="{FF2B5EF4-FFF2-40B4-BE49-F238E27FC236}">
              <a16:creationId xmlns:a16="http://schemas.microsoft.com/office/drawing/2014/main" id="{13F57BA0-B9F7-467C-82FC-44261F259D3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8696325" y="3514725"/>
          <a:ext cx="1084580" cy="501650"/>
        </a:xfrm>
        <a:prstGeom prst="rect">
          <a:avLst/>
        </a:prstGeom>
        <a:noFill/>
        <a:ln w="9525">
          <a:noFill/>
          <a:miter lim="800000"/>
          <a:headEnd/>
          <a:tailEnd/>
        </a:ln>
      </xdr:spPr>
    </xdr:pic>
    <xdr:clientData/>
  </xdr:twoCellAnchor>
  <xdr:twoCellAnchor editAs="oneCell">
    <xdr:from>
      <xdr:col>4</xdr:col>
      <xdr:colOff>1000125</xdr:colOff>
      <xdr:row>9</xdr:row>
      <xdr:rowOff>114300</xdr:rowOff>
    </xdr:from>
    <xdr:to>
      <xdr:col>5</xdr:col>
      <xdr:colOff>800100</xdr:colOff>
      <xdr:row>12</xdr:row>
      <xdr:rowOff>9525</xdr:rowOff>
    </xdr:to>
    <xdr:pic>
      <xdr:nvPicPr>
        <xdr:cNvPr id="8" name="图片 7">
          <a:extLst>
            <a:ext uri="{FF2B5EF4-FFF2-40B4-BE49-F238E27FC236}">
              <a16:creationId xmlns:a16="http://schemas.microsoft.com/office/drawing/2014/main" id="{5788AD43-48F7-434C-8C3B-5BE8513A04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5838825" y="3552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41</xdr:row>
      <xdr:rowOff>190500</xdr:rowOff>
    </xdr:from>
    <xdr:to>
      <xdr:col>2</xdr:col>
      <xdr:colOff>2242185</xdr:colOff>
      <xdr:row>45</xdr:row>
      <xdr:rowOff>100965</xdr:rowOff>
    </xdr:to>
    <xdr:pic>
      <xdr:nvPicPr>
        <xdr:cNvPr id="5" name="图片 4">
          <a:extLst>
            <a:ext uri="{FF2B5EF4-FFF2-40B4-BE49-F238E27FC236}">
              <a16:creationId xmlns:a16="http://schemas.microsoft.com/office/drawing/2014/main" id="{8D255EAE-592B-4568-9320-2F97FDD1784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12792075"/>
          <a:ext cx="1242060" cy="624840"/>
        </a:xfrm>
        <a:prstGeom prst="rect">
          <a:avLst/>
        </a:prstGeom>
        <a:noFill/>
        <a:ln>
          <a:noFill/>
        </a:ln>
      </xdr:spPr>
    </xdr:pic>
    <xdr:clientData/>
  </xdr:twoCellAnchor>
  <xdr:twoCellAnchor editAs="oneCell">
    <xdr:from>
      <xdr:col>9</xdr:col>
      <xdr:colOff>304800</xdr:colOff>
      <xdr:row>42</xdr:row>
      <xdr:rowOff>161925</xdr:rowOff>
    </xdr:from>
    <xdr:to>
      <xdr:col>10</xdr:col>
      <xdr:colOff>560705</xdr:colOff>
      <xdr:row>45</xdr:row>
      <xdr:rowOff>149225</xdr:rowOff>
    </xdr:to>
    <xdr:pic>
      <xdr:nvPicPr>
        <xdr:cNvPr id="7" name="图片 6">
          <a:extLst>
            <a:ext uri="{FF2B5EF4-FFF2-40B4-BE49-F238E27FC236}">
              <a16:creationId xmlns:a16="http://schemas.microsoft.com/office/drawing/2014/main" id="{23A9F790-8CAC-4269-9FE2-14249C37119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96352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C2705849-F55D-4C4A-B3A3-F0C6A2FE43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144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941294</xdr:colOff>
      <xdr:row>40</xdr:row>
      <xdr:rowOff>100854</xdr:rowOff>
    </xdr:from>
    <xdr:to>
      <xdr:col>2</xdr:col>
      <xdr:colOff>2183354</xdr:colOff>
      <xdr:row>44</xdr:row>
      <xdr:rowOff>19723</xdr:rowOff>
    </xdr:to>
    <xdr:pic>
      <xdr:nvPicPr>
        <xdr:cNvPr id="6" name="图片 5">
          <a:extLst>
            <a:ext uri="{FF2B5EF4-FFF2-40B4-BE49-F238E27FC236}">
              <a16:creationId xmlns:a16="http://schemas.microsoft.com/office/drawing/2014/main" id="{B4E43E80-0484-44AE-B8F4-8B698285CAB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1765" y="12158383"/>
          <a:ext cx="1242060" cy="624840"/>
        </a:xfrm>
        <a:prstGeom prst="rect">
          <a:avLst/>
        </a:prstGeom>
        <a:noFill/>
        <a:ln>
          <a:noFill/>
        </a:ln>
      </xdr:spPr>
    </xdr:pic>
    <xdr:clientData/>
  </xdr:twoCellAnchor>
  <xdr:twoCellAnchor editAs="oneCell">
    <xdr:from>
      <xdr:col>9</xdr:col>
      <xdr:colOff>291353</xdr:colOff>
      <xdr:row>41</xdr:row>
      <xdr:rowOff>100853</xdr:rowOff>
    </xdr:from>
    <xdr:to>
      <xdr:col>10</xdr:col>
      <xdr:colOff>546698</xdr:colOff>
      <xdr:row>44</xdr:row>
      <xdr:rowOff>98238</xdr:rowOff>
    </xdr:to>
    <xdr:pic>
      <xdr:nvPicPr>
        <xdr:cNvPr id="8" name="图片 7">
          <a:extLst>
            <a:ext uri="{FF2B5EF4-FFF2-40B4-BE49-F238E27FC236}">
              <a16:creationId xmlns:a16="http://schemas.microsoft.com/office/drawing/2014/main" id="{0593778F-0DC6-442A-A309-D72D02878A1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3471" y="12360088"/>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178174</xdr:colOff>
      <xdr:row>45</xdr:row>
      <xdr:rowOff>73399</xdr:rowOff>
    </xdr:to>
    <xdr:pic>
      <xdr:nvPicPr>
        <xdr:cNvPr id="7" name="图片 6">
          <a:extLst>
            <a:ext uri="{FF2B5EF4-FFF2-40B4-BE49-F238E27FC236}">
              <a16:creationId xmlns:a16="http://schemas.microsoft.com/office/drawing/2014/main" id="{19D56EE4-48B5-482B-A39E-A4D5F109BE9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259541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447675</xdr:colOff>
      <xdr:row>41</xdr:row>
      <xdr:rowOff>0</xdr:rowOff>
    </xdr:from>
    <xdr:to>
      <xdr:col>2</xdr:col>
      <xdr:colOff>1689735</xdr:colOff>
      <xdr:row>44</xdr:row>
      <xdr:rowOff>110490</xdr:rowOff>
    </xdr:to>
    <xdr:pic>
      <xdr:nvPicPr>
        <xdr:cNvPr id="7" name="图片 6">
          <a:extLst>
            <a:ext uri="{FF2B5EF4-FFF2-40B4-BE49-F238E27FC236}">
              <a16:creationId xmlns:a16="http://schemas.microsoft.com/office/drawing/2014/main" id="{01D396F8-A434-4B41-8861-116EF259241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67025" y="12192000"/>
          <a:ext cx="1242060" cy="624840"/>
        </a:xfrm>
        <a:prstGeom prst="rect">
          <a:avLst/>
        </a:prstGeom>
        <a:noFill/>
        <a:ln>
          <a:noFill/>
        </a:ln>
      </xdr:spPr>
    </xdr:pic>
    <xdr:clientData/>
  </xdr:twoCellAnchor>
  <xdr:twoCellAnchor editAs="oneCell">
    <xdr:from>
      <xdr:col>9</xdr:col>
      <xdr:colOff>114300</xdr:colOff>
      <xdr:row>41</xdr:row>
      <xdr:rowOff>161925</xdr:rowOff>
    </xdr:from>
    <xdr:to>
      <xdr:col>10</xdr:col>
      <xdr:colOff>370205</xdr:colOff>
      <xdr:row>44</xdr:row>
      <xdr:rowOff>149225</xdr:rowOff>
    </xdr:to>
    <xdr:pic>
      <xdr:nvPicPr>
        <xdr:cNvPr id="8" name="图片 7">
          <a:extLst>
            <a:ext uri="{FF2B5EF4-FFF2-40B4-BE49-F238E27FC236}">
              <a16:creationId xmlns:a16="http://schemas.microsoft.com/office/drawing/2014/main" id="{244397A1-3E91-4CE5-865F-8C18EB88F1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82325" y="1235392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E5E3805D-BFA0-41AC-B98C-4113DEDE40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63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1600200</xdr:colOff>
      <xdr:row>40</xdr:row>
      <xdr:rowOff>76200</xdr:rowOff>
    </xdr:from>
    <xdr:to>
      <xdr:col>2</xdr:col>
      <xdr:colOff>2533650</xdr:colOff>
      <xdr:row>43</xdr:row>
      <xdr:rowOff>3810</xdr:rowOff>
    </xdr:to>
    <xdr:pic>
      <xdr:nvPicPr>
        <xdr:cNvPr id="7" name="图片 6">
          <a:extLst>
            <a:ext uri="{FF2B5EF4-FFF2-40B4-BE49-F238E27FC236}">
              <a16:creationId xmlns:a16="http://schemas.microsoft.com/office/drawing/2014/main" id="{A93B0229-6E0B-4606-A0A6-12C26E7A75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9550" y="11649075"/>
          <a:ext cx="933450" cy="441960"/>
        </a:xfrm>
        <a:prstGeom prst="rect">
          <a:avLst/>
        </a:prstGeom>
        <a:noFill/>
        <a:ln>
          <a:noFill/>
        </a:ln>
      </xdr:spPr>
    </xdr:pic>
    <xdr:clientData/>
  </xdr:twoCellAnchor>
  <xdr:twoCellAnchor editAs="oneCell">
    <xdr:from>
      <xdr:col>9</xdr:col>
      <xdr:colOff>352425</xdr:colOff>
      <xdr:row>38</xdr:row>
      <xdr:rowOff>152400</xdr:rowOff>
    </xdr:from>
    <xdr:to>
      <xdr:col>10</xdr:col>
      <xdr:colOff>608330</xdr:colOff>
      <xdr:row>41</xdr:row>
      <xdr:rowOff>139700</xdr:rowOff>
    </xdr:to>
    <xdr:pic>
      <xdr:nvPicPr>
        <xdr:cNvPr id="9" name="图片 8">
          <a:extLst>
            <a:ext uri="{FF2B5EF4-FFF2-40B4-BE49-F238E27FC236}">
              <a16:creationId xmlns:a16="http://schemas.microsoft.com/office/drawing/2014/main" id="{2492B9A2-278B-43F8-A14A-42CC29700A2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20450" y="11382375"/>
          <a:ext cx="1084580" cy="501650"/>
        </a:xfrm>
        <a:prstGeom prst="rect">
          <a:avLst/>
        </a:prstGeom>
        <a:noFill/>
        <a:ln w="9525">
          <a:noFill/>
          <a:miter lim="800000"/>
          <a:headEnd/>
          <a:tailEnd/>
        </a:ln>
      </xdr:spPr>
    </xdr:pic>
    <xdr:clientData/>
  </xdr:twoCellAnchor>
  <xdr:twoCellAnchor editAs="oneCell">
    <xdr:from>
      <xdr:col>4</xdr:col>
      <xdr:colOff>895350</xdr:colOff>
      <xdr:row>39</xdr:row>
      <xdr:rowOff>104775</xdr:rowOff>
    </xdr:from>
    <xdr:to>
      <xdr:col>6</xdr:col>
      <xdr:colOff>95250</xdr:colOff>
      <xdr:row>42</xdr:row>
      <xdr:rowOff>0</xdr:rowOff>
    </xdr:to>
    <xdr:pic>
      <xdr:nvPicPr>
        <xdr:cNvPr id="8" name="图片 7">
          <a:extLst>
            <a:ext uri="{FF2B5EF4-FFF2-40B4-BE49-F238E27FC236}">
              <a16:creationId xmlns:a16="http://schemas.microsoft.com/office/drawing/2014/main" id="{A4D13F4D-0FFC-4F61-BD68-2DE6E8B01B8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53300" y="11506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1571625</xdr:colOff>
      <xdr:row>46</xdr:row>
      <xdr:rowOff>47625</xdr:rowOff>
    </xdr:from>
    <xdr:to>
      <xdr:col>2</xdr:col>
      <xdr:colOff>2505075</xdr:colOff>
      <xdr:row>48</xdr:row>
      <xdr:rowOff>146685</xdr:rowOff>
    </xdr:to>
    <xdr:pic>
      <xdr:nvPicPr>
        <xdr:cNvPr id="8" name="图片 7">
          <a:extLst>
            <a:ext uri="{FF2B5EF4-FFF2-40B4-BE49-F238E27FC236}">
              <a16:creationId xmlns:a16="http://schemas.microsoft.com/office/drawing/2014/main" id="{9BF55E67-BC0C-43A4-BE3F-7E8EFAF89C3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90975" y="13001625"/>
          <a:ext cx="933450" cy="441960"/>
        </a:xfrm>
        <a:prstGeom prst="rect">
          <a:avLst/>
        </a:prstGeom>
        <a:noFill/>
        <a:ln>
          <a:noFill/>
        </a:ln>
      </xdr:spPr>
    </xdr:pic>
    <xdr:clientData/>
  </xdr:twoCellAnchor>
  <xdr:twoCellAnchor editAs="oneCell">
    <xdr:from>
      <xdr:col>9</xdr:col>
      <xdr:colOff>504825</xdr:colOff>
      <xdr:row>44</xdr:row>
      <xdr:rowOff>95250</xdr:rowOff>
    </xdr:from>
    <xdr:to>
      <xdr:col>10</xdr:col>
      <xdr:colOff>760730</xdr:colOff>
      <xdr:row>47</xdr:row>
      <xdr:rowOff>82550</xdr:rowOff>
    </xdr:to>
    <xdr:pic>
      <xdr:nvPicPr>
        <xdr:cNvPr id="7" name="图片 6">
          <a:extLst>
            <a:ext uri="{FF2B5EF4-FFF2-40B4-BE49-F238E27FC236}">
              <a16:creationId xmlns:a16="http://schemas.microsoft.com/office/drawing/2014/main" id="{C2B836FE-DCA7-4485-A48A-854B0F3454C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72850" y="12706350"/>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180975</xdr:colOff>
      <xdr:row>48</xdr:row>
      <xdr:rowOff>66675</xdr:rowOff>
    </xdr:to>
    <xdr:pic>
      <xdr:nvPicPr>
        <xdr:cNvPr id="6" name="图片 5">
          <a:extLst>
            <a:ext uri="{FF2B5EF4-FFF2-40B4-BE49-F238E27FC236}">
              <a16:creationId xmlns:a16="http://schemas.microsoft.com/office/drawing/2014/main" id="{8A7662B3-C7B7-46DC-A80A-355DE4E9DEE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540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1562100</xdr:colOff>
      <xdr:row>46</xdr:row>
      <xdr:rowOff>123825</xdr:rowOff>
    </xdr:from>
    <xdr:to>
      <xdr:col>2</xdr:col>
      <xdr:colOff>2495550</xdr:colOff>
      <xdr:row>49</xdr:row>
      <xdr:rowOff>51435</xdr:rowOff>
    </xdr:to>
    <xdr:pic>
      <xdr:nvPicPr>
        <xdr:cNvPr id="10" name="图片 9">
          <a:extLst>
            <a:ext uri="{FF2B5EF4-FFF2-40B4-BE49-F238E27FC236}">
              <a16:creationId xmlns:a16="http://schemas.microsoft.com/office/drawing/2014/main" id="{76BEC8DE-932A-49A0-BBB2-83AF592832A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81450" y="13373100"/>
          <a:ext cx="933450" cy="441960"/>
        </a:xfrm>
        <a:prstGeom prst="rect">
          <a:avLst/>
        </a:prstGeom>
        <a:noFill/>
        <a:ln>
          <a:noFill/>
        </a:ln>
      </xdr:spPr>
    </xdr:pic>
    <xdr:clientData/>
  </xdr:twoCellAnchor>
  <xdr:twoCellAnchor editAs="oneCell">
    <xdr:from>
      <xdr:col>9</xdr:col>
      <xdr:colOff>342900</xdr:colOff>
      <xdr:row>44</xdr:row>
      <xdr:rowOff>114300</xdr:rowOff>
    </xdr:from>
    <xdr:to>
      <xdr:col>10</xdr:col>
      <xdr:colOff>598805</xdr:colOff>
      <xdr:row>47</xdr:row>
      <xdr:rowOff>101600</xdr:rowOff>
    </xdr:to>
    <xdr:pic>
      <xdr:nvPicPr>
        <xdr:cNvPr id="6" name="图片 5">
          <a:extLst>
            <a:ext uri="{FF2B5EF4-FFF2-40B4-BE49-F238E27FC236}">
              <a16:creationId xmlns:a16="http://schemas.microsoft.com/office/drawing/2014/main" id="{CF307AA9-B4A3-40AC-950B-3B32333D719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13020675"/>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178174</xdr:colOff>
      <xdr:row>48</xdr:row>
      <xdr:rowOff>73398</xdr:rowOff>
    </xdr:to>
    <xdr:pic>
      <xdr:nvPicPr>
        <xdr:cNvPr id="8" name="图片 7">
          <a:extLst>
            <a:ext uri="{FF2B5EF4-FFF2-40B4-BE49-F238E27FC236}">
              <a16:creationId xmlns:a16="http://schemas.microsoft.com/office/drawing/2014/main" id="{9B3D9C7D-33E4-4A68-94B8-268326C7DBD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200529"/>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1143000</xdr:colOff>
      <xdr:row>20</xdr:row>
      <xdr:rowOff>104775</xdr:rowOff>
    </xdr:from>
    <xdr:to>
      <xdr:col>2</xdr:col>
      <xdr:colOff>2385060</xdr:colOff>
      <xdr:row>24</xdr:row>
      <xdr:rowOff>43815</xdr:rowOff>
    </xdr:to>
    <xdr:pic>
      <xdr:nvPicPr>
        <xdr:cNvPr id="6" name="图片 5">
          <a:extLst>
            <a:ext uri="{FF2B5EF4-FFF2-40B4-BE49-F238E27FC236}">
              <a16:creationId xmlns:a16="http://schemas.microsoft.com/office/drawing/2014/main" id="{FB0D71C3-C4C7-4AEF-8BEA-3096D8C3520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62350" y="5076825"/>
          <a:ext cx="1242060" cy="624840"/>
        </a:xfrm>
        <a:prstGeom prst="rect">
          <a:avLst/>
        </a:prstGeom>
        <a:noFill/>
        <a:ln>
          <a:noFill/>
        </a:ln>
      </xdr:spPr>
    </xdr:pic>
    <xdr:clientData/>
  </xdr:twoCellAnchor>
  <xdr:twoCellAnchor editAs="oneCell">
    <xdr:from>
      <xdr:col>9</xdr:col>
      <xdr:colOff>95250</xdr:colOff>
      <xdr:row>20</xdr:row>
      <xdr:rowOff>0</xdr:rowOff>
    </xdr:from>
    <xdr:to>
      <xdr:col>10</xdr:col>
      <xdr:colOff>351155</xdr:colOff>
      <xdr:row>22</xdr:row>
      <xdr:rowOff>158750</xdr:rowOff>
    </xdr:to>
    <xdr:pic>
      <xdr:nvPicPr>
        <xdr:cNvPr id="7" name="图片 6">
          <a:extLst>
            <a:ext uri="{FF2B5EF4-FFF2-40B4-BE49-F238E27FC236}">
              <a16:creationId xmlns:a16="http://schemas.microsoft.com/office/drawing/2014/main" id="{FC0C401E-8D99-4F2F-A096-8DB9E10C61F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63275" y="497205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CBA34705-B395-423D-BEEF-AE051AB221D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5143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42</xdr:row>
      <xdr:rowOff>85725</xdr:rowOff>
    </xdr:from>
    <xdr:to>
      <xdr:col>2</xdr:col>
      <xdr:colOff>2381250</xdr:colOff>
      <xdr:row>45</xdr:row>
      <xdr:rowOff>13335</xdr:rowOff>
    </xdr:to>
    <xdr:pic>
      <xdr:nvPicPr>
        <xdr:cNvPr id="8" name="图片 7">
          <a:extLst>
            <a:ext uri="{FF2B5EF4-FFF2-40B4-BE49-F238E27FC236}">
              <a16:creationId xmlns:a16="http://schemas.microsoft.com/office/drawing/2014/main" id="{DED4470B-4412-4596-8325-EE3D405C43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12458700"/>
          <a:ext cx="933450" cy="441960"/>
        </a:xfrm>
        <a:prstGeom prst="rect">
          <a:avLst/>
        </a:prstGeom>
        <a:noFill/>
        <a:ln>
          <a:noFill/>
        </a:ln>
      </xdr:spPr>
    </xdr:pic>
    <xdr:clientData/>
  </xdr:twoCellAnchor>
  <xdr:twoCellAnchor editAs="oneCell">
    <xdr:from>
      <xdr:col>9</xdr:col>
      <xdr:colOff>209550</xdr:colOff>
      <xdr:row>40</xdr:row>
      <xdr:rowOff>161925</xdr:rowOff>
    </xdr:from>
    <xdr:to>
      <xdr:col>10</xdr:col>
      <xdr:colOff>465455</xdr:colOff>
      <xdr:row>43</xdr:row>
      <xdr:rowOff>149225</xdr:rowOff>
    </xdr:to>
    <xdr:pic>
      <xdr:nvPicPr>
        <xdr:cNvPr id="7" name="图片 6">
          <a:extLst>
            <a:ext uri="{FF2B5EF4-FFF2-40B4-BE49-F238E27FC236}">
              <a16:creationId xmlns:a16="http://schemas.microsoft.com/office/drawing/2014/main" id="{4FDFC528-C19D-4B1A-84CA-A4A617F7EF5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192000"/>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82B65BA4-BBCC-4D0C-A912-48AD90F5C79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72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23</xdr:row>
      <xdr:rowOff>161925</xdr:rowOff>
    </xdr:from>
    <xdr:to>
      <xdr:col>2</xdr:col>
      <xdr:colOff>2545080</xdr:colOff>
      <xdr:row>26</xdr:row>
      <xdr:rowOff>135255</xdr:rowOff>
    </xdr:to>
    <xdr:pic>
      <xdr:nvPicPr>
        <xdr:cNvPr id="7" name="图片 6">
          <a:extLst>
            <a:ext uri="{FF2B5EF4-FFF2-40B4-BE49-F238E27FC236}">
              <a16:creationId xmlns:a16="http://schemas.microsoft.com/office/drawing/2014/main" id="{3F25D608-0D2A-4F9D-8D8B-B17B3A9DD6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29175" y="4933950"/>
          <a:ext cx="1173480" cy="487680"/>
        </a:xfrm>
        <a:prstGeom prst="rect">
          <a:avLst/>
        </a:prstGeom>
        <a:noFill/>
        <a:ln>
          <a:noFill/>
        </a:ln>
      </xdr:spPr>
    </xdr:pic>
    <xdr:clientData/>
  </xdr:twoCellAnchor>
  <xdr:twoCellAnchor editAs="oneCell">
    <xdr:from>
      <xdr:col>9</xdr:col>
      <xdr:colOff>180975</xdr:colOff>
      <xdr:row>22</xdr:row>
      <xdr:rowOff>152400</xdr:rowOff>
    </xdr:from>
    <xdr:to>
      <xdr:col>10</xdr:col>
      <xdr:colOff>436880</xdr:colOff>
      <xdr:row>25</xdr:row>
      <xdr:rowOff>139700</xdr:rowOff>
    </xdr:to>
    <xdr:pic>
      <xdr:nvPicPr>
        <xdr:cNvPr id="8" name="图片 7">
          <a:extLst>
            <a:ext uri="{FF2B5EF4-FFF2-40B4-BE49-F238E27FC236}">
              <a16:creationId xmlns:a16="http://schemas.microsoft.com/office/drawing/2014/main" id="{508B954F-6C4A-4EFA-B652-46287820730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4752975"/>
          <a:ext cx="1084580" cy="501650"/>
        </a:xfrm>
        <a:prstGeom prst="rect">
          <a:avLst/>
        </a:prstGeom>
        <a:noFill/>
        <a:ln w="9525">
          <a:noFill/>
          <a:miter lim="800000"/>
          <a:headEnd/>
          <a:tailEnd/>
        </a:ln>
      </xdr:spPr>
    </xdr:pic>
    <xdr:clientData/>
  </xdr:twoCellAnchor>
  <xdr:twoCellAnchor editAs="oneCell">
    <xdr:from>
      <xdr:col>5</xdr:col>
      <xdr:colOff>0</xdr:colOff>
      <xdr:row>24</xdr:row>
      <xdr:rowOff>0</xdr:rowOff>
    </xdr:from>
    <xdr:to>
      <xdr:col>6</xdr:col>
      <xdr:colOff>180975</xdr:colOff>
      <xdr:row>26</xdr:row>
      <xdr:rowOff>66675</xdr:rowOff>
    </xdr:to>
    <xdr:pic>
      <xdr:nvPicPr>
        <xdr:cNvPr id="9" name="图片 8">
          <a:extLst>
            <a:ext uri="{FF2B5EF4-FFF2-40B4-BE49-F238E27FC236}">
              <a16:creationId xmlns:a16="http://schemas.microsoft.com/office/drawing/2014/main" id="{C5BE9961-ACA0-46BA-8279-9CE5E4A0397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553450" y="49434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20</xdr:row>
      <xdr:rowOff>66675</xdr:rowOff>
    </xdr:from>
    <xdr:to>
      <xdr:col>2</xdr:col>
      <xdr:colOff>1933575</xdr:colOff>
      <xdr:row>22</xdr:row>
      <xdr:rowOff>165735</xdr:rowOff>
    </xdr:to>
    <xdr:pic>
      <xdr:nvPicPr>
        <xdr:cNvPr id="5" name="图片 4">
          <a:extLst>
            <a:ext uri="{FF2B5EF4-FFF2-40B4-BE49-F238E27FC236}">
              <a16:creationId xmlns:a16="http://schemas.microsoft.com/office/drawing/2014/main" id="{B086EAB7-46AF-45D5-96A1-33421950933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4886325"/>
          <a:ext cx="933450" cy="441960"/>
        </a:xfrm>
        <a:prstGeom prst="rect">
          <a:avLst/>
        </a:prstGeom>
        <a:noFill/>
        <a:ln>
          <a:noFill/>
        </a:ln>
      </xdr:spPr>
    </xdr:pic>
    <xdr:clientData/>
  </xdr:twoCellAnchor>
  <xdr:twoCellAnchor editAs="oneCell">
    <xdr:from>
      <xdr:col>9</xdr:col>
      <xdr:colOff>266700</xdr:colOff>
      <xdr:row>20</xdr:row>
      <xdr:rowOff>19050</xdr:rowOff>
    </xdr:from>
    <xdr:to>
      <xdr:col>10</xdr:col>
      <xdr:colOff>522605</xdr:colOff>
      <xdr:row>23</xdr:row>
      <xdr:rowOff>6350</xdr:rowOff>
    </xdr:to>
    <xdr:pic>
      <xdr:nvPicPr>
        <xdr:cNvPr id="8" name="图片 7">
          <a:extLst>
            <a:ext uri="{FF2B5EF4-FFF2-40B4-BE49-F238E27FC236}">
              <a16:creationId xmlns:a16="http://schemas.microsoft.com/office/drawing/2014/main" id="{1C4A5AC4-4946-476C-A55E-EBDF6A7D0AD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48387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1903CB11-D538-4B95-8DB5-04B1FAE75A8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991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85725</xdr:colOff>
      <xdr:row>27</xdr:row>
      <xdr:rowOff>114300</xdr:rowOff>
    </xdr:from>
    <xdr:to>
      <xdr:col>3</xdr:col>
      <xdr:colOff>1019175</xdr:colOff>
      <xdr:row>29</xdr:row>
      <xdr:rowOff>100964</xdr:rowOff>
    </xdr:to>
    <xdr:pic>
      <xdr:nvPicPr>
        <xdr:cNvPr id="8" name="图片 7">
          <a:extLst>
            <a:ext uri="{FF2B5EF4-FFF2-40B4-BE49-F238E27FC236}">
              <a16:creationId xmlns:a16="http://schemas.microsoft.com/office/drawing/2014/main" id="{4C6BDBEE-D398-4DCB-A005-8E7E064AE1D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71725" y="9058275"/>
          <a:ext cx="933450" cy="329564"/>
        </a:xfrm>
        <a:prstGeom prst="rect">
          <a:avLst/>
        </a:prstGeom>
        <a:noFill/>
        <a:ln>
          <a:noFill/>
        </a:ln>
      </xdr:spPr>
    </xdr:pic>
    <xdr:clientData/>
  </xdr:twoCellAnchor>
  <xdr:twoCellAnchor editAs="oneCell">
    <xdr:from>
      <xdr:col>11</xdr:col>
      <xdr:colOff>1019175</xdr:colOff>
      <xdr:row>26</xdr:row>
      <xdr:rowOff>161925</xdr:rowOff>
    </xdr:from>
    <xdr:to>
      <xdr:col>12</xdr:col>
      <xdr:colOff>1036955</xdr:colOff>
      <xdr:row>29</xdr:row>
      <xdr:rowOff>149225</xdr:rowOff>
    </xdr:to>
    <xdr:pic>
      <xdr:nvPicPr>
        <xdr:cNvPr id="7" name="图片 6">
          <a:extLst>
            <a:ext uri="{FF2B5EF4-FFF2-40B4-BE49-F238E27FC236}">
              <a16:creationId xmlns:a16="http://schemas.microsoft.com/office/drawing/2014/main" id="{025773CB-67AA-44B6-9082-8D695C40E99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725025" y="8934450"/>
          <a:ext cx="1084580" cy="501650"/>
        </a:xfrm>
        <a:prstGeom prst="rect">
          <a:avLst/>
        </a:prstGeom>
        <a:noFill/>
        <a:ln w="9525">
          <a:noFill/>
          <a:miter lim="800000"/>
          <a:headEnd/>
          <a:tailEnd/>
        </a:ln>
      </xdr:spPr>
    </xdr:pic>
    <xdr:clientData/>
  </xdr:twoCellAnchor>
  <xdr:twoCellAnchor editAs="oneCell">
    <xdr:from>
      <xdr:col>8</xdr:col>
      <xdr:colOff>0</xdr:colOff>
      <xdr:row>28</xdr:row>
      <xdr:rowOff>0</xdr:rowOff>
    </xdr:from>
    <xdr:to>
      <xdr:col>9</xdr:col>
      <xdr:colOff>390525</xdr:colOff>
      <xdr:row>30</xdr:row>
      <xdr:rowOff>66675</xdr:rowOff>
    </xdr:to>
    <xdr:pic>
      <xdr:nvPicPr>
        <xdr:cNvPr id="10" name="图片 9">
          <a:extLst>
            <a:ext uri="{FF2B5EF4-FFF2-40B4-BE49-F238E27FC236}">
              <a16:creationId xmlns:a16="http://schemas.microsoft.com/office/drawing/2014/main" id="{4725ED26-E3CE-47F0-ADD7-16C0E21391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343650" y="9115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619125</xdr:colOff>
      <xdr:row>49</xdr:row>
      <xdr:rowOff>95250</xdr:rowOff>
    </xdr:from>
    <xdr:to>
      <xdr:col>2</xdr:col>
      <xdr:colOff>1861185</xdr:colOff>
      <xdr:row>53</xdr:row>
      <xdr:rowOff>34290</xdr:rowOff>
    </xdr:to>
    <xdr:pic>
      <xdr:nvPicPr>
        <xdr:cNvPr id="6" name="图片 5">
          <a:extLst>
            <a:ext uri="{FF2B5EF4-FFF2-40B4-BE49-F238E27FC236}">
              <a16:creationId xmlns:a16="http://schemas.microsoft.com/office/drawing/2014/main" id="{6337EEB7-BFFC-46E9-A85B-848F9E73FA8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38475" y="15668625"/>
          <a:ext cx="1242060" cy="624840"/>
        </a:xfrm>
        <a:prstGeom prst="rect">
          <a:avLst/>
        </a:prstGeom>
        <a:noFill/>
        <a:ln>
          <a:noFill/>
        </a:ln>
      </xdr:spPr>
    </xdr:pic>
    <xdr:clientData/>
  </xdr:twoCellAnchor>
  <xdr:twoCellAnchor editAs="oneCell">
    <xdr:from>
      <xdr:col>9</xdr:col>
      <xdr:colOff>266700</xdr:colOff>
      <xdr:row>49</xdr:row>
      <xdr:rowOff>123825</xdr:rowOff>
    </xdr:from>
    <xdr:to>
      <xdr:col>10</xdr:col>
      <xdr:colOff>522605</xdr:colOff>
      <xdr:row>52</xdr:row>
      <xdr:rowOff>111125</xdr:rowOff>
    </xdr:to>
    <xdr:pic>
      <xdr:nvPicPr>
        <xdr:cNvPr id="7" name="图片 6">
          <a:extLst>
            <a:ext uri="{FF2B5EF4-FFF2-40B4-BE49-F238E27FC236}">
              <a16:creationId xmlns:a16="http://schemas.microsoft.com/office/drawing/2014/main" id="{8319B81F-468F-4399-BEBC-E3D9D94979D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15697200"/>
          <a:ext cx="1084580" cy="501650"/>
        </a:xfrm>
        <a:prstGeom prst="rect">
          <a:avLst/>
        </a:prstGeom>
        <a:noFill/>
        <a:ln w="9525">
          <a:noFill/>
          <a:miter lim="800000"/>
          <a:headEnd/>
          <a:tailEnd/>
        </a:ln>
      </xdr:spPr>
    </xdr:pic>
    <xdr:clientData/>
  </xdr:twoCellAnchor>
  <xdr:twoCellAnchor editAs="oneCell">
    <xdr:from>
      <xdr:col>5</xdr:col>
      <xdr:colOff>0</xdr:colOff>
      <xdr:row>51</xdr:row>
      <xdr:rowOff>0</xdr:rowOff>
    </xdr:from>
    <xdr:to>
      <xdr:col>6</xdr:col>
      <xdr:colOff>180975</xdr:colOff>
      <xdr:row>53</xdr:row>
      <xdr:rowOff>66675</xdr:rowOff>
    </xdr:to>
    <xdr:pic>
      <xdr:nvPicPr>
        <xdr:cNvPr id="8" name="图片 7">
          <a:extLst>
            <a:ext uri="{FF2B5EF4-FFF2-40B4-BE49-F238E27FC236}">
              <a16:creationId xmlns:a16="http://schemas.microsoft.com/office/drawing/2014/main" id="{1EE84F8D-8D6C-4554-841D-F4D6FA6EFA4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9162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790575</xdr:colOff>
      <xdr:row>22</xdr:row>
      <xdr:rowOff>57150</xdr:rowOff>
    </xdr:from>
    <xdr:to>
      <xdr:col>2</xdr:col>
      <xdr:colOff>1724025</xdr:colOff>
      <xdr:row>24</xdr:row>
      <xdr:rowOff>156210</xdr:rowOff>
    </xdr:to>
    <xdr:pic>
      <xdr:nvPicPr>
        <xdr:cNvPr id="8" name="图片 7">
          <a:extLst>
            <a:ext uri="{FF2B5EF4-FFF2-40B4-BE49-F238E27FC236}">
              <a16:creationId xmlns:a16="http://schemas.microsoft.com/office/drawing/2014/main" id="{1585C144-6130-4E8C-A1F3-6C68D7A8C6E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09925" y="5572125"/>
          <a:ext cx="933450" cy="441960"/>
        </a:xfrm>
        <a:prstGeom prst="rect">
          <a:avLst/>
        </a:prstGeom>
        <a:noFill/>
        <a:ln>
          <a:noFill/>
        </a:ln>
      </xdr:spPr>
    </xdr:pic>
    <xdr:clientData/>
  </xdr:twoCellAnchor>
  <xdr:twoCellAnchor editAs="oneCell">
    <xdr:from>
      <xdr:col>9</xdr:col>
      <xdr:colOff>200025</xdr:colOff>
      <xdr:row>22</xdr:row>
      <xdr:rowOff>9525</xdr:rowOff>
    </xdr:from>
    <xdr:to>
      <xdr:col>10</xdr:col>
      <xdr:colOff>455930</xdr:colOff>
      <xdr:row>24</xdr:row>
      <xdr:rowOff>168275</xdr:rowOff>
    </xdr:to>
    <xdr:pic>
      <xdr:nvPicPr>
        <xdr:cNvPr id="7" name="图片 6">
          <a:extLst>
            <a:ext uri="{FF2B5EF4-FFF2-40B4-BE49-F238E27FC236}">
              <a16:creationId xmlns:a16="http://schemas.microsoft.com/office/drawing/2014/main" id="{5245C38A-310A-409F-8082-DC1D0CACA77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68075" y="552450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9" name="图片 8">
          <a:extLst>
            <a:ext uri="{FF2B5EF4-FFF2-40B4-BE49-F238E27FC236}">
              <a16:creationId xmlns:a16="http://schemas.microsoft.com/office/drawing/2014/main" id="{E06E5635-9B05-431B-90ED-079FE7DB71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686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1762125</xdr:colOff>
      <xdr:row>15</xdr:row>
      <xdr:rowOff>57150</xdr:rowOff>
    </xdr:from>
    <xdr:to>
      <xdr:col>2</xdr:col>
      <xdr:colOff>2695575</xdr:colOff>
      <xdr:row>17</xdr:row>
      <xdr:rowOff>156210</xdr:rowOff>
    </xdr:to>
    <xdr:pic>
      <xdr:nvPicPr>
        <xdr:cNvPr id="10" name="图片 9">
          <a:extLst>
            <a:ext uri="{FF2B5EF4-FFF2-40B4-BE49-F238E27FC236}">
              <a16:creationId xmlns:a16="http://schemas.microsoft.com/office/drawing/2014/main" id="{572DF5A4-1636-4D4F-86DA-A55B3A066A9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81475" y="4467225"/>
          <a:ext cx="933450" cy="441960"/>
        </a:xfrm>
        <a:prstGeom prst="rect">
          <a:avLst/>
        </a:prstGeom>
        <a:noFill/>
        <a:ln>
          <a:noFill/>
        </a:ln>
      </xdr:spPr>
    </xdr:pic>
    <xdr:clientData/>
  </xdr:twoCellAnchor>
  <xdr:twoCellAnchor editAs="oneCell">
    <xdr:from>
      <xdr:col>9</xdr:col>
      <xdr:colOff>371475</xdr:colOff>
      <xdr:row>14</xdr:row>
      <xdr:rowOff>0</xdr:rowOff>
    </xdr:from>
    <xdr:to>
      <xdr:col>10</xdr:col>
      <xdr:colOff>627380</xdr:colOff>
      <xdr:row>16</xdr:row>
      <xdr:rowOff>158750</xdr:rowOff>
    </xdr:to>
    <xdr:pic>
      <xdr:nvPicPr>
        <xdr:cNvPr id="6" name="图片 5">
          <a:extLst>
            <a:ext uri="{FF2B5EF4-FFF2-40B4-BE49-F238E27FC236}">
              <a16:creationId xmlns:a16="http://schemas.microsoft.com/office/drawing/2014/main" id="{962B2AD6-5B78-40A7-8EF2-226B7B7A6CD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39525" y="423862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4D089854-E9FE-49C6-8499-CD8FFA5EF62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4100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23</xdr:row>
      <xdr:rowOff>0</xdr:rowOff>
    </xdr:from>
    <xdr:to>
      <xdr:col>2</xdr:col>
      <xdr:colOff>2707005</xdr:colOff>
      <xdr:row>25</xdr:row>
      <xdr:rowOff>144780</xdr:rowOff>
    </xdr:to>
    <xdr:pic>
      <xdr:nvPicPr>
        <xdr:cNvPr id="7" name="图片 6">
          <a:extLst>
            <a:ext uri="{FF2B5EF4-FFF2-40B4-BE49-F238E27FC236}">
              <a16:creationId xmlns:a16="http://schemas.microsoft.com/office/drawing/2014/main" id="{1D84FEFE-5460-4865-AA79-AC77BC6EB6C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7353300"/>
          <a:ext cx="1173480" cy="487680"/>
        </a:xfrm>
        <a:prstGeom prst="rect">
          <a:avLst/>
        </a:prstGeom>
        <a:noFill/>
        <a:ln>
          <a:noFill/>
        </a:ln>
      </xdr:spPr>
    </xdr:pic>
    <xdr:clientData/>
  </xdr:twoCellAnchor>
  <xdr:twoCellAnchor editAs="oneCell">
    <xdr:from>
      <xdr:col>9</xdr:col>
      <xdr:colOff>428625</xdr:colOff>
      <xdr:row>21</xdr:row>
      <xdr:rowOff>123825</xdr:rowOff>
    </xdr:from>
    <xdr:to>
      <xdr:col>10</xdr:col>
      <xdr:colOff>684530</xdr:colOff>
      <xdr:row>24</xdr:row>
      <xdr:rowOff>111125</xdr:rowOff>
    </xdr:to>
    <xdr:pic>
      <xdr:nvPicPr>
        <xdr:cNvPr id="8" name="图片 7">
          <a:extLst>
            <a:ext uri="{FF2B5EF4-FFF2-40B4-BE49-F238E27FC236}">
              <a16:creationId xmlns:a16="http://schemas.microsoft.com/office/drawing/2014/main" id="{1B9CD5AD-D6FB-4786-A108-C4F134C704A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96675" y="7134225"/>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6" name="图片 5">
          <a:extLst>
            <a:ext uri="{FF2B5EF4-FFF2-40B4-BE49-F238E27FC236}">
              <a16:creationId xmlns:a16="http://schemas.microsoft.com/office/drawing/2014/main" id="{5F78C1E7-95AD-49FC-A296-79BF9D1CA7B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73533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12</xdr:row>
      <xdr:rowOff>47625</xdr:rowOff>
    </xdr:from>
    <xdr:to>
      <xdr:col>2</xdr:col>
      <xdr:colOff>1975485</xdr:colOff>
      <xdr:row>15</xdr:row>
      <xdr:rowOff>158115</xdr:rowOff>
    </xdr:to>
    <xdr:pic>
      <xdr:nvPicPr>
        <xdr:cNvPr id="5" name="图片 4">
          <a:extLst>
            <a:ext uri="{FF2B5EF4-FFF2-40B4-BE49-F238E27FC236}">
              <a16:creationId xmlns:a16="http://schemas.microsoft.com/office/drawing/2014/main" id="{DC6EC072-6A1C-4AF4-9447-FA216A1D9B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52775" y="3219450"/>
          <a:ext cx="1242060" cy="624840"/>
        </a:xfrm>
        <a:prstGeom prst="rect">
          <a:avLst/>
        </a:prstGeom>
        <a:noFill/>
        <a:ln>
          <a:noFill/>
        </a:ln>
      </xdr:spPr>
    </xdr:pic>
    <xdr:clientData/>
  </xdr:twoCellAnchor>
  <xdr:twoCellAnchor editAs="oneCell">
    <xdr:from>
      <xdr:col>9</xdr:col>
      <xdr:colOff>323850</xdr:colOff>
      <xdr:row>12</xdr:row>
      <xdr:rowOff>133350</xdr:rowOff>
    </xdr:from>
    <xdr:to>
      <xdr:col>10</xdr:col>
      <xdr:colOff>579755</xdr:colOff>
      <xdr:row>15</xdr:row>
      <xdr:rowOff>120650</xdr:rowOff>
    </xdr:to>
    <xdr:pic>
      <xdr:nvPicPr>
        <xdr:cNvPr id="6" name="图片 5">
          <a:extLst>
            <a:ext uri="{FF2B5EF4-FFF2-40B4-BE49-F238E27FC236}">
              <a16:creationId xmlns:a16="http://schemas.microsoft.com/office/drawing/2014/main" id="{C1F3B967-F097-4525-9826-3857B16A803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0517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8" name="图片 7">
          <a:extLst>
            <a:ext uri="{FF2B5EF4-FFF2-40B4-BE49-F238E27FC236}">
              <a16:creationId xmlns:a16="http://schemas.microsoft.com/office/drawing/2014/main" id="{02C17856-DBF9-4572-A48D-7A778FEF06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6861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13</xdr:row>
      <xdr:rowOff>114300</xdr:rowOff>
    </xdr:from>
    <xdr:to>
      <xdr:col>2</xdr:col>
      <xdr:colOff>2466975</xdr:colOff>
      <xdr:row>16</xdr:row>
      <xdr:rowOff>41910</xdr:rowOff>
    </xdr:to>
    <xdr:pic>
      <xdr:nvPicPr>
        <xdr:cNvPr id="7" name="图片 6">
          <a:extLst>
            <a:ext uri="{FF2B5EF4-FFF2-40B4-BE49-F238E27FC236}">
              <a16:creationId xmlns:a16="http://schemas.microsoft.com/office/drawing/2014/main" id="{7BEC8EBD-3E5A-4050-A1E8-B532FAAADC8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2905125"/>
          <a:ext cx="933450" cy="441960"/>
        </a:xfrm>
        <a:prstGeom prst="rect">
          <a:avLst/>
        </a:prstGeom>
        <a:noFill/>
        <a:ln>
          <a:noFill/>
        </a:ln>
      </xdr:spPr>
    </xdr:pic>
    <xdr:clientData/>
  </xdr:twoCellAnchor>
  <xdr:twoCellAnchor editAs="oneCell">
    <xdr:from>
      <xdr:col>9</xdr:col>
      <xdr:colOff>209550</xdr:colOff>
      <xdr:row>11</xdr:row>
      <xdr:rowOff>161925</xdr:rowOff>
    </xdr:from>
    <xdr:to>
      <xdr:col>10</xdr:col>
      <xdr:colOff>465455</xdr:colOff>
      <xdr:row>14</xdr:row>
      <xdr:rowOff>149225</xdr:rowOff>
    </xdr:to>
    <xdr:pic>
      <xdr:nvPicPr>
        <xdr:cNvPr id="8" name="图片 7">
          <a:extLst>
            <a:ext uri="{FF2B5EF4-FFF2-40B4-BE49-F238E27FC236}">
              <a16:creationId xmlns:a16="http://schemas.microsoft.com/office/drawing/2014/main" id="{CF7E62C2-6CC3-4D4B-A1FB-4803A138EE2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77600" y="26098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6" name="图片 5">
          <a:extLst>
            <a:ext uri="{FF2B5EF4-FFF2-40B4-BE49-F238E27FC236}">
              <a16:creationId xmlns:a16="http://schemas.microsoft.com/office/drawing/2014/main" id="{E7B5BBD7-AB1B-4E13-922B-D7540E36B1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790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14</xdr:row>
      <xdr:rowOff>85725</xdr:rowOff>
    </xdr:from>
    <xdr:to>
      <xdr:col>2</xdr:col>
      <xdr:colOff>2204085</xdr:colOff>
      <xdr:row>18</xdr:row>
      <xdr:rowOff>24765</xdr:rowOff>
    </xdr:to>
    <xdr:pic>
      <xdr:nvPicPr>
        <xdr:cNvPr id="5" name="图片 4">
          <a:extLst>
            <a:ext uri="{FF2B5EF4-FFF2-40B4-BE49-F238E27FC236}">
              <a16:creationId xmlns:a16="http://schemas.microsoft.com/office/drawing/2014/main" id="{01768FBE-AF5E-4A2F-9E07-6E2156DDD1D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4276725"/>
          <a:ext cx="1242060" cy="624840"/>
        </a:xfrm>
        <a:prstGeom prst="rect">
          <a:avLst/>
        </a:prstGeom>
        <a:noFill/>
        <a:ln>
          <a:noFill/>
        </a:ln>
      </xdr:spPr>
    </xdr:pic>
    <xdr:clientData/>
  </xdr:twoCellAnchor>
  <xdr:twoCellAnchor editAs="oneCell">
    <xdr:from>
      <xdr:col>9</xdr:col>
      <xdr:colOff>171450</xdr:colOff>
      <xdr:row>14</xdr:row>
      <xdr:rowOff>152400</xdr:rowOff>
    </xdr:from>
    <xdr:to>
      <xdr:col>10</xdr:col>
      <xdr:colOff>427355</xdr:colOff>
      <xdr:row>17</xdr:row>
      <xdr:rowOff>139700</xdr:rowOff>
    </xdr:to>
    <xdr:pic>
      <xdr:nvPicPr>
        <xdr:cNvPr id="7" name="图片 6">
          <a:extLst>
            <a:ext uri="{FF2B5EF4-FFF2-40B4-BE49-F238E27FC236}">
              <a16:creationId xmlns:a16="http://schemas.microsoft.com/office/drawing/2014/main" id="{F20B0511-4B46-46B2-B9E2-AE793BC76F2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4343400"/>
          <a:ext cx="1084580" cy="501650"/>
        </a:xfrm>
        <a:prstGeom prst="rect">
          <a:avLst/>
        </a:prstGeom>
        <a:noFill/>
        <a:ln w="9525">
          <a:noFill/>
          <a:miter lim="800000"/>
          <a:headEnd/>
          <a:tailEnd/>
        </a:ln>
      </xdr:spPr>
    </xdr:pic>
    <xdr:clientData/>
  </xdr:twoCellAnchor>
  <xdr:twoCellAnchor editAs="oneCell">
    <xdr:from>
      <xdr:col>5</xdr:col>
      <xdr:colOff>0</xdr:colOff>
      <xdr:row>16</xdr:row>
      <xdr:rowOff>0</xdr:rowOff>
    </xdr:from>
    <xdr:to>
      <xdr:col>6</xdr:col>
      <xdr:colOff>180975</xdr:colOff>
      <xdr:row>18</xdr:row>
      <xdr:rowOff>66675</xdr:rowOff>
    </xdr:to>
    <xdr:pic>
      <xdr:nvPicPr>
        <xdr:cNvPr id="6" name="图片 5">
          <a:extLst>
            <a:ext uri="{FF2B5EF4-FFF2-40B4-BE49-F238E27FC236}">
              <a16:creationId xmlns:a16="http://schemas.microsoft.com/office/drawing/2014/main" id="{A1533A2F-A1D4-4577-8E65-D187909ADFA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533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1438275</xdr:colOff>
      <xdr:row>16</xdr:row>
      <xdr:rowOff>38100</xdr:rowOff>
    </xdr:from>
    <xdr:to>
      <xdr:col>2</xdr:col>
      <xdr:colOff>2680335</xdr:colOff>
      <xdr:row>19</xdr:row>
      <xdr:rowOff>148590</xdr:rowOff>
    </xdr:to>
    <xdr:pic>
      <xdr:nvPicPr>
        <xdr:cNvPr id="6" name="图片 5">
          <a:extLst>
            <a:ext uri="{FF2B5EF4-FFF2-40B4-BE49-F238E27FC236}">
              <a16:creationId xmlns:a16="http://schemas.microsoft.com/office/drawing/2014/main" id="{C0BD40CE-1AC3-4F22-AED1-DBA675C1DD7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57625" y="4591050"/>
          <a:ext cx="1242060" cy="624840"/>
        </a:xfrm>
        <a:prstGeom prst="rect">
          <a:avLst/>
        </a:prstGeom>
        <a:noFill/>
        <a:ln>
          <a:noFill/>
        </a:ln>
      </xdr:spPr>
    </xdr:pic>
    <xdr:clientData/>
  </xdr:twoCellAnchor>
  <xdr:twoCellAnchor editAs="oneCell">
    <xdr:from>
      <xdr:col>9</xdr:col>
      <xdr:colOff>295275</xdr:colOff>
      <xdr:row>15</xdr:row>
      <xdr:rowOff>104775</xdr:rowOff>
    </xdr:from>
    <xdr:to>
      <xdr:col>10</xdr:col>
      <xdr:colOff>551180</xdr:colOff>
      <xdr:row>18</xdr:row>
      <xdr:rowOff>92075</xdr:rowOff>
    </xdr:to>
    <xdr:pic>
      <xdr:nvPicPr>
        <xdr:cNvPr id="7" name="图片 6">
          <a:extLst>
            <a:ext uri="{FF2B5EF4-FFF2-40B4-BE49-F238E27FC236}">
              <a16:creationId xmlns:a16="http://schemas.microsoft.com/office/drawing/2014/main" id="{6502D085-0CDD-4099-ADA1-2FC84E6B7CC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63325" y="4486275"/>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8" name="图片 7">
          <a:extLst>
            <a:ext uri="{FF2B5EF4-FFF2-40B4-BE49-F238E27FC236}">
              <a16:creationId xmlns:a16="http://schemas.microsoft.com/office/drawing/2014/main" id="{89ADBE06-158D-4063-BA7F-96FA58BD8B4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7244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19</xdr:row>
      <xdr:rowOff>47625</xdr:rowOff>
    </xdr:from>
    <xdr:to>
      <xdr:col>2</xdr:col>
      <xdr:colOff>2546985</xdr:colOff>
      <xdr:row>22</xdr:row>
      <xdr:rowOff>158115</xdr:rowOff>
    </xdr:to>
    <xdr:pic>
      <xdr:nvPicPr>
        <xdr:cNvPr id="5" name="图片 4">
          <a:extLst>
            <a:ext uri="{FF2B5EF4-FFF2-40B4-BE49-F238E27FC236}">
              <a16:creationId xmlns:a16="http://schemas.microsoft.com/office/drawing/2014/main" id="{85C416FE-09BC-45FA-AC91-CA267AD9FAE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24275" y="4991100"/>
          <a:ext cx="1242060" cy="624840"/>
        </a:xfrm>
        <a:prstGeom prst="rect">
          <a:avLst/>
        </a:prstGeom>
        <a:noFill/>
        <a:ln>
          <a:noFill/>
        </a:ln>
      </xdr:spPr>
    </xdr:pic>
    <xdr:clientData/>
  </xdr:twoCellAnchor>
  <xdr:twoCellAnchor editAs="oneCell">
    <xdr:from>
      <xdr:col>10</xdr:col>
      <xdr:colOff>152400</xdr:colOff>
      <xdr:row>18</xdr:row>
      <xdr:rowOff>161925</xdr:rowOff>
    </xdr:from>
    <xdr:to>
      <xdr:col>10</xdr:col>
      <xdr:colOff>1236980</xdr:colOff>
      <xdr:row>21</xdr:row>
      <xdr:rowOff>149225</xdr:rowOff>
    </xdr:to>
    <xdr:pic>
      <xdr:nvPicPr>
        <xdr:cNvPr id="7" name="图片 6">
          <a:extLst>
            <a:ext uri="{FF2B5EF4-FFF2-40B4-BE49-F238E27FC236}">
              <a16:creationId xmlns:a16="http://schemas.microsoft.com/office/drawing/2014/main" id="{596C53CD-4D17-46F8-A666-3A288C7D058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933950"/>
          <a:ext cx="1084580" cy="501650"/>
        </a:xfrm>
        <a:prstGeom prst="rect">
          <a:avLst/>
        </a:prstGeom>
        <a:noFill/>
        <a:ln w="9525">
          <a:noFill/>
          <a:miter lim="800000"/>
          <a:headEnd/>
          <a:tailEnd/>
        </a:ln>
      </xdr:spPr>
    </xdr:pic>
    <xdr:clientData/>
  </xdr:twoCellAnchor>
  <xdr:twoCellAnchor editAs="oneCell">
    <xdr:from>
      <xdr:col>5</xdr:col>
      <xdr:colOff>0</xdr:colOff>
      <xdr:row>20</xdr:row>
      <xdr:rowOff>0</xdr:rowOff>
    </xdr:from>
    <xdr:to>
      <xdr:col>6</xdr:col>
      <xdr:colOff>180975</xdr:colOff>
      <xdr:row>22</xdr:row>
      <xdr:rowOff>66675</xdr:rowOff>
    </xdr:to>
    <xdr:pic>
      <xdr:nvPicPr>
        <xdr:cNvPr id="6" name="图片 5">
          <a:extLst>
            <a:ext uri="{FF2B5EF4-FFF2-40B4-BE49-F238E27FC236}">
              <a16:creationId xmlns:a16="http://schemas.microsoft.com/office/drawing/2014/main" id="{BFD3133E-CD44-44AF-B931-9DE36E55F25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114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14</xdr:row>
      <xdr:rowOff>28575</xdr:rowOff>
    </xdr:from>
    <xdr:to>
      <xdr:col>2</xdr:col>
      <xdr:colOff>2518410</xdr:colOff>
      <xdr:row>17</xdr:row>
      <xdr:rowOff>139065</xdr:rowOff>
    </xdr:to>
    <xdr:pic>
      <xdr:nvPicPr>
        <xdr:cNvPr id="6" name="图片 5">
          <a:extLst>
            <a:ext uri="{FF2B5EF4-FFF2-40B4-BE49-F238E27FC236}">
              <a16:creationId xmlns:a16="http://schemas.microsoft.com/office/drawing/2014/main" id="{0F4B4CAD-BB55-4710-BDF2-1FF9073691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4200525"/>
          <a:ext cx="1242060" cy="624840"/>
        </a:xfrm>
        <a:prstGeom prst="rect">
          <a:avLst/>
        </a:prstGeom>
        <a:noFill/>
        <a:ln>
          <a:noFill/>
        </a:ln>
      </xdr:spPr>
    </xdr:pic>
    <xdr:clientData/>
  </xdr:twoCellAnchor>
  <xdr:twoCellAnchor editAs="oneCell">
    <xdr:from>
      <xdr:col>10</xdr:col>
      <xdr:colOff>152400</xdr:colOff>
      <xdr:row>14</xdr:row>
      <xdr:rowOff>28575</xdr:rowOff>
    </xdr:from>
    <xdr:to>
      <xdr:col>10</xdr:col>
      <xdr:colOff>1236980</xdr:colOff>
      <xdr:row>17</xdr:row>
      <xdr:rowOff>15875</xdr:rowOff>
    </xdr:to>
    <xdr:pic>
      <xdr:nvPicPr>
        <xdr:cNvPr id="7" name="图片 6">
          <a:extLst>
            <a:ext uri="{FF2B5EF4-FFF2-40B4-BE49-F238E27FC236}">
              <a16:creationId xmlns:a16="http://schemas.microsoft.com/office/drawing/2014/main" id="{6C48A557-14CA-421A-B42B-EEE2E12FC99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200525"/>
          <a:ext cx="1084580" cy="501650"/>
        </a:xfrm>
        <a:prstGeom prst="rect">
          <a:avLst/>
        </a:prstGeom>
        <a:noFill/>
        <a:ln w="9525">
          <a:noFill/>
          <a:miter lim="800000"/>
          <a:headEnd/>
          <a:tailEnd/>
        </a:ln>
      </xdr:spPr>
    </xdr:pic>
    <xdr:clientData/>
  </xdr:twoCellAnchor>
  <xdr:twoCellAnchor editAs="oneCell">
    <xdr:from>
      <xdr:col>4</xdr:col>
      <xdr:colOff>895350</xdr:colOff>
      <xdr:row>14</xdr:row>
      <xdr:rowOff>95250</xdr:rowOff>
    </xdr:from>
    <xdr:to>
      <xdr:col>6</xdr:col>
      <xdr:colOff>95250</xdr:colOff>
      <xdr:row>16</xdr:row>
      <xdr:rowOff>161925</xdr:rowOff>
    </xdr:to>
    <xdr:pic>
      <xdr:nvPicPr>
        <xdr:cNvPr id="9" name="图片 8">
          <a:extLst>
            <a:ext uri="{FF2B5EF4-FFF2-40B4-BE49-F238E27FC236}">
              <a16:creationId xmlns:a16="http://schemas.microsoft.com/office/drawing/2014/main" id="{C789A5ED-34F2-4486-B205-D4AB72683D4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426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352425</xdr:colOff>
      <xdr:row>13</xdr:row>
      <xdr:rowOff>19050</xdr:rowOff>
    </xdr:from>
    <xdr:to>
      <xdr:col>2</xdr:col>
      <xdr:colOff>1285875</xdr:colOff>
      <xdr:row>15</xdr:row>
      <xdr:rowOff>5714</xdr:rowOff>
    </xdr:to>
    <xdr:pic>
      <xdr:nvPicPr>
        <xdr:cNvPr id="8" name="图片 7">
          <a:extLst>
            <a:ext uri="{FF2B5EF4-FFF2-40B4-BE49-F238E27FC236}">
              <a16:creationId xmlns:a16="http://schemas.microsoft.com/office/drawing/2014/main" id="{EEEA4A15-1AAD-4AF6-B99F-63694639469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6025" y="4810125"/>
          <a:ext cx="933450" cy="329564"/>
        </a:xfrm>
        <a:prstGeom prst="rect">
          <a:avLst/>
        </a:prstGeom>
        <a:noFill/>
        <a:ln>
          <a:noFill/>
        </a:ln>
      </xdr:spPr>
    </xdr:pic>
    <xdr:clientData/>
  </xdr:twoCellAnchor>
  <xdr:twoCellAnchor editAs="oneCell">
    <xdr:from>
      <xdr:col>9</xdr:col>
      <xdr:colOff>600075</xdr:colOff>
      <xdr:row>11</xdr:row>
      <xdr:rowOff>152400</xdr:rowOff>
    </xdr:from>
    <xdr:to>
      <xdr:col>11</xdr:col>
      <xdr:colOff>313055</xdr:colOff>
      <xdr:row>14</xdr:row>
      <xdr:rowOff>139700</xdr:rowOff>
    </xdr:to>
    <xdr:pic>
      <xdr:nvPicPr>
        <xdr:cNvPr id="7" name="图片 6">
          <a:extLst>
            <a:ext uri="{FF2B5EF4-FFF2-40B4-BE49-F238E27FC236}">
              <a16:creationId xmlns:a16="http://schemas.microsoft.com/office/drawing/2014/main" id="{2276EA78-B29B-43DC-A7D9-93271864D52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686925" y="4600575"/>
          <a:ext cx="1084580" cy="501650"/>
        </a:xfrm>
        <a:prstGeom prst="rect">
          <a:avLst/>
        </a:prstGeom>
        <a:noFill/>
        <a:ln w="9525">
          <a:noFill/>
          <a:miter lim="800000"/>
          <a:headEnd/>
          <a:tailEnd/>
        </a:ln>
      </xdr:spPr>
    </xdr:pic>
    <xdr:clientData/>
  </xdr:twoCellAnchor>
  <xdr:twoCellAnchor editAs="oneCell">
    <xdr:from>
      <xdr:col>5</xdr:col>
      <xdr:colOff>676275</xdr:colOff>
      <xdr:row>13</xdr:row>
      <xdr:rowOff>19050</xdr:rowOff>
    </xdr:from>
    <xdr:to>
      <xdr:col>7</xdr:col>
      <xdr:colOff>390525</xdr:colOff>
      <xdr:row>15</xdr:row>
      <xdr:rowOff>85725</xdr:rowOff>
    </xdr:to>
    <xdr:pic>
      <xdr:nvPicPr>
        <xdr:cNvPr id="9" name="图片 8">
          <a:extLst>
            <a:ext uri="{FF2B5EF4-FFF2-40B4-BE49-F238E27FC236}">
              <a16:creationId xmlns:a16="http://schemas.microsoft.com/office/drawing/2014/main" id="{86922561-F677-41E2-A0FA-34AC68E33E4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53250" y="4810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14</xdr:row>
      <xdr:rowOff>28575</xdr:rowOff>
    </xdr:from>
    <xdr:to>
      <xdr:col>2</xdr:col>
      <xdr:colOff>2689860</xdr:colOff>
      <xdr:row>17</xdr:row>
      <xdr:rowOff>139065</xdr:rowOff>
    </xdr:to>
    <xdr:pic>
      <xdr:nvPicPr>
        <xdr:cNvPr id="5" name="图片 4">
          <a:extLst>
            <a:ext uri="{FF2B5EF4-FFF2-40B4-BE49-F238E27FC236}">
              <a16:creationId xmlns:a16="http://schemas.microsoft.com/office/drawing/2014/main" id="{109E54AD-5F6C-41A3-B49E-C447F363207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4181475"/>
          <a:ext cx="1242060" cy="624840"/>
        </a:xfrm>
        <a:prstGeom prst="rect">
          <a:avLst/>
        </a:prstGeom>
        <a:noFill/>
        <a:ln>
          <a:noFill/>
        </a:ln>
      </xdr:spPr>
    </xdr:pic>
    <xdr:clientData/>
  </xdr:twoCellAnchor>
  <xdr:twoCellAnchor editAs="oneCell">
    <xdr:from>
      <xdr:col>10</xdr:col>
      <xdr:colOff>285750</xdr:colOff>
      <xdr:row>14</xdr:row>
      <xdr:rowOff>57150</xdr:rowOff>
    </xdr:from>
    <xdr:to>
      <xdr:col>10</xdr:col>
      <xdr:colOff>1370330</xdr:colOff>
      <xdr:row>17</xdr:row>
      <xdr:rowOff>44450</xdr:rowOff>
    </xdr:to>
    <xdr:pic>
      <xdr:nvPicPr>
        <xdr:cNvPr id="6" name="图片 5">
          <a:extLst>
            <a:ext uri="{FF2B5EF4-FFF2-40B4-BE49-F238E27FC236}">
              <a16:creationId xmlns:a16="http://schemas.microsoft.com/office/drawing/2014/main" id="{9FA39E27-6724-4BF5-A030-CB04319E5D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82475" y="4210050"/>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D7E14332-6835-4770-9182-6628AC25C9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324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1581150</xdr:colOff>
      <xdr:row>20</xdr:row>
      <xdr:rowOff>85725</xdr:rowOff>
    </xdr:from>
    <xdr:to>
      <xdr:col>2</xdr:col>
      <xdr:colOff>2823210</xdr:colOff>
      <xdr:row>24</xdr:row>
      <xdr:rowOff>24765</xdr:rowOff>
    </xdr:to>
    <xdr:pic>
      <xdr:nvPicPr>
        <xdr:cNvPr id="7" name="图片 6">
          <a:extLst>
            <a:ext uri="{FF2B5EF4-FFF2-40B4-BE49-F238E27FC236}">
              <a16:creationId xmlns:a16="http://schemas.microsoft.com/office/drawing/2014/main" id="{4033AB67-BD25-464C-9F3C-FC16BE2E6A4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5305425"/>
          <a:ext cx="1242060" cy="624840"/>
        </a:xfrm>
        <a:prstGeom prst="rect">
          <a:avLst/>
        </a:prstGeom>
        <a:noFill/>
        <a:ln>
          <a:noFill/>
        </a:ln>
      </xdr:spPr>
    </xdr:pic>
    <xdr:clientData/>
  </xdr:twoCellAnchor>
  <xdr:twoCellAnchor editAs="oneCell">
    <xdr:from>
      <xdr:col>10</xdr:col>
      <xdr:colOff>57150</xdr:colOff>
      <xdr:row>19</xdr:row>
      <xdr:rowOff>85725</xdr:rowOff>
    </xdr:from>
    <xdr:to>
      <xdr:col>10</xdr:col>
      <xdr:colOff>1141730</xdr:colOff>
      <xdr:row>22</xdr:row>
      <xdr:rowOff>73025</xdr:rowOff>
    </xdr:to>
    <xdr:pic>
      <xdr:nvPicPr>
        <xdr:cNvPr id="8" name="图片 7">
          <a:extLst>
            <a:ext uri="{FF2B5EF4-FFF2-40B4-BE49-F238E27FC236}">
              <a16:creationId xmlns:a16="http://schemas.microsoft.com/office/drawing/2014/main" id="{72355AF5-9EF7-4E4C-9A90-600847EDBB8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53875" y="513397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9" name="图片 8">
          <a:extLst>
            <a:ext uri="{FF2B5EF4-FFF2-40B4-BE49-F238E27FC236}">
              <a16:creationId xmlns:a16="http://schemas.microsoft.com/office/drawing/2014/main" id="{B05C6847-6542-477D-8EEE-321B3EF545C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20</xdr:row>
      <xdr:rowOff>38100</xdr:rowOff>
    </xdr:from>
    <xdr:to>
      <xdr:col>2</xdr:col>
      <xdr:colOff>2404110</xdr:colOff>
      <xdr:row>23</xdr:row>
      <xdr:rowOff>148590</xdr:rowOff>
    </xdr:to>
    <xdr:pic>
      <xdr:nvPicPr>
        <xdr:cNvPr id="5" name="图片 4">
          <a:extLst>
            <a:ext uri="{FF2B5EF4-FFF2-40B4-BE49-F238E27FC236}">
              <a16:creationId xmlns:a16="http://schemas.microsoft.com/office/drawing/2014/main" id="{4A8F1D69-7F44-4B77-82D1-BAFA9121FCA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5257800"/>
          <a:ext cx="1242060" cy="624840"/>
        </a:xfrm>
        <a:prstGeom prst="rect">
          <a:avLst/>
        </a:prstGeom>
        <a:noFill/>
        <a:ln>
          <a:noFill/>
        </a:ln>
      </xdr:spPr>
    </xdr:pic>
    <xdr:clientData/>
  </xdr:twoCellAnchor>
  <xdr:twoCellAnchor editAs="oneCell">
    <xdr:from>
      <xdr:col>10</xdr:col>
      <xdr:colOff>76200</xdr:colOff>
      <xdr:row>19</xdr:row>
      <xdr:rowOff>133350</xdr:rowOff>
    </xdr:from>
    <xdr:to>
      <xdr:col>10</xdr:col>
      <xdr:colOff>1160780</xdr:colOff>
      <xdr:row>22</xdr:row>
      <xdr:rowOff>120650</xdr:rowOff>
    </xdr:to>
    <xdr:pic>
      <xdr:nvPicPr>
        <xdr:cNvPr id="7" name="图片 6">
          <a:extLst>
            <a:ext uri="{FF2B5EF4-FFF2-40B4-BE49-F238E27FC236}">
              <a16:creationId xmlns:a16="http://schemas.microsoft.com/office/drawing/2014/main" id="{8B917B18-A688-4CAA-A2F2-3C0F0B381C7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72925" y="51816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3741ADFE-0702-4291-AA87-14392A6BB87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20</xdr:row>
      <xdr:rowOff>0</xdr:rowOff>
    </xdr:from>
    <xdr:to>
      <xdr:col>2</xdr:col>
      <xdr:colOff>2423160</xdr:colOff>
      <xdr:row>23</xdr:row>
      <xdr:rowOff>110490</xdr:rowOff>
    </xdr:to>
    <xdr:pic>
      <xdr:nvPicPr>
        <xdr:cNvPr id="6" name="图片 5">
          <a:extLst>
            <a:ext uri="{FF2B5EF4-FFF2-40B4-BE49-F238E27FC236}">
              <a16:creationId xmlns:a16="http://schemas.microsoft.com/office/drawing/2014/main" id="{965915CC-8A90-4F03-8996-913AA84D106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5219700"/>
          <a:ext cx="1242060" cy="624840"/>
        </a:xfrm>
        <a:prstGeom prst="rect">
          <a:avLst/>
        </a:prstGeom>
        <a:noFill/>
        <a:ln>
          <a:noFill/>
        </a:ln>
      </xdr:spPr>
    </xdr:pic>
    <xdr:clientData/>
  </xdr:twoCellAnchor>
  <xdr:twoCellAnchor editAs="oneCell">
    <xdr:from>
      <xdr:col>10</xdr:col>
      <xdr:colOff>247650</xdr:colOff>
      <xdr:row>20</xdr:row>
      <xdr:rowOff>47625</xdr:rowOff>
    </xdr:from>
    <xdr:to>
      <xdr:col>10</xdr:col>
      <xdr:colOff>1332230</xdr:colOff>
      <xdr:row>23</xdr:row>
      <xdr:rowOff>34925</xdr:rowOff>
    </xdr:to>
    <xdr:pic>
      <xdr:nvPicPr>
        <xdr:cNvPr id="7" name="图片 6">
          <a:extLst>
            <a:ext uri="{FF2B5EF4-FFF2-40B4-BE49-F238E27FC236}">
              <a16:creationId xmlns:a16="http://schemas.microsoft.com/office/drawing/2014/main" id="{2474F934-9CAA-486F-9834-C4A67724ED1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526732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803EB7ED-8762-48DD-AF6C-FE0D2399543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1219200</xdr:colOff>
      <xdr:row>12</xdr:row>
      <xdr:rowOff>9525</xdr:rowOff>
    </xdr:from>
    <xdr:to>
      <xdr:col>2</xdr:col>
      <xdr:colOff>2461260</xdr:colOff>
      <xdr:row>15</xdr:row>
      <xdr:rowOff>120015</xdr:rowOff>
    </xdr:to>
    <xdr:pic>
      <xdr:nvPicPr>
        <xdr:cNvPr id="5" name="图片 4">
          <a:extLst>
            <a:ext uri="{FF2B5EF4-FFF2-40B4-BE49-F238E27FC236}">
              <a16:creationId xmlns:a16="http://schemas.microsoft.com/office/drawing/2014/main" id="{AA1A150B-654C-45C4-A33B-A8DC39FF050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38550" y="3067050"/>
          <a:ext cx="1242060" cy="624840"/>
        </a:xfrm>
        <a:prstGeom prst="rect">
          <a:avLst/>
        </a:prstGeom>
        <a:noFill/>
        <a:ln>
          <a:noFill/>
        </a:ln>
      </xdr:spPr>
    </xdr:pic>
    <xdr:clientData/>
  </xdr:twoCellAnchor>
  <xdr:twoCellAnchor editAs="oneCell">
    <xdr:from>
      <xdr:col>10</xdr:col>
      <xdr:colOff>114300</xdr:colOff>
      <xdr:row>11</xdr:row>
      <xdr:rowOff>66675</xdr:rowOff>
    </xdr:from>
    <xdr:to>
      <xdr:col>10</xdr:col>
      <xdr:colOff>1198880</xdr:colOff>
      <xdr:row>14</xdr:row>
      <xdr:rowOff>53975</xdr:rowOff>
    </xdr:to>
    <xdr:pic>
      <xdr:nvPicPr>
        <xdr:cNvPr id="7" name="图片 6">
          <a:extLst>
            <a:ext uri="{FF2B5EF4-FFF2-40B4-BE49-F238E27FC236}">
              <a16:creationId xmlns:a16="http://schemas.microsoft.com/office/drawing/2014/main" id="{8A550422-FD64-4C29-A1C1-76ED78CD0BD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11025" y="29527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8" name="图片 7">
          <a:extLst>
            <a:ext uri="{FF2B5EF4-FFF2-40B4-BE49-F238E27FC236}">
              <a16:creationId xmlns:a16="http://schemas.microsoft.com/office/drawing/2014/main" id="{F271A052-649D-4BBA-80B0-5993CA7B78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28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1009650</xdr:colOff>
      <xdr:row>14</xdr:row>
      <xdr:rowOff>0</xdr:rowOff>
    </xdr:from>
    <xdr:to>
      <xdr:col>2</xdr:col>
      <xdr:colOff>2251710</xdr:colOff>
      <xdr:row>17</xdr:row>
      <xdr:rowOff>110490</xdr:rowOff>
    </xdr:to>
    <xdr:pic>
      <xdr:nvPicPr>
        <xdr:cNvPr id="6" name="图片 5">
          <a:extLst>
            <a:ext uri="{FF2B5EF4-FFF2-40B4-BE49-F238E27FC236}">
              <a16:creationId xmlns:a16="http://schemas.microsoft.com/office/drawing/2014/main" id="{182D4264-69EA-4AA7-8052-2F07741CDF9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0" y="3638550"/>
          <a:ext cx="1242060" cy="624840"/>
        </a:xfrm>
        <a:prstGeom prst="rect">
          <a:avLst/>
        </a:prstGeom>
        <a:noFill/>
        <a:ln>
          <a:noFill/>
        </a:ln>
      </xdr:spPr>
    </xdr:pic>
    <xdr:clientData/>
  </xdr:twoCellAnchor>
  <xdr:twoCellAnchor editAs="oneCell">
    <xdr:from>
      <xdr:col>9</xdr:col>
      <xdr:colOff>581025</xdr:colOff>
      <xdr:row>14</xdr:row>
      <xdr:rowOff>133350</xdr:rowOff>
    </xdr:from>
    <xdr:to>
      <xdr:col>10</xdr:col>
      <xdr:colOff>836930</xdr:colOff>
      <xdr:row>17</xdr:row>
      <xdr:rowOff>120650</xdr:rowOff>
    </xdr:to>
    <xdr:pic>
      <xdr:nvPicPr>
        <xdr:cNvPr id="8" name="图片 7">
          <a:extLst>
            <a:ext uri="{FF2B5EF4-FFF2-40B4-BE49-F238E27FC236}">
              <a16:creationId xmlns:a16="http://schemas.microsoft.com/office/drawing/2014/main" id="{29AFB7BD-3B03-4818-8BD8-FD6BB3A4340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649075" y="3771900"/>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7" name="图片 6">
          <a:extLst>
            <a:ext uri="{FF2B5EF4-FFF2-40B4-BE49-F238E27FC236}">
              <a16:creationId xmlns:a16="http://schemas.microsoft.com/office/drawing/2014/main" id="{4B910873-E9C6-45FF-A9AE-C7858FD52E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152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59</xdr:row>
      <xdr:rowOff>66675</xdr:rowOff>
    </xdr:from>
    <xdr:to>
      <xdr:col>2</xdr:col>
      <xdr:colOff>2508885</xdr:colOff>
      <xdr:row>63</xdr:row>
      <xdr:rowOff>5715</xdr:rowOff>
    </xdr:to>
    <xdr:pic>
      <xdr:nvPicPr>
        <xdr:cNvPr id="8" name="图片 7">
          <a:extLst>
            <a:ext uri="{FF2B5EF4-FFF2-40B4-BE49-F238E27FC236}">
              <a16:creationId xmlns:a16="http://schemas.microsoft.com/office/drawing/2014/main" id="{826EDEE8-0870-4E7B-88A1-DE04D21848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8240375"/>
          <a:ext cx="1242060" cy="624840"/>
        </a:xfrm>
        <a:prstGeom prst="rect">
          <a:avLst/>
        </a:prstGeom>
        <a:noFill/>
        <a:ln>
          <a:noFill/>
        </a:ln>
      </xdr:spPr>
    </xdr:pic>
    <xdr:clientData/>
  </xdr:twoCellAnchor>
  <xdr:twoCellAnchor editAs="oneCell">
    <xdr:from>
      <xdr:col>10</xdr:col>
      <xdr:colOff>247650</xdr:colOff>
      <xdr:row>58</xdr:row>
      <xdr:rowOff>114300</xdr:rowOff>
    </xdr:from>
    <xdr:to>
      <xdr:col>10</xdr:col>
      <xdr:colOff>1332230</xdr:colOff>
      <xdr:row>61</xdr:row>
      <xdr:rowOff>101600</xdr:rowOff>
    </xdr:to>
    <xdr:pic>
      <xdr:nvPicPr>
        <xdr:cNvPr id="6" name="图片 5">
          <a:extLst>
            <a:ext uri="{FF2B5EF4-FFF2-40B4-BE49-F238E27FC236}">
              <a16:creationId xmlns:a16="http://schemas.microsoft.com/office/drawing/2014/main" id="{38173018-D1A9-44AE-AE26-D7ED7BA9D1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18116550"/>
          <a:ext cx="1084580" cy="501650"/>
        </a:xfrm>
        <a:prstGeom prst="rect">
          <a:avLst/>
        </a:prstGeom>
        <a:noFill/>
        <a:ln w="9525">
          <a:noFill/>
          <a:miter lim="800000"/>
          <a:headEnd/>
          <a:tailEnd/>
        </a:ln>
      </xdr:spPr>
    </xdr:pic>
    <xdr:clientData/>
  </xdr:twoCellAnchor>
  <xdr:twoCellAnchor editAs="oneCell">
    <xdr:from>
      <xdr:col>5</xdr:col>
      <xdr:colOff>0</xdr:colOff>
      <xdr:row>61</xdr:row>
      <xdr:rowOff>0</xdr:rowOff>
    </xdr:from>
    <xdr:to>
      <xdr:col>6</xdr:col>
      <xdr:colOff>180975</xdr:colOff>
      <xdr:row>63</xdr:row>
      <xdr:rowOff>66675</xdr:rowOff>
    </xdr:to>
    <xdr:pic>
      <xdr:nvPicPr>
        <xdr:cNvPr id="7" name="图片 6">
          <a:extLst>
            <a:ext uri="{FF2B5EF4-FFF2-40B4-BE49-F238E27FC236}">
              <a16:creationId xmlns:a16="http://schemas.microsoft.com/office/drawing/2014/main" id="{A7A0AC57-7106-4137-AA40-3563E1AFBB7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516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59</xdr:row>
      <xdr:rowOff>76200</xdr:rowOff>
    </xdr:from>
    <xdr:to>
      <xdr:col>2</xdr:col>
      <xdr:colOff>2499360</xdr:colOff>
      <xdr:row>63</xdr:row>
      <xdr:rowOff>15240</xdr:rowOff>
    </xdr:to>
    <xdr:pic>
      <xdr:nvPicPr>
        <xdr:cNvPr id="6" name="图片 5">
          <a:extLst>
            <a:ext uri="{FF2B5EF4-FFF2-40B4-BE49-F238E27FC236}">
              <a16:creationId xmlns:a16="http://schemas.microsoft.com/office/drawing/2014/main" id="{55961ECF-1693-4AFA-A665-C5A8975BEE0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8249900"/>
          <a:ext cx="1242060" cy="624840"/>
        </a:xfrm>
        <a:prstGeom prst="rect">
          <a:avLst/>
        </a:prstGeom>
        <a:noFill/>
        <a:ln>
          <a:noFill/>
        </a:ln>
      </xdr:spPr>
    </xdr:pic>
    <xdr:clientData/>
  </xdr:twoCellAnchor>
  <xdr:twoCellAnchor editAs="oneCell">
    <xdr:from>
      <xdr:col>10</xdr:col>
      <xdr:colOff>438150</xdr:colOff>
      <xdr:row>59</xdr:row>
      <xdr:rowOff>0</xdr:rowOff>
    </xdr:from>
    <xdr:to>
      <xdr:col>10</xdr:col>
      <xdr:colOff>1522730</xdr:colOff>
      <xdr:row>61</xdr:row>
      <xdr:rowOff>158750</xdr:rowOff>
    </xdr:to>
    <xdr:pic>
      <xdr:nvPicPr>
        <xdr:cNvPr id="7" name="图片 6">
          <a:extLst>
            <a:ext uri="{FF2B5EF4-FFF2-40B4-BE49-F238E27FC236}">
              <a16:creationId xmlns:a16="http://schemas.microsoft.com/office/drawing/2014/main" id="{9059970F-9A44-4CD8-A215-8E54E247419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34875" y="18173700"/>
          <a:ext cx="1084580" cy="501650"/>
        </a:xfrm>
        <a:prstGeom prst="rect">
          <a:avLst/>
        </a:prstGeom>
        <a:noFill/>
        <a:ln w="9525">
          <a:noFill/>
          <a:miter lim="800000"/>
          <a:headEnd/>
          <a:tailEnd/>
        </a:ln>
      </xdr:spPr>
    </xdr:pic>
    <xdr:clientData/>
  </xdr:twoCellAnchor>
  <xdr:twoCellAnchor editAs="oneCell">
    <xdr:from>
      <xdr:col>5</xdr:col>
      <xdr:colOff>0</xdr:colOff>
      <xdr:row>60</xdr:row>
      <xdr:rowOff>0</xdr:rowOff>
    </xdr:from>
    <xdr:to>
      <xdr:col>6</xdr:col>
      <xdr:colOff>180975</xdr:colOff>
      <xdr:row>62</xdr:row>
      <xdr:rowOff>66675</xdr:rowOff>
    </xdr:to>
    <xdr:pic>
      <xdr:nvPicPr>
        <xdr:cNvPr id="9" name="图片 8">
          <a:extLst>
            <a:ext uri="{FF2B5EF4-FFF2-40B4-BE49-F238E27FC236}">
              <a16:creationId xmlns:a16="http://schemas.microsoft.com/office/drawing/2014/main" id="{8D554737-2ECF-4375-AA48-B7DD286ACF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345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1047750</xdr:colOff>
      <xdr:row>31</xdr:row>
      <xdr:rowOff>9525</xdr:rowOff>
    </xdr:from>
    <xdr:to>
      <xdr:col>2</xdr:col>
      <xdr:colOff>2221230</xdr:colOff>
      <xdr:row>33</xdr:row>
      <xdr:rowOff>154305</xdr:rowOff>
    </xdr:to>
    <xdr:pic>
      <xdr:nvPicPr>
        <xdr:cNvPr id="9" name="图片 8">
          <a:extLst>
            <a:ext uri="{FF2B5EF4-FFF2-40B4-BE49-F238E27FC236}">
              <a16:creationId xmlns:a16="http://schemas.microsoft.com/office/drawing/2014/main" id="{FE2B59BA-39D0-498E-ADCE-4EF7F366476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71775" y="8867775"/>
          <a:ext cx="1173480" cy="487680"/>
        </a:xfrm>
        <a:prstGeom prst="rect">
          <a:avLst/>
        </a:prstGeom>
        <a:noFill/>
        <a:ln>
          <a:noFill/>
        </a:ln>
      </xdr:spPr>
    </xdr:pic>
    <xdr:clientData/>
  </xdr:twoCellAnchor>
  <xdr:twoCellAnchor editAs="oneCell">
    <xdr:from>
      <xdr:col>10</xdr:col>
      <xdr:colOff>866775</xdr:colOff>
      <xdr:row>31</xdr:row>
      <xdr:rowOff>66675</xdr:rowOff>
    </xdr:from>
    <xdr:to>
      <xdr:col>11</xdr:col>
      <xdr:colOff>132080</xdr:colOff>
      <xdr:row>34</xdr:row>
      <xdr:rowOff>53975</xdr:rowOff>
    </xdr:to>
    <xdr:pic>
      <xdr:nvPicPr>
        <xdr:cNvPr id="6" name="图片 5">
          <a:extLst>
            <a:ext uri="{FF2B5EF4-FFF2-40B4-BE49-F238E27FC236}">
              <a16:creationId xmlns:a16="http://schemas.microsoft.com/office/drawing/2014/main" id="{551CB37B-500F-4E87-9D79-8E9E870EC3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92025" y="8924925"/>
          <a:ext cx="1084580" cy="501650"/>
        </a:xfrm>
        <a:prstGeom prst="rect">
          <a:avLst/>
        </a:prstGeom>
        <a:noFill/>
        <a:ln w="9525">
          <a:noFill/>
          <a:miter lim="800000"/>
          <a:headEnd/>
          <a:tailEnd/>
        </a:ln>
      </xdr:spPr>
    </xdr:pic>
    <xdr:clientData/>
  </xdr:twoCellAnchor>
  <xdr:twoCellAnchor editAs="oneCell">
    <xdr:from>
      <xdr:col>5</xdr:col>
      <xdr:colOff>0</xdr:colOff>
      <xdr:row>33</xdr:row>
      <xdr:rowOff>0</xdr:rowOff>
    </xdr:from>
    <xdr:to>
      <xdr:col>6</xdr:col>
      <xdr:colOff>133350</xdr:colOff>
      <xdr:row>35</xdr:row>
      <xdr:rowOff>66675</xdr:rowOff>
    </xdr:to>
    <xdr:pic>
      <xdr:nvPicPr>
        <xdr:cNvPr id="8" name="图片 7">
          <a:extLst>
            <a:ext uri="{FF2B5EF4-FFF2-40B4-BE49-F238E27FC236}">
              <a16:creationId xmlns:a16="http://schemas.microsoft.com/office/drawing/2014/main" id="{A7C08128-B127-4DD5-AFE2-41E7FD7510A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15150" y="920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22</xdr:row>
      <xdr:rowOff>133350</xdr:rowOff>
    </xdr:from>
    <xdr:to>
      <xdr:col>2</xdr:col>
      <xdr:colOff>2613660</xdr:colOff>
      <xdr:row>26</xdr:row>
      <xdr:rowOff>72390</xdr:rowOff>
    </xdr:to>
    <xdr:pic>
      <xdr:nvPicPr>
        <xdr:cNvPr id="6" name="图片 5">
          <a:extLst>
            <a:ext uri="{FF2B5EF4-FFF2-40B4-BE49-F238E27FC236}">
              <a16:creationId xmlns:a16="http://schemas.microsoft.com/office/drawing/2014/main" id="{C878C10C-143A-4683-BEF9-6F54F4519F5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6276975"/>
          <a:ext cx="1242060" cy="624840"/>
        </a:xfrm>
        <a:prstGeom prst="rect">
          <a:avLst/>
        </a:prstGeom>
        <a:noFill/>
        <a:ln>
          <a:noFill/>
        </a:ln>
      </xdr:spPr>
    </xdr:pic>
    <xdr:clientData/>
  </xdr:twoCellAnchor>
  <xdr:twoCellAnchor editAs="oneCell">
    <xdr:from>
      <xdr:col>10</xdr:col>
      <xdr:colOff>685800</xdr:colOff>
      <xdr:row>22</xdr:row>
      <xdr:rowOff>114300</xdr:rowOff>
    </xdr:from>
    <xdr:to>
      <xdr:col>10</xdr:col>
      <xdr:colOff>1770380</xdr:colOff>
      <xdr:row>25</xdr:row>
      <xdr:rowOff>101600</xdr:rowOff>
    </xdr:to>
    <xdr:pic>
      <xdr:nvPicPr>
        <xdr:cNvPr id="7" name="图片 6">
          <a:extLst>
            <a:ext uri="{FF2B5EF4-FFF2-40B4-BE49-F238E27FC236}">
              <a16:creationId xmlns:a16="http://schemas.microsoft.com/office/drawing/2014/main" id="{D697E8FE-5C16-4ACB-BE96-55EA7A4602F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6257925"/>
          <a:ext cx="1084580" cy="501650"/>
        </a:xfrm>
        <a:prstGeom prst="rect">
          <a:avLst/>
        </a:prstGeom>
        <a:noFill/>
        <a:ln w="9525">
          <a:noFill/>
          <a:miter lim="800000"/>
          <a:headEnd/>
          <a:tailEnd/>
        </a:ln>
      </xdr:spPr>
    </xdr:pic>
    <xdr:clientData/>
  </xdr:twoCellAnchor>
  <xdr:twoCellAnchor editAs="oneCell">
    <xdr:from>
      <xdr:col>5</xdr:col>
      <xdr:colOff>0</xdr:colOff>
      <xdr:row>25</xdr:row>
      <xdr:rowOff>0</xdr:rowOff>
    </xdr:from>
    <xdr:to>
      <xdr:col>6</xdr:col>
      <xdr:colOff>133350</xdr:colOff>
      <xdr:row>27</xdr:row>
      <xdr:rowOff>66675</xdr:rowOff>
    </xdr:to>
    <xdr:pic>
      <xdr:nvPicPr>
        <xdr:cNvPr id="8" name="图片 7">
          <a:extLst>
            <a:ext uri="{FF2B5EF4-FFF2-40B4-BE49-F238E27FC236}">
              <a16:creationId xmlns:a16="http://schemas.microsoft.com/office/drawing/2014/main" id="{461C6AC5-6730-478A-936D-9BE269339B5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91350" y="6657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9</xdr:col>
      <xdr:colOff>253999</xdr:colOff>
      <xdr:row>3</xdr:row>
      <xdr:rowOff>105834</xdr:rowOff>
    </xdr:from>
    <xdr:to>
      <xdr:col>10</xdr:col>
      <xdr:colOff>285750</xdr:colOff>
      <xdr:row>43</xdr:row>
      <xdr:rowOff>95251</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11578166" y="740834"/>
          <a:ext cx="656167" cy="77470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2</xdr:col>
      <xdr:colOff>582084</xdr:colOff>
      <xdr:row>435</xdr:row>
      <xdr:rowOff>74082</xdr:rowOff>
    </xdr:from>
    <xdr:to>
      <xdr:col>2</xdr:col>
      <xdr:colOff>1515534</xdr:colOff>
      <xdr:row>437</xdr:row>
      <xdr:rowOff>64979</xdr:rowOff>
    </xdr:to>
    <xdr:pic>
      <xdr:nvPicPr>
        <xdr:cNvPr id="7" name="图片 6">
          <a:extLst>
            <a:ext uri="{FF2B5EF4-FFF2-40B4-BE49-F238E27FC236}">
              <a16:creationId xmlns:a16="http://schemas.microsoft.com/office/drawing/2014/main" id="{885DF155-A62B-4034-B2ED-610FDE12FD9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14084" y="75469749"/>
          <a:ext cx="933450" cy="329564"/>
        </a:xfrm>
        <a:prstGeom prst="rect">
          <a:avLst/>
        </a:prstGeom>
        <a:noFill/>
        <a:ln>
          <a:noFill/>
        </a:ln>
      </xdr:spPr>
    </xdr:pic>
    <xdr:clientData/>
  </xdr:twoCellAnchor>
  <xdr:twoCellAnchor editAs="oneCell">
    <xdr:from>
      <xdr:col>10</xdr:col>
      <xdr:colOff>148167</xdr:colOff>
      <xdr:row>434</xdr:row>
      <xdr:rowOff>95250</xdr:rowOff>
    </xdr:from>
    <xdr:to>
      <xdr:col>11</xdr:col>
      <xdr:colOff>544830</xdr:colOff>
      <xdr:row>437</xdr:row>
      <xdr:rowOff>88900</xdr:rowOff>
    </xdr:to>
    <xdr:pic>
      <xdr:nvPicPr>
        <xdr:cNvPr id="9" name="图片 8">
          <a:extLst>
            <a:ext uri="{FF2B5EF4-FFF2-40B4-BE49-F238E27FC236}">
              <a16:creationId xmlns:a16="http://schemas.microsoft.com/office/drawing/2014/main" id="{0C1D34D4-9A6E-4E80-9D32-CF7E85CC5F1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96750" y="75311000"/>
          <a:ext cx="1084580" cy="501650"/>
        </a:xfrm>
        <a:prstGeom prst="rect">
          <a:avLst/>
        </a:prstGeom>
        <a:noFill/>
        <a:ln w="9525">
          <a:noFill/>
          <a:miter lim="800000"/>
          <a:headEnd/>
          <a:tailEnd/>
        </a:ln>
      </xdr:spPr>
    </xdr:pic>
    <xdr:clientData/>
  </xdr:twoCellAnchor>
  <xdr:twoCellAnchor editAs="oneCell">
    <xdr:from>
      <xdr:col>7</xdr:col>
      <xdr:colOff>0</xdr:colOff>
      <xdr:row>436</xdr:row>
      <xdr:rowOff>0</xdr:rowOff>
    </xdr:from>
    <xdr:to>
      <xdr:col>7</xdr:col>
      <xdr:colOff>1085850</xdr:colOff>
      <xdr:row>438</xdr:row>
      <xdr:rowOff>70909</xdr:rowOff>
    </xdr:to>
    <xdr:pic>
      <xdr:nvPicPr>
        <xdr:cNvPr id="8" name="图片 7">
          <a:extLst>
            <a:ext uri="{FF2B5EF4-FFF2-40B4-BE49-F238E27FC236}">
              <a16:creationId xmlns:a16="http://schemas.microsoft.com/office/drawing/2014/main" id="{623F93BB-B35A-4A5D-A771-6677B1FD70C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678333" y="75554417"/>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101</xdr:row>
      <xdr:rowOff>57150</xdr:rowOff>
    </xdr:from>
    <xdr:to>
      <xdr:col>3</xdr:col>
      <xdr:colOff>41910</xdr:colOff>
      <xdr:row>104</xdr:row>
      <xdr:rowOff>167640</xdr:rowOff>
    </xdr:to>
    <xdr:pic>
      <xdr:nvPicPr>
        <xdr:cNvPr id="10" name="图片 9">
          <a:extLst>
            <a:ext uri="{FF2B5EF4-FFF2-40B4-BE49-F238E27FC236}">
              <a16:creationId xmlns:a16="http://schemas.microsoft.com/office/drawing/2014/main" id="{1304C86A-3F3A-42DC-96F2-C634E563839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7750" y="73266300"/>
          <a:ext cx="1242060" cy="624840"/>
        </a:xfrm>
        <a:prstGeom prst="rect">
          <a:avLst/>
        </a:prstGeom>
        <a:noFill/>
        <a:ln>
          <a:noFill/>
        </a:ln>
      </xdr:spPr>
    </xdr:pic>
    <xdr:clientData/>
  </xdr:twoCellAnchor>
  <xdr:twoCellAnchor editAs="oneCell">
    <xdr:from>
      <xdr:col>10</xdr:col>
      <xdr:colOff>590550</xdr:colOff>
      <xdr:row>101</xdr:row>
      <xdr:rowOff>57150</xdr:rowOff>
    </xdr:from>
    <xdr:to>
      <xdr:col>10</xdr:col>
      <xdr:colOff>1675130</xdr:colOff>
      <xdr:row>104</xdr:row>
      <xdr:rowOff>44450</xdr:rowOff>
    </xdr:to>
    <xdr:pic>
      <xdr:nvPicPr>
        <xdr:cNvPr id="6" name="图片 5">
          <a:extLst>
            <a:ext uri="{FF2B5EF4-FFF2-40B4-BE49-F238E27FC236}">
              <a16:creationId xmlns:a16="http://schemas.microsoft.com/office/drawing/2014/main" id="{6D29FCD6-4997-4562-B25F-775CF83C911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3354050" y="73266300"/>
          <a:ext cx="1084580" cy="501650"/>
        </a:xfrm>
        <a:prstGeom prst="rect">
          <a:avLst/>
        </a:prstGeom>
        <a:noFill/>
        <a:ln w="9525">
          <a:noFill/>
          <a:miter lim="800000"/>
          <a:headEnd/>
          <a:tailEnd/>
        </a:ln>
      </xdr:spPr>
    </xdr:pic>
    <xdr:clientData/>
  </xdr:twoCellAnchor>
  <xdr:twoCellAnchor editAs="oneCell">
    <xdr:from>
      <xdr:col>5</xdr:col>
      <xdr:colOff>0</xdr:colOff>
      <xdr:row>103</xdr:row>
      <xdr:rowOff>0</xdr:rowOff>
    </xdr:from>
    <xdr:to>
      <xdr:col>6</xdr:col>
      <xdr:colOff>57150</xdr:colOff>
      <xdr:row>105</xdr:row>
      <xdr:rowOff>66675</xdr:rowOff>
    </xdr:to>
    <xdr:pic>
      <xdr:nvPicPr>
        <xdr:cNvPr id="9" name="图片 8">
          <a:extLst>
            <a:ext uri="{FF2B5EF4-FFF2-40B4-BE49-F238E27FC236}">
              <a16:creationId xmlns:a16="http://schemas.microsoft.com/office/drawing/2014/main" id="{867ED906-AF14-448F-842B-C004D1E5643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077200" y="735520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1657350</xdr:colOff>
      <xdr:row>73</xdr:row>
      <xdr:rowOff>28575</xdr:rowOff>
    </xdr:from>
    <xdr:to>
      <xdr:col>2</xdr:col>
      <xdr:colOff>2590800</xdr:colOff>
      <xdr:row>75</xdr:row>
      <xdr:rowOff>127635</xdr:rowOff>
    </xdr:to>
    <xdr:pic>
      <xdr:nvPicPr>
        <xdr:cNvPr id="8" name="图片 7">
          <a:extLst>
            <a:ext uri="{FF2B5EF4-FFF2-40B4-BE49-F238E27FC236}">
              <a16:creationId xmlns:a16="http://schemas.microsoft.com/office/drawing/2014/main" id="{4075950F-D4EE-4667-AB91-7F0CDC8778C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23202900"/>
          <a:ext cx="933450" cy="441960"/>
        </a:xfrm>
        <a:prstGeom prst="rect">
          <a:avLst/>
        </a:prstGeom>
        <a:noFill/>
        <a:ln>
          <a:noFill/>
        </a:ln>
      </xdr:spPr>
    </xdr:pic>
    <xdr:clientData/>
  </xdr:twoCellAnchor>
  <xdr:twoCellAnchor editAs="oneCell">
    <xdr:from>
      <xdr:col>9</xdr:col>
      <xdr:colOff>314325</xdr:colOff>
      <xdr:row>72</xdr:row>
      <xdr:rowOff>38100</xdr:rowOff>
    </xdr:from>
    <xdr:to>
      <xdr:col>10</xdr:col>
      <xdr:colOff>570230</xdr:colOff>
      <xdr:row>75</xdr:row>
      <xdr:rowOff>25400</xdr:rowOff>
    </xdr:to>
    <xdr:pic>
      <xdr:nvPicPr>
        <xdr:cNvPr id="7" name="图片 6">
          <a:extLst>
            <a:ext uri="{FF2B5EF4-FFF2-40B4-BE49-F238E27FC236}">
              <a16:creationId xmlns:a16="http://schemas.microsoft.com/office/drawing/2014/main" id="{C3606357-D747-4574-AB2A-E6A85EFDA54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82375" y="23040975"/>
          <a:ext cx="1084580" cy="501650"/>
        </a:xfrm>
        <a:prstGeom prst="rect">
          <a:avLst/>
        </a:prstGeom>
        <a:noFill/>
        <a:ln w="9525">
          <a:noFill/>
          <a:miter lim="800000"/>
          <a:headEnd/>
          <a:tailEnd/>
        </a:ln>
      </xdr:spPr>
    </xdr:pic>
    <xdr:clientData/>
  </xdr:twoCellAnchor>
  <xdr:twoCellAnchor editAs="oneCell">
    <xdr:from>
      <xdr:col>5</xdr:col>
      <xdr:colOff>0</xdr:colOff>
      <xdr:row>73</xdr:row>
      <xdr:rowOff>0</xdr:rowOff>
    </xdr:from>
    <xdr:to>
      <xdr:col>6</xdr:col>
      <xdr:colOff>180975</xdr:colOff>
      <xdr:row>75</xdr:row>
      <xdr:rowOff>66675</xdr:rowOff>
    </xdr:to>
    <xdr:pic>
      <xdr:nvPicPr>
        <xdr:cNvPr id="10" name="图片 9">
          <a:extLst>
            <a:ext uri="{FF2B5EF4-FFF2-40B4-BE49-F238E27FC236}">
              <a16:creationId xmlns:a16="http://schemas.microsoft.com/office/drawing/2014/main" id="{27A8A602-D09C-412C-AF13-C148A6F3689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3174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C45D730E-31CA-4F33-87BE-330729A3F2BF}"/>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561975</xdr:colOff>
      <xdr:row>334</xdr:row>
      <xdr:rowOff>152400</xdr:rowOff>
    </xdr:from>
    <xdr:to>
      <xdr:col>2</xdr:col>
      <xdr:colOff>1735455</xdr:colOff>
      <xdr:row>337</xdr:row>
      <xdr:rowOff>125730</xdr:rowOff>
    </xdr:to>
    <xdr:pic>
      <xdr:nvPicPr>
        <xdr:cNvPr id="6" name="图片 5">
          <a:extLst>
            <a:ext uri="{FF2B5EF4-FFF2-40B4-BE49-F238E27FC236}">
              <a16:creationId xmlns:a16="http://schemas.microsoft.com/office/drawing/2014/main" id="{86F004DA-AAF1-4F63-BB1B-BCB868104A4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2750" y="99326700"/>
          <a:ext cx="1173480" cy="487680"/>
        </a:xfrm>
        <a:prstGeom prst="rect">
          <a:avLst/>
        </a:prstGeom>
        <a:noFill/>
        <a:ln>
          <a:noFill/>
        </a:ln>
      </xdr:spPr>
    </xdr:pic>
    <xdr:clientData/>
  </xdr:twoCellAnchor>
  <xdr:twoCellAnchor editAs="oneCell">
    <xdr:from>
      <xdr:col>9</xdr:col>
      <xdr:colOff>66675</xdr:colOff>
      <xdr:row>334</xdr:row>
      <xdr:rowOff>85725</xdr:rowOff>
    </xdr:from>
    <xdr:to>
      <xdr:col>10</xdr:col>
      <xdr:colOff>322580</xdr:colOff>
      <xdr:row>337</xdr:row>
      <xdr:rowOff>73025</xdr:rowOff>
    </xdr:to>
    <xdr:pic>
      <xdr:nvPicPr>
        <xdr:cNvPr id="7" name="图片 6">
          <a:extLst>
            <a:ext uri="{FF2B5EF4-FFF2-40B4-BE49-F238E27FC236}">
              <a16:creationId xmlns:a16="http://schemas.microsoft.com/office/drawing/2014/main" id="{55BFD555-648F-40BC-89B7-D4EF23FA10A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06150" y="99260025"/>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8" name="图片 7">
          <a:extLst>
            <a:ext uri="{FF2B5EF4-FFF2-40B4-BE49-F238E27FC236}">
              <a16:creationId xmlns:a16="http://schemas.microsoft.com/office/drawing/2014/main" id="{A741E36B-3685-4E71-8178-6FDE639CC52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334</xdr:row>
      <xdr:rowOff>76200</xdr:rowOff>
    </xdr:from>
    <xdr:to>
      <xdr:col>2</xdr:col>
      <xdr:colOff>2145030</xdr:colOff>
      <xdr:row>337</xdr:row>
      <xdr:rowOff>49530</xdr:rowOff>
    </xdr:to>
    <xdr:pic>
      <xdr:nvPicPr>
        <xdr:cNvPr id="7" name="图片 6">
          <a:extLst>
            <a:ext uri="{FF2B5EF4-FFF2-40B4-BE49-F238E27FC236}">
              <a16:creationId xmlns:a16="http://schemas.microsoft.com/office/drawing/2014/main" id="{AD95EBA3-36A9-4BF1-93FC-884F63CEE01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2325" y="99250500"/>
          <a:ext cx="1173480" cy="487680"/>
        </a:xfrm>
        <a:prstGeom prst="rect">
          <a:avLst/>
        </a:prstGeom>
        <a:noFill/>
        <a:ln>
          <a:noFill/>
        </a:ln>
      </xdr:spPr>
    </xdr:pic>
    <xdr:clientData/>
  </xdr:twoCellAnchor>
  <xdr:twoCellAnchor editAs="oneCell">
    <xdr:from>
      <xdr:col>9</xdr:col>
      <xdr:colOff>76200</xdr:colOff>
      <xdr:row>334</xdr:row>
      <xdr:rowOff>114300</xdr:rowOff>
    </xdr:from>
    <xdr:to>
      <xdr:col>10</xdr:col>
      <xdr:colOff>332105</xdr:colOff>
      <xdr:row>337</xdr:row>
      <xdr:rowOff>101600</xdr:rowOff>
    </xdr:to>
    <xdr:pic>
      <xdr:nvPicPr>
        <xdr:cNvPr id="9" name="图片 8">
          <a:extLst>
            <a:ext uri="{FF2B5EF4-FFF2-40B4-BE49-F238E27FC236}">
              <a16:creationId xmlns:a16="http://schemas.microsoft.com/office/drawing/2014/main" id="{7771EB0C-D297-4410-A867-7D831347F59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9928860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6" name="图片 5">
          <a:extLst>
            <a:ext uri="{FF2B5EF4-FFF2-40B4-BE49-F238E27FC236}">
              <a16:creationId xmlns:a16="http://schemas.microsoft.com/office/drawing/2014/main" id="{54052AA1-7892-4C21-B980-4B7F9415B3D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E/&#22823;&#31649;&#27599;&#21608;PMS/APR-2022/VSP-PMS-Engine-Ver.-1.6%20.17-APR-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s"/>
      <sheetName val="Main Menu"/>
      <sheetName val="Running Hours"/>
      <sheetName val="Main Engine"/>
      <sheetName val="MECO Setting"/>
      <sheetName val="Cylinder Liner Monitoring"/>
      <sheetName val="ME Exhaust Valve Monitoring"/>
      <sheetName val="FIVA VALVE Monitoring"/>
      <sheetName val="Fuel Valve Monitoring"/>
      <sheetName val="Generator Engine No.1"/>
      <sheetName val="Generator Engine No.2 "/>
      <sheetName val="Generator Engine No.3"/>
      <sheetName val="Auxiliary Boiler "/>
      <sheetName val="CMP01 Main Air Compressor No.1"/>
      <sheetName val="CMP02 Main Air Compressor No.2"/>
      <sheetName val="FO Purifier No.1"/>
      <sheetName val="Deck Service Air Compressor"/>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ME LO Purifier Feed Pump"/>
      <sheetName val="HFO Transfer Pump "/>
      <sheetName val="DO Transfer Pump "/>
      <sheetName val="No.1 FO Supply Pump "/>
      <sheetName val="No.2 FO Supply Pump "/>
      <sheetName val="No.1 FO Circulating Pump "/>
      <sheetName val="No.2 FO Circulating Pump "/>
      <sheetName val="No.1 Main LO Pump "/>
      <sheetName val="No.2 Main LO Pump "/>
      <sheetName val="No.1 Stern Tube LO Pump"/>
      <sheetName val="No.2 Stern Tube LO Pump"/>
      <sheetName val="Sludge Pump "/>
      <sheetName val="Bilge Pump "/>
      <sheetName val="Bilge Separator Service Pump"/>
      <sheetName val="FO Shifter Pump "/>
      <sheetName val="Emergency Fire Pump "/>
      <sheetName val="Coolers &amp; Heaters"/>
      <sheetName val="MSTP "/>
      <sheetName val="ER Crane "/>
      <sheetName val="Incinerator "/>
      <sheetName val="OWS "/>
      <sheetName val="FWG "/>
      <sheetName val="MGPS "/>
      <sheetName val="FW Sterilizer "/>
      <sheetName val="ECR Air Conditioner "/>
      <sheetName val="Galley Air Conditioner"/>
      <sheetName val="Accommodation Air Condition "/>
      <sheetName val="No.1 Reefer Provision Plant "/>
      <sheetName val="No.2 Reefer Provision Plant "/>
      <sheetName val="No.1 ER Supply Fan "/>
      <sheetName val="No.2 ER Supply Fan "/>
      <sheetName val="No.3 ER Supply Fan "/>
      <sheetName val="Shaft Grounding Assy. "/>
      <sheetName val="Membrane Air Dryer Unit "/>
      <sheetName val="Steering Gear No.1 "/>
      <sheetName val="Steering Gear No.2 "/>
      <sheetName val="EGE Emergency Generator "/>
      <sheetName val="Lube Oil Monitoring"/>
      <sheetName val="CMS"/>
      <sheetName val="BWMS"/>
    </sheetNames>
    <sheetDataSet>
      <sheetData sheetId="0">
        <row r="2">
          <cell r="A2" t="str">
            <v>GL LA PAZ</v>
          </cell>
          <cell r="B2" t="str">
            <v>PANAMA</v>
          </cell>
          <cell r="C2">
            <v>9599183</v>
          </cell>
          <cell r="D2" t="str">
            <v>NK 135263</v>
          </cell>
        </row>
        <row r="3">
          <cell r="A3" t="str">
            <v>GL IGUAZU</v>
          </cell>
          <cell r="B3" t="str">
            <v>PANAMA</v>
          </cell>
          <cell r="C3">
            <v>9599200</v>
          </cell>
          <cell r="D3" t="str">
            <v>NK 140421</v>
          </cell>
        </row>
        <row r="4">
          <cell r="A4" t="str">
            <v>VALIANT SPRING</v>
          </cell>
          <cell r="B4" t="str">
            <v>SINGAPORE</v>
          </cell>
          <cell r="C4">
            <v>9731183</v>
          </cell>
          <cell r="D4" t="str">
            <v>NK 154424</v>
          </cell>
        </row>
        <row r="5">
          <cell r="A5" t="str">
            <v>VALIANT SUMMER</v>
          </cell>
          <cell r="B5" t="str">
            <v>SINGAPORE</v>
          </cell>
          <cell r="C5">
            <v>9731195</v>
          </cell>
          <cell r="D5" t="str">
            <v>NK 160240</v>
          </cell>
        </row>
        <row r="6">
          <cell r="A6" t="str">
            <v>VALIANT SPLENDOR</v>
          </cell>
          <cell r="B6" t="str">
            <v>SINGAPORE</v>
          </cell>
          <cell r="C6">
            <v>9770995</v>
          </cell>
          <cell r="D6" t="str">
            <v>NK 200044</v>
          </cell>
        </row>
        <row r="7">
          <cell r="A7" t="str">
            <v>VALIANT SPIRIT</v>
          </cell>
          <cell r="B7" t="str">
            <v>SINGAPORE</v>
          </cell>
          <cell r="C7">
            <v>9771004</v>
          </cell>
          <cell r="D7" t="str">
            <v>NK 2022591</v>
          </cell>
        </row>
      </sheetData>
      <sheetData sheetId="1" refreshError="1"/>
      <sheetData sheetId="2">
        <row r="3">
          <cell r="D3">
            <v>44668</v>
          </cell>
        </row>
        <row r="27">
          <cell r="B27">
            <v>7159.8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workbookViewId="0">
      <selection activeCell="C11" sqref="C11"/>
    </sheetView>
  </sheetViews>
  <sheetFormatPr defaultRowHeight="13.5"/>
  <cols>
    <col min="1" max="1" width="20.125" customWidth="1"/>
    <col min="2" max="2" width="17.875" customWidth="1"/>
    <col min="3" max="3" width="20" customWidth="1"/>
    <col min="4" max="4" width="20.5" customWidth="1"/>
  </cols>
  <sheetData>
    <row r="1" spans="1:7">
      <c r="A1" s="220"/>
      <c r="B1" s="220" t="s">
        <v>4546</v>
      </c>
      <c r="C1" s="220" t="s">
        <v>3322</v>
      </c>
      <c r="D1" s="220" t="s">
        <v>4547</v>
      </c>
    </row>
    <row r="2" spans="1:7">
      <c r="A2" t="s">
        <v>6</v>
      </c>
      <c r="B2" s="288" t="s">
        <v>4917</v>
      </c>
      <c r="C2" s="288">
        <v>9599183</v>
      </c>
      <c r="D2" s="288" t="s">
        <v>3320</v>
      </c>
      <c r="G2" s="229"/>
    </row>
    <row r="3" spans="1:7">
      <c r="A3" t="s">
        <v>3318</v>
      </c>
      <c r="B3" s="288" t="s">
        <v>4917</v>
      </c>
      <c r="C3" s="288">
        <v>9599200</v>
      </c>
      <c r="D3" s="288" t="s">
        <v>3321</v>
      </c>
    </row>
    <row r="4" spans="1:7">
      <c r="A4" t="s">
        <v>3324</v>
      </c>
      <c r="B4" s="288" t="s">
        <v>4535</v>
      </c>
      <c r="C4" s="288">
        <v>9731183</v>
      </c>
      <c r="D4" s="288" t="s">
        <v>3369</v>
      </c>
    </row>
    <row r="5" spans="1:7">
      <c r="A5" t="s">
        <v>3325</v>
      </c>
      <c r="B5" s="288" t="s">
        <v>4535</v>
      </c>
      <c r="C5" s="288">
        <v>9731195</v>
      </c>
      <c r="D5" s="288" t="s">
        <v>4548</v>
      </c>
    </row>
    <row r="6" spans="1:7">
      <c r="A6" t="s">
        <v>4534</v>
      </c>
      <c r="B6" s="288" t="s">
        <v>4535</v>
      </c>
      <c r="C6" s="288">
        <v>9770995</v>
      </c>
      <c r="D6" s="288" t="s">
        <v>4634</v>
      </c>
    </row>
    <row r="7" spans="1:7">
      <c r="A7" t="s">
        <v>4918</v>
      </c>
      <c r="B7" s="288" t="s">
        <v>4535</v>
      </c>
      <c r="C7" s="288">
        <v>9771004</v>
      </c>
      <c r="D7" s="288" t="s">
        <v>4922</v>
      </c>
    </row>
  </sheetData>
  <dataConsolidate/>
  <phoneticPr fontId="5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80802-9087-4412-BB09-A33B403F1767}">
  <sheetPr>
    <tabColor rgb="FFFF0000"/>
  </sheetPr>
  <dimension ref="A1:L340"/>
  <sheetViews>
    <sheetView zoomScaleNormal="100" workbookViewId="0">
      <selection activeCell="F262" sqref="F262"/>
    </sheetView>
  </sheetViews>
  <sheetFormatPr defaultRowHeight="13.5"/>
  <cols>
    <col min="1" max="1" width="10.5" style="28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4928</v>
      </c>
      <c r="D3" s="518" t="s">
        <v>12</v>
      </c>
      <c r="E3" s="518"/>
      <c r="F3" s="249" t="s">
        <v>4929</v>
      </c>
    </row>
    <row r="4" spans="1:12" ht="18" customHeight="1">
      <c r="A4" s="517" t="s">
        <v>74</v>
      </c>
      <c r="B4" s="517"/>
      <c r="C4" s="29" t="s">
        <v>4637</v>
      </c>
      <c r="D4" s="518" t="s">
        <v>2072</v>
      </c>
      <c r="E4" s="518"/>
      <c r="F4" s="246">
        <f>'Running Hours'!B7</f>
        <v>5502</v>
      </c>
    </row>
    <row r="5" spans="1:12" ht="18" customHeight="1">
      <c r="A5" s="517" t="s">
        <v>75</v>
      </c>
      <c r="B5" s="517"/>
      <c r="C5" s="30" t="s">
        <v>4638</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801</v>
      </c>
      <c r="B8" s="24" t="s">
        <v>3684</v>
      </c>
      <c r="C8" s="24" t="s">
        <v>3685</v>
      </c>
      <c r="D8" s="16" t="s">
        <v>1</v>
      </c>
      <c r="E8" s="8">
        <v>44082</v>
      </c>
      <c r="F8" s="366">
        <v>44689</v>
      </c>
      <c r="G8" s="52"/>
      <c r="H8" s="10">
        <f>F8+1</f>
        <v>44690</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16" t="s">
        <v>1</v>
      </c>
      <c r="E9" s="8">
        <v>44082</v>
      </c>
      <c r="F9" s="366">
        <v>44689</v>
      </c>
      <c r="G9" s="52"/>
      <c r="H9" s="10">
        <f>F9+1</f>
        <v>44690</v>
      </c>
      <c r="I9" s="11">
        <f t="shared" ca="1" si="0"/>
        <v>1</v>
      </c>
      <c r="J9" s="12" t="str">
        <f t="shared" ca="1" si="1"/>
        <v>NOT DUE</v>
      </c>
      <c r="K9" s="24" t="s">
        <v>584</v>
      </c>
      <c r="L9" s="15"/>
    </row>
    <row r="10" spans="1:12" ht="15" customHeight="1">
      <c r="A10" s="12" t="s">
        <v>803</v>
      </c>
      <c r="B10" s="24" t="s">
        <v>3688</v>
      </c>
      <c r="C10" s="24" t="s">
        <v>3689</v>
      </c>
      <c r="D10" s="16" t="s">
        <v>1</v>
      </c>
      <c r="E10" s="8">
        <v>44082</v>
      </c>
      <c r="F10" s="366">
        <v>44689</v>
      </c>
      <c r="G10" s="52"/>
      <c r="H10" s="10">
        <f>F10+1</f>
        <v>44690</v>
      </c>
      <c r="I10" s="11">
        <f t="shared" ca="1" si="0"/>
        <v>1</v>
      </c>
      <c r="J10" s="12" t="str">
        <f t="shared" ca="1" si="1"/>
        <v>NOT DUE</v>
      </c>
      <c r="K10" s="24" t="s">
        <v>584</v>
      </c>
      <c r="L10" s="13"/>
    </row>
    <row r="11" spans="1:12" ht="15" customHeight="1">
      <c r="A11" s="12" t="s">
        <v>804</v>
      </c>
      <c r="B11" s="24" t="s">
        <v>598</v>
      </c>
      <c r="C11" s="24" t="s">
        <v>3690</v>
      </c>
      <c r="D11" s="16" t="s">
        <v>1</v>
      </c>
      <c r="E11" s="8">
        <v>44082</v>
      </c>
      <c r="F11" s="366">
        <v>44689</v>
      </c>
      <c r="G11" s="52"/>
      <c r="H11" s="10">
        <f>F11+1</f>
        <v>44690</v>
      </c>
      <c r="I11" s="11">
        <f t="shared" ca="1" si="0"/>
        <v>1</v>
      </c>
      <c r="J11" s="12" t="str">
        <f t="shared" ca="1" si="1"/>
        <v>NOT DUE</v>
      </c>
      <c r="K11" s="24" t="s">
        <v>584</v>
      </c>
      <c r="L11" s="15"/>
    </row>
    <row r="12" spans="1:12" ht="15" customHeight="1">
      <c r="A12" s="12" t="s">
        <v>805</v>
      </c>
      <c r="B12" s="24" t="s">
        <v>3691</v>
      </c>
      <c r="C12" s="24" t="s">
        <v>3692</v>
      </c>
      <c r="D12" s="16" t="s">
        <v>1</v>
      </c>
      <c r="E12" s="8">
        <v>44082</v>
      </c>
      <c r="F12" s="366">
        <v>44689</v>
      </c>
      <c r="G12" s="52"/>
      <c r="H12" s="10">
        <f t="shared" ref="H12:H13" si="2">F12+1</f>
        <v>44690</v>
      </c>
      <c r="I12" s="11">
        <f t="shared" ca="1" si="0"/>
        <v>1</v>
      </c>
      <c r="J12" s="12" t="str">
        <f t="shared" ca="1" si="1"/>
        <v>NOT DUE</v>
      </c>
      <c r="K12" s="24" t="s">
        <v>584</v>
      </c>
      <c r="L12" s="15"/>
    </row>
    <row r="13" spans="1:12" ht="15" customHeight="1">
      <c r="A13" s="12" t="s">
        <v>806</v>
      </c>
      <c r="B13" s="24" t="s">
        <v>3693</v>
      </c>
      <c r="C13" s="24" t="s">
        <v>3692</v>
      </c>
      <c r="D13" s="16" t="s">
        <v>1</v>
      </c>
      <c r="E13" s="8">
        <v>44082</v>
      </c>
      <c r="F13" s="366">
        <v>44689</v>
      </c>
      <c r="G13" s="52"/>
      <c r="H13" s="10">
        <f t="shared" si="2"/>
        <v>44690</v>
      </c>
      <c r="I13" s="11">
        <f t="shared" ca="1" si="0"/>
        <v>1</v>
      </c>
      <c r="J13" s="12" t="str">
        <f t="shared" ca="1" si="1"/>
        <v>NOT DUE</v>
      </c>
      <c r="K13" s="24" t="s">
        <v>584</v>
      </c>
      <c r="L13" s="15"/>
    </row>
    <row r="14" spans="1:12" ht="36">
      <c r="A14" s="12" t="s">
        <v>807</v>
      </c>
      <c r="B14" s="24" t="s">
        <v>3694</v>
      </c>
      <c r="C14" s="24" t="s">
        <v>3695</v>
      </c>
      <c r="D14" s="16" t="s">
        <v>1</v>
      </c>
      <c r="E14" s="8">
        <v>44082</v>
      </c>
      <c r="F14" s="366">
        <v>44689</v>
      </c>
      <c r="G14" s="52"/>
      <c r="H14" s="10">
        <f>F14+1</f>
        <v>44690</v>
      </c>
      <c r="I14" s="11">
        <f ca="1">IF(ISBLANK(H14),"",H14-DATE(YEAR(NOW()),MONTH(NOW()),DAY(NOW())))</f>
        <v>1</v>
      </c>
      <c r="J14" s="12" t="str">
        <f t="shared" ca="1" si="1"/>
        <v>NOT DUE</v>
      </c>
      <c r="K14" s="24" t="s">
        <v>584</v>
      </c>
      <c r="L14" s="13"/>
    </row>
    <row r="15" spans="1:12">
      <c r="A15" s="12" t="s">
        <v>808</v>
      </c>
      <c r="B15" s="24" t="s">
        <v>3696</v>
      </c>
      <c r="C15" s="24" t="s">
        <v>3697</v>
      </c>
      <c r="D15" s="16" t="s">
        <v>1</v>
      </c>
      <c r="E15" s="8">
        <v>44082</v>
      </c>
      <c r="F15" s="366">
        <v>44689</v>
      </c>
      <c r="G15" s="52"/>
      <c r="H15" s="10">
        <f>F15+1</f>
        <v>44690</v>
      </c>
      <c r="I15" s="11">
        <f ca="1">IF(ISBLANK(H15),"",H15-DATE(YEAR(NOW()),MONTH(NOW()),DAY(NOW())))</f>
        <v>1</v>
      </c>
      <c r="J15" s="12" t="str">
        <f t="shared" ca="1" si="1"/>
        <v>NOT DUE</v>
      </c>
      <c r="K15" s="24" t="s">
        <v>584</v>
      </c>
      <c r="L15" s="13"/>
    </row>
    <row r="16" spans="1:12" ht="15" customHeight="1">
      <c r="A16" s="12" t="s">
        <v>809</v>
      </c>
      <c r="B16" s="24" t="s">
        <v>3698</v>
      </c>
      <c r="C16" s="24" t="s">
        <v>3699</v>
      </c>
      <c r="D16" s="16" t="s">
        <v>1</v>
      </c>
      <c r="E16" s="8">
        <v>44082</v>
      </c>
      <c r="F16" s="366">
        <v>44689</v>
      </c>
      <c r="G16" s="52"/>
      <c r="H16" s="10">
        <f>F16+1</f>
        <v>44690</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16" t="s">
        <v>4</v>
      </c>
      <c r="E17" s="8">
        <v>44082</v>
      </c>
      <c r="F17" s="366">
        <v>44679</v>
      </c>
      <c r="G17" s="52"/>
      <c r="H17" s="10">
        <f>F17+30</f>
        <v>44709</v>
      </c>
      <c r="I17" s="11">
        <f t="shared" ca="1" si="3"/>
        <v>20</v>
      </c>
      <c r="J17" s="12" t="str">
        <f t="shared" ca="1" si="1"/>
        <v>NOT DUE</v>
      </c>
      <c r="K17" s="24" t="s">
        <v>3701</v>
      </c>
      <c r="L17" s="13"/>
    </row>
    <row r="18" spans="1:12" ht="15" customHeight="1">
      <c r="A18" s="12" t="s">
        <v>811</v>
      </c>
      <c r="B18" s="24" t="s">
        <v>3702</v>
      </c>
      <c r="C18" s="24" t="s">
        <v>3703</v>
      </c>
      <c r="D18" s="16" t="s">
        <v>4</v>
      </c>
      <c r="E18" s="8">
        <v>44082</v>
      </c>
      <c r="F18" s="366">
        <v>44679</v>
      </c>
      <c r="G18" s="52"/>
      <c r="H18" s="10">
        <f t="shared" ref="H18:H35" si="4">F18+30</f>
        <v>44709</v>
      </c>
      <c r="I18" s="11">
        <f t="shared" ca="1" si="3"/>
        <v>20</v>
      </c>
      <c r="J18" s="12" t="str">
        <f t="shared" ca="1" si="1"/>
        <v>NOT DUE</v>
      </c>
      <c r="K18" s="24" t="s">
        <v>3701</v>
      </c>
      <c r="L18" s="13"/>
    </row>
    <row r="19" spans="1:12" ht="15" customHeight="1">
      <c r="A19" s="12" t="s">
        <v>812</v>
      </c>
      <c r="B19" s="24" t="s">
        <v>3702</v>
      </c>
      <c r="C19" s="24" t="s">
        <v>3704</v>
      </c>
      <c r="D19" s="16" t="s">
        <v>4</v>
      </c>
      <c r="E19" s="8">
        <v>44082</v>
      </c>
      <c r="F19" s="366">
        <v>44679</v>
      </c>
      <c r="G19" s="52"/>
      <c r="H19" s="10">
        <f t="shared" si="4"/>
        <v>44709</v>
      </c>
      <c r="I19" s="11">
        <f t="shared" ca="1" si="3"/>
        <v>20</v>
      </c>
      <c r="J19" s="12" t="str">
        <f t="shared" ca="1" si="1"/>
        <v>NOT DUE</v>
      </c>
      <c r="K19" s="24" t="s">
        <v>3701</v>
      </c>
      <c r="L19" s="13"/>
    </row>
    <row r="20" spans="1:12" ht="15" customHeight="1">
      <c r="A20" s="12" t="s">
        <v>813</v>
      </c>
      <c r="B20" s="24" t="s">
        <v>3702</v>
      </c>
      <c r="C20" s="24" t="s">
        <v>3705</v>
      </c>
      <c r="D20" s="16" t="s">
        <v>4</v>
      </c>
      <c r="E20" s="8">
        <v>44082</v>
      </c>
      <c r="F20" s="366">
        <v>44679</v>
      </c>
      <c r="G20" s="52"/>
      <c r="H20" s="10">
        <f t="shared" si="4"/>
        <v>44709</v>
      </c>
      <c r="I20" s="11">
        <f t="shared" ca="1" si="3"/>
        <v>20</v>
      </c>
      <c r="J20" s="12" t="str">
        <f t="shared" ca="1" si="1"/>
        <v>NOT DUE</v>
      </c>
      <c r="K20" s="24" t="s">
        <v>3701</v>
      </c>
      <c r="L20" s="13"/>
    </row>
    <row r="21" spans="1:12" ht="15" customHeight="1">
      <c r="A21" s="12" t="s">
        <v>814</v>
      </c>
      <c r="B21" s="24" t="s">
        <v>3706</v>
      </c>
      <c r="C21" s="24" t="s">
        <v>3703</v>
      </c>
      <c r="D21" s="16" t="s">
        <v>4</v>
      </c>
      <c r="E21" s="8">
        <v>44082</v>
      </c>
      <c r="F21" s="366">
        <v>44679</v>
      </c>
      <c r="G21" s="52"/>
      <c r="H21" s="10">
        <f t="shared" si="4"/>
        <v>44709</v>
      </c>
      <c r="I21" s="11">
        <f t="shared" ca="1" si="3"/>
        <v>20</v>
      </c>
      <c r="J21" s="12" t="str">
        <f t="shared" ca="1" si="1"/>
        <v>NOT DUE</v>
      </c>
      <c r="K21" s="24" t="s">
        <v>3701</v>
      </c>
      <c r="L21" s="13"/>
    </row>
    <row r="22" spans="1:12" ht="15" customHeight="1">
      <c r="A22" s="12" t="s">
        <v>815</v>
      </c>
      <c r="B22" s="24" t="s">
        <v>3706</v>
      </c>
      <c r="C22" s="24" t="s">
        <v>3704</v>
      </c>
      <c r="D22" s="16" t="s">
        <v>4</v>
      </c>
      <c r="E22" s="8">
        <v>44082</v>
      </c>
      <c r="F22" s="366">
        <v>44679</v>
      </c>
      <c r="G22" s="52"/>
      <c r="H22" s="10">
        <f t="shared" si="4"/>
        <v>44709</v>
      </c>
      <c r="I22" s="11">
        <f t="shared" ca="1" si="3"/>
        <v>20</v>
      </c>
      <c r="J22" s="12" t="str">
        <f t="shared" ca="1" si="1"/>
        <v>NOT DUE</v>
      </c>
      <c r="K22" s="24" t="s">
        <v>3701</v>
      </c>
      <c r="L22" s="13"/>
    </row>
    <row r="23" spans="1:12" ht="15" customHeight="1">
      <c r="A23" s="12" t="s">
        <v>816</v>
      </c>
      <c r="B23" s="24" t="s">
        <v>3706</v>
      </c>
      <c r="C23" s="24" t="s">
        <v>3705</v>
      </c>
      <c r="D23" s="16" t="s">
        <v>4</v>
      </c>
      <c r="E23" s="8">
        <v>44082</v>
      </c>
      <c r="F23" s="366">
        <v>44679</v>
      </c>
      <c r="G23" s="52"/>
      <c r="H23" s="10">
        <f t="shared" si="4"/>
        <v>44709</v>
      </c>
      <c r="I23" s="11">
        <f t="shared" ca="1" si="3"/>
        <v>20</v>
      </c>
      <c r="J23" s="12" t="str">
        <f t="shared" ca="1" si="1"/>
        <v>NOT DUE</v>
      </c>
      <c r="K23" s="24" t="s">
        <v>3701</v>
      </c>
      <c r="L23" s="13"/>
    </row>
    <row r="24" spans="1:12" ht="15" customHeight="1">
      <c r="A24" s="12" t="s">
        <v>817</v>
      </c>
      <c r="B24" s="24" t="s">
        <v>3707</v>
      </c>
      <c r="C24" s="24" t="s">
        <v>3703</v>
      </c>
      <c r="D24" s="16" t="s">
        <v>4</v>
      </c>
      <c r="E24" s="8">
        <v>44082</v>
      </c>
      <c r="F24" s="366">
        <v>44679</v>
      </c>
      <c r="G24" s="52"/>
      <c r="H24" s="10">
        <f t="shared" si="4"/>
        <v>44709</v>
      </c>
      <c r="I24" s="11">
        <f t="shared" ca="1" si="3"/>
        <v>20</v>
      </c>
      <c r="J24" s="12" t="str">
        <f t="shared" ca="1" si="1"/>
        <v>NOT DUE</v>
      </c>
      <c r="K24" s="24" t="s">
        <v>3701</v>
      </c>
      <c r="L24" s="13"/>
    </row>
    <row r="25" spans="1:12" ht="15" customHeight="1">
      <c r="A25" s="12" t="s">
        <v>818</v>
      </c>
      <c r="B25" s="24" t="s">
        <v>3707</v>
      </c>
      <c r="C25" s="24" t="s">
        <v>3704</v>
      </c>
      <c r="D25" s="16" t="s">
        <v>4</v>
      </c>
      <c r="E25" s="8">
        <v>44082</v>
      </c>
      <c r="F25" s="366">
        <v>44679</v>
      </c>
      <c r="G25" s="52"/>
      <c r="H25" s="10">
        <f t="shared" si="4"/>
        <v>44709</v>
      </c>
      <c r="I25" s="11">
        <f t="shared" ca="1" si="3"/>
        <v>20</v>
      </c>
      <c r="J25" s="12" t="str">
        <f t="shared" ca="1" si="1"/>
        <v>NOT DUE</v>
      </c>
      <c r="K25" s="24" t="s">
        <v>3701</v>
      </c>
      <c r="L25" s="13"/>
    </row>
    <row r="26" spans="1:12" ht="15" customHeight="1">
      <c r="A26" s="12" t="s">
        <v>819</v>
      </c>
      <c r="B26" s="24" t="s">
        <v>3707</v>
      </c>
      <c r="C26" s="24" t="s">
        <v>3705</v>
      </c>
      <c r="D26" s="16" t="s">
        <v>4</v>
      </c>
      <c r="E26" s="8">
        <v>44082</v>
      </c>
      <c r="F26" s="366">
        <v>44679</v>
      </c>
      <c r="G26" s="52"/>
      <c r="H26" s="10">
        <f t="shared" si="4"/>
        <v>44709</v>
      </c>
      <c r="I26" s="11">
        <f t="shared" ca="1" si="3"/>
        <v>20</v>
      </c>
      <c r="J26" s="12" t="str">
        <f t="shared" ca="1" si="1"/>
        <v>NOT DUE</v>
      </c>
      <c r="K26" s="24" t="s">
        <v>3701</v>
      </c>
      <c r="L26" s="13"/>
    </row>
    <row r="27" spans="1:12" ht="15" customHeight="1">
      <c r="A27" s="12" t="s">
        <v>820</v>
      </c>
      <c r="B27" s="24" t="s">
        <v>3708</v>
      </c>
      <c r="C27" s="24" t="s">
        <v>3703</v>
      </c>
      <c r="D27" s="16" t="s">
        <v>4</v>
      </c>
      <c r="E27" s="8">
        <v>44082</v>
      </c>
      <c r="F27" s="366">
        <v>44679</v>
      </c>
      <c r="G27" s="52"/>
      <c r="H27" s="10">
        <f t="shared" si="4"/>
        <v>44709</v>
      </c>
      <c r="I27" s="11">
        <f t="shared" ca="1" si="3"/>
        <v>20</v>
      </c>
      <c r="J27" s="12" t="str">
        <f t="shared" ca="1" si="1"/>
        <v>NOT DUE</v>
      </c>
      <c r="K27" s="24" t="s">
        <v>3701</v>
      </c>
      <c r="L27" s="13"/>
    </row>
    <row r="28" spans="1:12" ht="15" customHeight="1">
      <c r="A28" s="12" t="s">
        <v>821</v>
      </c>
      <c r="B28" s="24" t="s">
        <v>3708</v>
      </c>
      <c r="C28" s="24" t="s">
        <v>3704</v>
      </c>
      <c r="D28" s="16" t="s">
        <v>4</v>
      </c>
      <c r="E28" s="8">
        <v>44082</v>
      </c>
      <c r="F28" s="366">
        <v>44679</v>
      </c>
      <c r="G28" s="52"/>
      <c r="H28" s="10">
        <f t="shared" si="4"/>
        <v>44709</v>
      </c>
      <c r="I28" s="11">
        <f t="shared" ca="1" si="3"/>
        <v>20</v>
      </c>
      <c r="J28" s="12" t="str">
        <f t="shared" ca="1" si="1"/>
        <v>NOT DUE</v>
      </c>
      <c r="K28" s="24" t="s">
        <v>3701</v>
      </c>
      <c r="L28" s="13"/>
    </row>
    <row r="29" spans="1:12" ht="15" customHeight="1">
      <c r="A29" s="12" t="s">
        <v>822</v>
      </c>
      <c r="B29" s="24" t="s">
        <v>3708</v>
      </c>
      <c r="C29" s="24" t="s">
        <v>3705</v>
      </c>
      <c r="D29" s="16" t="s">
        <v>4</v>
      </c>
      <c r="E29" s="8">
        <v>44082</v>
      </c>
      <c r="F29" s="366">
        <v>44679</v>
      </c>
      <c r="G29" s="52"/>
      <c r="H29" s="10">
        <f t="shared" si="4"/>
        <v>44709</v>
      </c>
      <c r="I29" s="11">
        <f t="shared" ca="1" si="3"/>
        <v>20</v>
      </c>
      <c r="J29" s="12" t="str">
        <f t="shared" ca="1" si="1"/>
        <v>NOT DUE</v>
      </c>
      <c r="K29" s="24" t="s">
        <v>3701</v>
      </c>
      <c r="L29" s="13"/>
    </row>
    <row r="30" spans="1:12" ht="15" customHeight="1">
      <c r="A30" s="12" t="s">
        <v>823</v>
      </c>
      <c r="B30" s="24" t="s">
        <v>3709</v>
      </c>
      <c r="C30" s="24" t="s">
        <v>3703</v>
      </c>
      <c r="D30" s="16" t="s">
        <v>4</v>
      </c>
      <c r="E30" s="8">
        <v>44082</v>
      </c>
      <c r="F30" s="366">
        <v>44679</v>
      </c>
      <c r="G30" s="52"/>
      <c r="H30" s="10">
        <f t="shared" si="4"/>
        <v>44709</v>
      </c>
      <c r="I30" s="11">
        <f t="shared" ca="1" si="3"/>
        <v>20</v>
      </c>
      <c r="J30" s="12" t="str">
        <f t="shared" ca="1" si="1"/>
        <v>NOT DUE</v>
      </c>
      <c r="K30" s="24" t="s">
        <v>3701</v>
      </c>
      <c r="L30" s="13"/>
    </row>
    <row r="31" spans="1:12" ht="15" customHeight="1">
      <c r="A31" s="12" t="s">
        <v>824</v>
      </c>
      <c r="B31" s="24" t="s">
        <v>3709</v>
      </c>
      <c r="C31" s="24" t="s">
        <v>3704</v>
      </c>
      <c r="D31" s="16" t="s">
        <v>4</v>
      </c>
      <c r="E31" s="8">
        <v>44082</v>
      </c>
      <c r="F31" s="366">
        <v>44679</v>
      </c>
      <c r="G31" s="52"/>
      <c r="H31" s="10">
        <f t="shared" si="4"/>
        <v>44709</v>
      </c>
      <c r="I31" s="11">
        <f t="shared" ca="1" si="3"/>
        <v>20</v>
      </c>
      <c r="J31" s="12" t="str">
        <f t="shared" ca="1" si="1"/>
        <v>NOT DUE</v>
      </c>
      <c r="K31" s="24" t="s">
        <v>3701</v>
      </c>
      <c r="L31" s="13"/>
    </row>
    <row r="32" spans="1:12" ht="15" customHeight="1">
      <c r="A32" s="12" t="s">
        <v>825</v>
      </c>
      <c r="B32" s="24" t="s">
        <v>3709</v>
      </c>
      <c r="C32" s="24" t="s">
        <v>3705</v>
      </c>
      <c r="D32" s="16" t="s">
        <v>4</v>
      </c>
      <c r="E32" s="8">
        <v>44082</v>
      </c>
      <c r="F32" s="366">
        <v>44679</v>
      </c>
      <c r="G32" s="52"/>
      <c r="H32" s="10">
        <f t="shared" si="4"/>
        <v>44709</v>
      </c>
      <c r="I32" s="11">
        <f t="shared" ca="1" si="3"/>
        <v>20</v>
      </c>
      <c r="J32" s="12" t="str">
        <f t="shared" ca="1" si="1"/>
        <v>NOT DUE</v>
      </c>
      <c r="K32" s="24" t="s">
        <v>3701</v>
      </c>
      <c r="L32" s="13"/>
    </row>
    <row r="33" spans="1:12" ht="15" customHeight="1">
      <c r="A33" s="12" t="s">
        <v>826</v>
      </c>
      <c r="B33" s="24" t="s">
        <v>3710</v>
      </c>
      <c r="C33" s="24" t="s">
        <v>3703</v>
      </c>
      <c r="D33" s="16" t="s">
        <v>4</v>
      </c>
      <c r="E33" s="366">
        <v>44577</v>
      </c>
      <c r="F33" s="366">
        <v>44679</v>
      </c>
      <c r="G33" s="52"/>
      <c r="H33" s="10">
        <f t="shared" si="4"/>
        <v>44709</v>
      </c>
      <c r="I33" s="11">
        <f t="shared" ca="1" si="3"/>
        <v>20</v>
      </c>
      <c r="J33" s="12" t="str">
        <f t="shared" ca="1" si="1"/>
        <v>NOT DUE</v>
      </c>
      <c r="K33" s="24" t="s">
        <v>3701</v>
      </c>
      <c r="L33" s="13"/>
    </row>
    <row r="34" spans="1:12" ht="15" customHeight="1">
      <c r="A34" s="12" t="s">
        <v>827</v>
      </c>
      <c r="B34" s="24" t="s">
        <v>3710</v>
      </c>
      <c r="C34" s="24" t="s">
        <v>3704</v>
      </c>
      <c r="D34" s="16" t="s">
        <v>4</v>
      </c>
      <c r="E34" s="8">
        <v>44082</v>
      </c>
      <c r="F34" s="366">
        <v>44679</v>
      </c>
      <c r="G34" s="52"/>
      <c r="H34" s="10">
        <f t="shared" si="4"/>
        <v>44709</v>
      </c>
      <c r="I34" s="11">
        <f t="shared" ca="1" si="3"/>
        <v>20</v>
      </c>
      <c r="J34" s="12" t="str">
        <f t="shared" ca="1" si="1"/>
        <v>NOT DUE</v>
      </c>
      <c r="K34" s="24" t="s">
        <v>3701</v>
      </c>
      <c r="L34" s="13"/>
    </row>
    <row r="35" spans="1:12" ht="15" customHeight="1">
      <c r="A35" s="12" t="s">
        <v>828</v>
      </c>
      <c r="B35" s="24" t="s">
        <v>3710</v>
      </c>
      <c r="C35" s="24" t="s">
        <v>3705</v>
      </c>
      <c r="D35" s="16" t="s">
        <v>4</v>
      </c>
      <c r="E35" s="8">
        <v>44082</v>
      </c>
      <c r="F35" s="366">
        <v>44679</v>
      </c>
      <c r="G35" s="52"/>
      <c r="H35" s="10">
        <f t="shared" si="4"/>
        <v>44709</v>
      </c>
      <c r="I35" s="11">
        <f t="shared" ca="1" si="3"/>
        <v>20</v>
      </c>
      <c r="J35" s="12" t="str">
        <f t="shared" ca="1" si="1"/>
        <v>NOT DUE</v>
      </c>
      <c r="K35" s="24" t="s">
        <v>3701</v>
      </c>
      <c r="L35" s="13"/>
    </row>
    <row r="36" spans="1:12" ht="15" customHeight="1">
      <c r="A36" s="12" t="s">
        <v>829</v>
      </c>
      <c r="B36" s="24" t="s">
        <v>548</v>
      </c>
      <c r="C36" s="24" t="s">
        <v>3867</v>
      </c>
      <c r="D36" s="16">
        <v>200</v>
      </c>
      <c r="E36" s="8">
        <v>44082</v>
      </c>
      <c r="F36" s="366">
        <v>44672</v>
      </c>
      <c r="G36" s="304">
        <v>5502</v>
      </c>
      <c r="H36" s="17">
        <f>IF(I36&lt;=200,$F$5+(I36/24),"error")</f>
        <v>44697.333333333336</v>
      </c>
      <c r="I36" s="18">
        <f>D36-($F$4-G36)</f>
        <v>200</v>
      </c>
      <c r="J36" s="12" t="str">
        <f>IF(I36="","",IF(I36&lt;0,"OVERDUE","NOT DUE"))</f>
        <v>NOT DUE</v>
      </c>
      <c r="K36" s="24" t="s">
        <v>584</v>
      </c>
      <c r="L36" s="15"/>
    </row>
    <row r="37" spans="1:12" ht="15" customHeight="1">
      <c r="A37" s="12" t="s">
        <v>830</v>
      </c>
      <c r="B37" s="24" t="s">
        <v>548</v>
      </c>
      <c r="C37" s="24" t="s">
        <v>3868</v>
      </c>
      <c r="D37" s="16">
        <v>2000</v>
      </c>
      <c r="E37" s="8">
        <v>44082</v>
      </c>
      <c r="F37" s="306">
        <v>44600</v>
      </c>
      <c r="G37" s="20">
        <v>4425</v>
      </c>
      <c r="H37" s="17">
        <f>IF(I37&lt;=2000,$F$5+(I37/24),"error")</f>
        <v>44727.458333333336</v>
      </c>
      <c r="I37" s="18">
        <f>D37-($F$4-G37)</f>
        <v>923</v>
      </c>
      <c r="J37" s="12" t="str">
        <f>IF(I37="","",IF(I37&lt;0,"OVERDUE","NOT DUE"))</f>
        <v>NOT DUE</v>
      </c>
      <c r="K37" s="24" t="s">
        <v>3711</v>
      </c>
      <c r="L37" s="15"/>
    </row>
    <row r="38" spans="1:12" ht="15" customHeight="1">
      <c r="A38" s="12" t="s">
        <v>831</v>
      </c>
      <c r="B38" s="24" t="s">
        <v>548</v>
      </c>
      <c r="C38" s="24" t="s">
        <v>3712</v>
      </c>
      <c r="D38" s="16">
        <v>200</v>
      </c>
      <c r="E38" s="8">
        <v>44082</v>
      </c>
      <c r="F38" s="366">
        <v>44672</v>
      </c>
      <c r="G38" s="304">
        <v>5502</v>
      </c>
      <c r="H38" s="17">
        <f>IF(I38&lt;=200,$F$5+(I38/24),"error")</f>
        <v>44697.333333333336</v>
      </c>
      <c r="I38" s="18">
        <f>D38-($F$4-G38)</f>
        <v>200</v>
      </c>
      <c r="J38" s="12" t="str">
        <f>IF(I38="","",IF(I38&lt;0,"OVERDUE","NOT DUE"))</f>
        <v>NOT DUE</v>
      </c>
      <c r="K38" s="24" t="s">
        <v>584</v>
      </c>
      <c r="L38" s="15"/>
    </row>
    <row r="39" spans="1:12" ht="15" customHeight="1">
      <c r="A39" s="12" t="s">
        <v>832</v>
      </c>
      <c r="B39" s="24" t="s">
        <v>548</v>
      </c>
      <c r="C39" s="24" t="s">
        <v>3713</v>
      </c>
      <c r="D39" s="16">
        <v>100</v>
      </c>
      <c r="E39" s="8">
        <v>44082</v>
      </c>
      <c r="F39" s="366">
        <v>44672</v>
      </c>
      <c r="G39" s="304">
        <v>5502</v>
      </c>
      <c r="H39" s="17">
        <f>IF(I39&lt;=100,$F$5+(I39/24),"error")</f>
        <v>44693.166666666664</v>
      </c>
      <c r="I39" s="18">
        <f>D39-($F$4-G39)</f>
        <v>100</v>
      </c>
      <c r="J39" s="12" t="str">
        <f>IF(I39="","",IF(I39&lt;0,"OVERDUE","NOT DUE"))</f>
        <v>NOT DUE</v>
      </c>
      <c r="K39" s="24" t="s">
        <v>584</v>
      </c>
      <c r="L39" s="15"/>
    </row>
    <row r="40" spans="1:12" ht="25.5" customHeight="1">
      <c r="A40" s="12" t="s">
        <v>833</v>
      </c>
      <c r="B40" s="24" t="s">
        <v>548</v>
      </c>
      <c r="C40" s="24" t="s">
        <v>3714</v>
      </c>
      <c r="D40" s="16">
        <v>8000</v>
      </c>
      <c r="E40" s="8">
        <v>44082</v>
      </c>
      <c r="F40" s="8">
        <v>44082</v>
      </c>
      <c r="G40" s="20">
        <v>0</v>
      </c>
      <c r="H40" s="17">
        <f>IF(I40&lt;=8000,$F$5+(I40/24),"error")</f>
        <v>44793.083333333336</v>
      </c>
      <c r="I40" s="18">
        <f t="shared" ref="I40:I103" si="5">D40-($F$4-G40)</f>
        <v>2498</v>
      </c>
      <c r="J40" s="12" t="str">
        <f t="shared" ref="J40:J44" si="6">IF(I40="","",IF(I40&lt;0,"OVERDUE","NOT DUE"))</f>
        <v>NOT DUE</v>
      </c>
      <c r="K40" s="24" t="s">
        <v>3711</v>
      </c>
      <c r="L40" s="15"/>
    </row>
    <row r="41" spans="1:12" ht="15" customHeight="1">
      <c r="A41" s="12" t="s">
        <v>834</v>
      </c>
      <c r="B41" s="24" t="s">
        <v>548</v>
      </c>
      <c r="C41" s="24" t="s">
        <v>3715</v>
      </c>
      <c r="D41" s="16">
        <v>8000</v>
      </c>
      <c r="E41" s="8">
        <v>44082</v>
      </c>
      <c r="F41" s="8">
        <v>44082</v>
      </c>
      <c r="G41" s="20">
        <v>0</v>
      </c>
      <c r="H41" s="17">
        <f t="shared" ref="H41" si="7">IF(I41&lt;=8000,$F$5+(I41/24),"error")</f>
        <v>44793.083333333336</v>
      </c>
      <c r="I41" s="18">
        <f t="shared" si="5"/>
        <v>2498</v>
      </c>
      <c r="J41" s="12" t="str">
        <f t="shared" si="6"/>
        <v>NOT DUE</v>
      </c>
      <c r="K41" s="24" t="s">
        <v>3711</v>
      </c>
      <c r="L41" s="15"/>
    </row>
    <row r="42" spans="1:12" ht="15" customHeight="1">
      <c r="A42" s="12" t="s">
        <v>835</v>
      </c>
      <c r="B42" s="24" t="s">
        <v>548</v>
      </c>
      <c r="C42" s="24" t="s">
        <v>3716</v>
      </c>
      <c r="D42" s="16">
        <v>8000</v>
      </c>
      <c r="E42" s="8">
        <v>44082</v>
      </c>
      <c r="F42" s="8">
        <v>44082</v>
      </c>
      <c r="G42" s="20">
        <v>0</v>
      </c>
      <c r="H42" s="17">
        <f>IF(I42&lt;=8000,$F$5+(I42/24),"error")</f>
        <v>44793.083333333336</v>
      </c>
      <c r="I42" s="18">
        <f t="shared" si="5"/>
        <v>2498</v>
      </c>
      <c r="J42" s="12" t="str">
        <f t="shared" si="6"/>
        <v>NOT DUE</v>
      </c>
      <c r="K42" s="24" t="s">
        <v>3711</v>
      </c>
      <c r="L42" s="15"/>
    </row>
    <row r="43" spans="1:12" ht="15" customHeight="1">
      <c r="A43" s="12" t="s">
        <v>836</v>
      </c>
      <c r="B43" s="24" t="s">
        <v>3717</v>
      </c>
      <c r="C43" s="24" t="s">
        <v>3869</v>
      </c>
      <c r="D43" s="16">
        <v>6000</v>
      </c>
      <c r="E43" s="8">
        <v>44082</v>
      </c>
      <c r="F43" s="8">
        <v>44082</v>
      </c>
      <c r="G43" s="20">
        <v>0</v>
      </c>
      <c r="H43" s="17">
        <f>IF(I43&lt;=6000,$F$5+(I43/24),"error")</f>
        <v>44709.75</v>
      </c>
      <c r="I43" s="18">
        <f t="shared" si="5"/>
        <v>498</v>
      </c>
      <c r="J43" s="12" t="str">
        <f t="shared" si="6"/>
        <v>NOT DUE</v>
      </c>
      <c r="K43" s="24" t="s">
        <v>3711</v>
      </c>
      <c r="L43" s="15"/>
    </row>
    <row r="44" spans="1:12" ht="15" customHeight="1">
      <c r="A44" s="12" t="s">
        <v>837</v>
      </c>
      <c r="B44" s="24" t="s">
        <v>3717</v>
      </c>
      <c r="C44" s="24" t="s">
        <v>3718</v>
      </c>
      <c r="D44" s="16">
        <v>6000</v>
      </c>
      <c r="E44" s="8">
        <v>44082</v>
      </c>
      <c r="F44" s="8">
        <v>44082</v>
      </c>
      <c r="G44" s="20">
        <v>0</v>
      </c>
      <c r="H44" s="17">
        <f>IF(I44&lt;=6000,$F$5+(I44/24),"error")</f>
        <v>44709.75</v>
      </c>
      <c r="I44" s="18">
        <f t="shared" si="5"/>
        <v>498</v>
      </c>
      <c r="J44" s="12" t="str">
        <f t="shared" si="6"/>
        <v>NOT DUE</v>
      </c>
      <c r="K44" s="24" t="s">
        <v>3711</v>
      </c>
      <c r="L44" s="15"/>
    </row>
    <row r="45" spans="1:12" ht="15" customHeight="1">
      <c r="A45" s="12" t="s">
        <v>838</v>
      </c>
      <c r="B45" s="24" t="s">
        <v>3719</v>
      </c>
      <c r="C45" s="24" t="s">
        <v>3720</v>
      </c>
      <c r="D45" s="16">
        <v>1500</v>
      </c>
      <c r="E45" s="8">
        <v>44082</v>
      </c>
      <c r="F45" s="302">
        <v>44548</v>
      </c>
      <c r="G45" s="20">
        <v>4129</v>
      </c>
      <c r="H45" s="17">
        <f>IF(I45&lt;=1500,$F$5+(I45/24),"error")</f>
        <v>44694.291666666664</v>
      </c>
      <c r="I45" s="18">
        <f t="shared" si="5"/>
        <v>127</v>
      </c>
      <c r="J45" s="12" t="str">
        <f t="shared" si="1"/>
        <v>NOT DUE</v>
      </c>
      <c r="K45" s="24" t="s">
        <v>3721</v>
      </c>
      <c r="L45" s="15"/>
    </row>
    <row r="46" spans="1:12" ht="15" customHeight="1">
      <c r="A46" s="12" t="s">
        <v>839</v>
      </c>
      <c r="B46" s="24" t="s">
        <v>3722</v>
      </c>
      <c r="C46" s="24" t="s">
        <v>3720</v>
      </c>
      <c r="D46" s="16">
        <v>1500</v>
      </c>
      <c r="E46" s="8">
        <v>44082</v>
      </c>
      <c r="F46" s="366">
        <v>44548</v>
      </c>
      <c r="G46" s="304">
        <v>4129</v>
      </c>
      <c r="H46" s="17">
        <f t="shared" ref="H46:H49" si="8">IF(I46&lt;=1500,$F$5+(I46/24),"error")</f>
        <v>44694.291666666664</v>
      </c>
      <c r="I46" s="18">
        <f t="shared" si="5"/>
        <v>127</v>
      </c>
      <c r="J46" s="12" t="str">
        <f t="shared" si="1"/>
        <v>NOT DUE</v>
      </c>
      <c r="K46" s="24" t="s">
        <v>3721</v>
      </c>
      <c r="L46" s="15"/>
    </row>
    <row r="47" spans="1:12" ht="15" customHeight="1">
      <c r="A47" s="12" t="s">
        <v>840</v>
      </c>
      <c r="B47" s="24" t="s">
        <v>3723</v>
      </c>
      <c r="C47" s="24" t="s">
        <v>3720</v>
      </c>
      <c r="D47" s="16">
        <v>1500</v>
      </c>
      <c r="E47" s="8">
        <v>44082</v>
      </c>
      <c r="F47" s="366">
        <v>44548</v>
      </c>
      <c r="G47" s="304">
        <v>4129</v>
      </c>
      <c r="H47" s="17">
        <f t="shared" si="8"/>
        <v>44694.291666666664</v>
      </c>
      <c r="I47" s="18">
        <f t="shared" si="5"/>
        <v>127</v>
      </c>
      <c r="J47" s="12" t="str">
        <f t="shared" si="1"/>
        <v>NOT DUE</v>
      </c>
      <c r="K47" s="24" t="s">
        <v>3721</v>
      </c>
      <c r="L47" s="15"/>
    </row>
    <row r="48" spans="1:12" ht="24">
      <c r="A48" s="12" t="s">
        <v>841</v>
      </c>
      <c r="B48" s="24" t="s">
        <v>3724</v>
      </c>
      <c r="C48" s="24" t="s">
        <v>3720</v>
      </c>
      <c r="D48" s="16">
        <v>1500</v>
      </c>
      <c r="E48" s="8">
        <v>44082</v>
      </c>
      <c r="F48" s="366">
        <v>44548</v>
      </c>
      <c r="G48" s="304">
        <v>4129</v>
      </c>
      <c r="H48" s="17">
        <f t="shared" si="8"/>
        <v>44694.291666666664</v>
      </c>
      <c r="I48" s="18">
        <f t="shared" si="5"/>
        <v>127</v>
      </c>
      <c r="J48" s="12" t="str">
        <f t="shared" si="1"/>
        <v>NOT DUE</v>
      </c>
      <c r="K48" s="24" t="s">
        <v>3721</v>
      </c>
      <c r="L48" s="15"/>
    </row>
    <row r="49" spans="1:12" ht="15" customHeight="1">
      <c r="A49" s="12" t="s">
        <v>842</v>
      </c>
      <c r="B49" s="24" t="s">
        <v>3725</v>
      </c>
      <c r="C49" s="24" t="s">
        <v>3720</v>
      </c>
      <c r="D49" s="16">
        <v>1500</v>
      </c>
      <c r="E49" s="8">
        <v>44082</v>
      </c>
      <c r="F49" s="366">
        <v>44548</v>
      </c>
      <c r="G49" s="304">
        <v>4129</v>
      </c>
      <c r="H49" s="17">
        <f t="shared" si="8"/>
        <v>44694.291666666664</v>
      </c>
      <c r="I49" s="18">
        <f t="shared" si="5"/>
        <v>127</v>
      </c>
      <c r="J49" s="12" t="str">
        <f t="shared" si="1"/>
        <v>NOT DUE</v>
      </c>
      <c r="K49" s="24" t="s">
        <v>3721</v>
      </c>
      <c r="L49" s="15"/>
    </row>
    <row r="50" spans="1:12" ht="15" customHeight="1">
      <c r="A50" s="12" t="s">
        <v>843</v>
      </c>
      <c r="B50" s="24" t="s">
        <v>3726</v>
      </c>
      <c r="C50" s="24" t="s">
        <v>3720</v>
      </c>
      <c r="D50" s="16">
        <v>1500</v>
      </c>
      <c r="E50" s="8">
        <v>44082</v>
      </c>
      <c r="F50" s="366">
        <v>44548</v>
      </c>
      <c r="G50" s="304">
        <v>4129</v>
      </c>
      <c r="H50" s="17">
        <f>IF(I50&lt;=1500,$F$5+(I50/24),"error")</f>
        <v>44694.291666666664</v>
      </c>
      <c r="I50" s="18">
        <f t="shared" si="5"/>
        <v>127</v>
      </c>
      <c r="J50" s="12" t="str">
        <f t="shared" si="1"/>
        <v>NOT DUE</v>
      </c>
      <c r="K50" s="24" t="s">
        <v>3721</v>
      </c>
      <c r="L50" s="15"/>
    </row>
    <row r="51" spans="1:12" ht="24" customHeight="1">
      <c r="A51" s="12" t="s">
        <v>844</v>
      </c>
      <c r="B51" s="24" t="s">
        <v>586</v>
      </c>
      <c r="C51" s="24" t="s">
        <v>3727</v>
      </c>
      <c r="D51" s="16">
        <v>1500</v>
      </c>
      <c r="E51" s="8">
        <v>44082</v>
      </c>
      <c r="F51" s="366">
        <v>44618</v>
      </c>
      <c r="G51" s="304">
        <v>4775</v>
      </c>
      <c r="H51" s="17">
        <f>IF(I51&lt;=1500,$F$5+(I51/24),"error")</f>
        <v>44721.208333333336</v>
      </c>
      <c r="I51" s="18">
        <f t="shared" si="5"/>
        <v>773</v>
      </c>
      <c r="J51" s="12" t="str">
        <f t="shared" si="1"/>
        <v>NOT DUE</v>
      </c>
      <c r="K51" s="24" t="s">
        <v>3728</v>
      </c>
      <c r="L51" s="15"/>
    </row>
    <row r="52" spans="1:12" ht="15" customHeight="1">
      <c r="A52" s="12" t="s">
        <v>845</v>
      </c>
      <c r="B52" s="24" t="s">
        <v>586</v>
      </c>
      <c r="C52" s="24" t="s">
        <v>3729</v>
      </c>
      <c r="D52" s="290">
        <v>12000</v>
      </c>
      <c r="E52" s="8">
        <v>44082</v>
      </c>
      <c r="F52" s="8">
        <v>44082</v>
      </c>
      <c r="G52" s="20">
        <v>0</v>
      </c>
      <c r="H52" s="17">
        <f>IF(I52&lt;=12000,$F$5+(I52/24),"error")</f>
        <v>44959.75</v>
      </c>
      <c r="I52" s="18">
        <f t="shared" si="5"/>
        <v>6498</v>
      </c>
      <c r="J52" s="12" t="str">
        <f t="shared" si="1"/>
        <v>NOT DUE</v>
      </c>
      <c r="K52" s="24" t="s">
        <v>3728</v>
      </c>
      <c r="L52" s="15"/>
    </row>
    <row r="53" spans="1:12" ht="15" customHeight="1">
      <c r="A53" s="12" t="s">
        <v>846</v>
      </c>
      <c r="B53" s="24" t="s">
        <v>586</v>
      </c>
      <c r="C53" s="24" t="s">
        <v>3730</v>
      </c>
      <c r="D53" s="291">
        <v>12000</v>
      </c>
      <c r="E53" s="8">
        <v>44082</v>
      </c>
      <c r="F53" s="8">
        <v>44082</v>
      </c>
      <c r="G53" s="20">
        <v>0</v>
      </c>
      <c r="H53" s="17">
        <f t="shared" ref="H53:H57" si="9">IF(I53&lt;=12000,$F$5+(I53/24),"error")</f>
        <v>44959.75</v>
      </c>
      <c r="I53" s="18">
        <f t="shared" si="5"/>
        <v>6498</v>
      </c>
      <c r="J53" s="12" t="str">
        <f t="shared" si="1"/>
        <v>NOT DUE</v>
      </c>
      <c r="K53" s="24" t="s">
        <v>3728</v>
      </c>
      <c r="L53" s="15"/>
    </row>
    <row r="54" spans="1:12" ht="15" customHeight="1">
      <c r="A54" s="12" t="s">
        <v>847</v>
      </c>
      <c r="B54" s="24" t="s">
        <v>586</v>
      </c>
      <c r="C54" s="24" t="s">
        <v>3731</v>
      </c>
      <c r="D54" s="291">
        <v>12000</v>
      </c>
      <c r="E54" s="8">
        <v>44082</v>
      </c>
      <c r="F54" s="8">
        <v>44082</v>
      </c>
      <c r="G54" s="20">
        <v>0</v>
      </c>
      <c r="H54" s="17">
        <f t="shared" si="9"/>
        <v>44959.75</v>
      </c>
      <c r="I54" s="18">
        <f t="shared" si="5"/>
        <v>6498</v>
      </c>
      <c r="J54" s="12" t="str">
        <f t="shared" si="1"/>
        <v>NOT DUE</v>
      </c>
      <c r="K54" s="24" t="s">
        <v>3728</v>
      </c>
      <c r="L54" s="15"/>
    </row>
    <row r="55" spans="1:12" ht="15" customHeight="1">
      <c r="A55" s="12" t="s">
        <v>848</v>
      </c>
      <c r="B55" s="24" t="s">
        <v>586</v>
      </c>
      <c r="C55" s="24" t="s">
        <v>3732</v>
      </c>
      <c r="D55" s="291">
        <v>12000</v>
      </c>
      <c r="E55" s="8">
        <v>44082</v>
      </c>
      <c r="F55" s="8">
        <v>44082</v>
      </c>
      <c r="G55" s="20">
        <v>0</v>
      </c>
      <c r="H55" s="17">
        <f t="shared" si="9"/>
        <v>44959.75</v>
      </c>
      <c r="I55" s="18">
        <f t="shared" si="5"/>
        <v>6498</v>
      </c>
      <c r="J55" s="12" t="str">
        <f t="shared" si="1"/>
        <v>NOT DUE</v>
      </c>
      <c r="K55" s="24" t="s">
        <v>3728</v>
      </c>
      <c r="L55" s="15"/>
    </row>
    <row r="56" spans="1:12" ht="15" customHeight="1">
      <c r="A56" s="12" t="s">
        <v>849</v>
      </c>
      <c r="B56" s="24" t="s">
        <v>586</v>
      </c>
      <c r="C56" s="24" t="s">
        <v>3733</v>
      </c>
      <c r="D56" s="291">
        <v>12000</v>
      </c>
      <c r="E56" s="8">
        <v>44082</v>
      </c>
      <c r="F56" s="8">
        <v>44082</v>
      </c>
      <c r="G56" s="20">
        <v>0</v>
      </c>
      <c r="H56" s="17">
        <f t="shared" si="9"/>
        <v>44959.75</v>
      </c>
      <c r="I56" s="18">
        <f t="shared" si="5"/>
        <v>6498</v>
      </c>
      <c r="J56" s="12" t="str">
        <f t="shared" si="1"/>
        <v>NOT DUE</v>
      </c>
      <c r="K56" s="24" t="s">
        <v>3728</v>
      </c>
      <c r="L56" s="15"/>
    </row>
    <row r="57" spans="1:12" ht="15" customHeight="1">
      <c r="A57" s="12" t="s">
        <v>850</v>
      </c>
      <c r="B57" s="24" t="s">
        <v>586</v>
      </c>
      <c r="C57" s="24" t="s">
        <v>3734</v>
      </c>
      <c r="D57" s="291">
        <v>12000</v>
      </c>
      <c r="E57" s="8">
        <v>44082</v>
      </c>
      <c r="F57" s="8">
        <v>44082</v>
      </c>
      <c r="G57" s="20">
        <v>0</v>
      </c>
      <c r="H57" s="17">
        <f t="shared" si="9"/>
        <v>44959.75</v>
      </c>
      <c r="I57" s="18">
        <f t="shared" si="5"/>
        <v>6498</v>
      </c>
      <c r="J57" s="12" t="str">
        <f t="shared" si="1"/>
        <v>NOT DUE</v>
      </c>
      <c r="K57" s="24" t="s">
        <v>3728</v>
      </c>
      <c r="L57" s="15"/>
    </row>
    <row r="58" spans="1:12" ht="15" customHeight="1">
      <c r="A58" s="12" t="s">
        <v>851</v>
      </c>
      <c r="B58" s="24" t="s">
        <v>586</v>
      </c>
      <c r="C58" s="24" t="s">
        <v>3735</v>
      </c>
      <c r="D58" s="291">
        <v>12000</v>
      </c>
      <c r="E58" s="8">
        <v>44082</v>
      </c>
      <c r="F58" s="8">
        <v>44082</v>
      </c>
      <c r="G58" s="20">
        <v>0</v>
      </c>
      <c r="H58" s="17">
        <f>IF(I58&lt;=12000,$F$5+(I58/24),"error")</f>
        <v>44959.75</v>
      </c>
      <c r="I58" s="18">
        <f t="shared" si="5"/>
        <v>6498</v>
      </c>
      <c r="J58" s="12" t="str">
        <f t="shared" si="1"/>
        <v>NOT DUE</v>
      </c>
      <c r="K58" s="24" t="s">
        <v>3728</v>
      </c>
      <c r="L58" s="15"/>
    </row>
    <row r="59" spans="1:12" ht="25.5" customHeight="1">
      <c r="A59" s="12" t="s">
        <v>852</v>
      </c>
      <c r="B59" s="24" t="s">
        <v>587</v>
      </c>
      <c r="C59" s="24" t="s">
        <v>3727</v>
      </c>
      <c r="D59" s="16">
        <v>1500</v>
      </c>
      <c r="E59" s="8">
        <v>44082</v>
      </c>
      <c r="F59" s="366">
        <v>44618</v>
      </c>
      <c r="G59" s="304">
        <v>4775</v>
      </c>
      <c r="H59" s="17">
        <f>IF(I59&lt;=1500,$F$5+(I59/24),"error")</f>
        <v>44721.208333333336</v>
      </c>
      <c r="I59" s="18">
        <f t="shared" si="5"/>
        <v>773</v>
      </c>
      <c r="J59" s="12" t="str">
        <f t="shared" si="1"/>
        <v>NOT DUE</v>
      </c>
      <c r="K59" s="24" t="s">
        <v>3728</v>
      </c>
      <c r="L59" s="15"/>
    </row>
    <row r="60" spans="1:12" ht="15" customHeight="1">
      <c r="A60" s="12" t="s">
        <v>853</v>
      </c>
      <c r="B60" s="24" t="s">
        <v>587</v>
      </c>
      <c r="C60" s="24" t="s">
        <v>3729</v>
      </c>
      <c r="D60" s="291">
        <v>12000</v>
      </c>
      <c r="E60" s="8">
        <v>44082</v>
      </c>
      <c r="F60" s="8">
        <v>44082</v>
      </c>
      <c r="G60" s="20">
        <v>0</v>
      </c>
      <c r="H60" s="17">
        <f>IF(I60&lt;=12000,$F$5+(I60/24),"error")</f>
        <v>44959.75</v>
      </c>
      <c r="I60" s="18">
        <f t="shared" si="5"/>
        <v>6498</v>
      </c>
      <c r="J60" s="12" t="str">
        <f t="shared" si="1"/>
        <v>NOT DUE</v>
      </c>
      <c r="K60" s="24" t="s">
        <v>3728</v>
      </c>
      <c r="L60" s="15"/>
    </row>
    <row r="61" spans="1:12" ht="15" customHeight="1">
      <c r="A61" s="12" t="s">
        <v>854</v>
      </c>
      <c r="B61" s="24" t="s">
        <v>587</v>
      </c>
      <c r="C61" s="24" t="s">
        <v>3730</v>
      </c>
      <c r="D61" s="291">
        <v>12000</v>
      </c>
      <c r="E61" s="8">
        <v>44082</v>
      </c>
      <c r="F61" s="8">
        <v>44082</v>
      </c>
      <c r="G61" s="20">
        <v>0</v>
      </c>
      <c r="H61" s="17">
        <f>IF(I61&lt;=12000,$F$5+(I61/24),"error")</f>
        <v>44959.75</v>
      </c>
      <c r="I61" s="18">
        <f t="shared" si="5"/>
        <v>6498</v>
      </c>
      <c r="J61" s="12" t="str">
        <f t="shared" si="1"/>
        <v>NOT DUE</v>
      </c>
      <c r="K61" s="24" t="s">
        <v>3728</v>
      </c>
      <c r="L61" s="15"/>
    </row>
    <row r="62" spans="1:12" ht="15" customHeight="1">
      <c r="A62" s="12" t="s">
        <v>855</v>
      </c>
      <c r="B62" s="24" t="s">
        <v>587</v>
      </c>
      <c r="C62" s="24" t="s">
        <v>3731</v>
      </c>
      <c r="D62" s="291">
        <v>12000</v>
      </c>
      <c r="E62" s="8">
        <v>44082</v>
      </c>
      <c r="F62" s="8">
        <v>44082</v>
      </c>
      <c r="G62" s="20">
        <v>0</v>
      </c>
      <c r="H62" s="17">
        <f>IF(I62&lt;=12000,$F$5+(I62/24),"error")</f>
        <v>44959.75</v>
      </c>
      <c r="I62" s="18">
        <f t="shared" si="5"/>
        <v>6498</v>
      </c>
      <c r="J62" s="12" t="str">
        <f t="shared" si="1"/>
        <v>NOT DUE</v>
      </c>
      <c r="K62" s="24" t="s">
        <v>3728</v>
      </c>
      <c r="L62" s="15"/>
    </row>
    <row r="63" spans="1:12" ht="15" customHeight="1">
      <c r="A63" s="12" t="s">
        <v>856</v>
      </c>
      <c r="B63" s="24" t="s">
        <v>587</v>
      </c>
      <c r="C63" s="24" t="s">
        <v>3732</v>
      </c>
      <c r="D63" s="291">
        <v>12000</v>
      </c>
      <c r="E63" s="8">
        <v>44082</v>
      </c>
      <c r="F63" s="8">
        <v>44082</v>
      </c>
      <c r="G63" s="20">
        <v>0</v>
      </c>
      <c r="H63" s="17">
        <f t="shared" ref="H63:H65" si="10">IF(I63&lt;=12000,$F$5+(I63/24),"error")</f>
        <v>44959.75</v>
      </c>
      <c r="I63" s="18">
        <f t="shared" si="5"/>
        <v>6498</v>
      </c>
      <c r="J63" s="12" t="str">
        <f t="shared" si="1"/>
        <v>NOT DUE</v>
      </c>
      <c r="K63" s="24" t="s">
        <v>3728</v>
      </c>
      <c r="L63" s="15"/>
    </row>
    <row r="64" spans="1:12" ht="15" customHeight="1">
      <c r="A64" s="12" t="s">
        <v>857</v>
      </c>
      <c r="B64" s="24" t="s">
        <v>587</v>
      </c>
      <c r="C64" s="24" t="s">
        <v>3733</v>
      </c>
      <c r="D64" s="291">
        <v>12000</v>
      </c>
      <c r="E64" s="8">
        <v>44082</v>
      </c>
      <c r="F64" s="8">
        <v>44082</v>
      </c>
      <c r="G64" s="20">
        <v>0</v>
      </c>
      <c r="H64" s="17">
        <f t="shared" si="10"/>
        <v>44959.75</v>
      </c>
      <c r="I64" s="18">
        <f t="shared" si="5"/>
        <v>6498</v>
      </c>
      <c r="J64" s="12" t="str">
        <f t="shared" si="1"/>
        <v>NOT DUE</v>
      </c>
      <c r="K64" s="24" t="s">
        <v>3728</v>
      </c>
      <c r="L64" s="15"/>
    </row>
    <row r="65" spans="1:12" ht="15" customHeight="1">
      <c r="A65" s="12" t="s">
        <v>858</v>
      </c>
      <c r="B65" s="24" t="s">
        <v>587</v>
      </c>
      <c r="C65" s="24" t="s">
        <v>3734</v>
      </c>
      <c r="D65" s="291">
        <v>12000</v>
      </c>
      <c r="E65" s="8">
        <v>44082</v>
      </c>
      <c r="F65" s="8">
        <v>44082</v>
      </c>
      <c r="G65" s="20">
        <v>0</v>
      </c>
      <c r="H65" s="17">
        <f t="shared" si="10"/>
        <v>44959.75</v>
      </c>
      <c r="I65" s="18">
        <f t="shared" si="5"/>
        <v>6498</v>
      </c>
      <c r="J65" s="12" t="str">
        <f t="shared" si="1"/>
        <v>NOT DUE</v>
      </c>
      <c r="K65" s="24" t="s">
        <v>3728</v>
      </c>
      <c r="L65" s="15"/>
    </row>
    <row r="66" spans="1:12" ht="15" customHeight="1">
      <c r="A66" s="12" t="s">
        <v>859</v>
      </c>
      <c r="B66" s="24" t="s">
        <v>587</v>
      </c>
      <c r="C66" s="24" t="s">
        <v>3735</v>
      </c>
      <c r="D66" s="291">
        <v>12000</v>
      </c>
      <c r="E66" s="8">
        <v>44082</v>
      </c>
      <c r="F66" s="8">
        <v>44082</v>
      </c>
      <c r="G66" s="20">
        <v>0</v>
      </c>
      <c r="H66" s="17">
        <f>IF(I66&lt;=12000,$F$5+(I66/24),"error")</f>
        <v>44959.75</v>
      </c>
      <c r="I66" s="18">
        <f t="shared" si="5"/>
        <v>6498</v>
      </c>
      <c r="J66" s="12" t="str">
        <f t="shared" si="1"/>
        <v>NOT DUE</v>
      </c>
      <c r="K66" s="24" t="s">
        <v>3728</v>
      </c>
      <c r="L66" s="15"/>
    </row>
    <row r="67" spans="1:12" ht="25.5" customHeight="1">
      <c r="A67" s="12" t="s">
        <v>860</v>
      </c>
      <c r="B67" s="24" t="s">
        <v>588</v>
      </c>
      <c r="C67" s="24" t="s">
        <v>3727</v>
      </c>
      <c r="D67" s="16">
        <v>1500</v>
      </c>
      <c r="E67" s="8">
        <v>44082</v>
      </c>
      <c r="F67" s="366">
        <v>44618</v>
      </c>
      <c r="G67" s="20">
        <v>4775</v>
      </c>
      <c r="H67" s="17">
        <f>IF(I67&lt;=1500,$F$5+(I67/24),"error")</f>
        <v>44721.208333333336</v>
      </c>
      <c r="I67" s="18">
        <f t="shared" si="5"/>
        <v>773</v>
      </c>
      <c r="J67" s="12" t="str">
        <f t="shared" si="1"/>
        <v>NOT DUE</v>
      </c>
      <c r="K67" s="24" t="s">
        <v>3728</v>
      </c>
      <c r="L67" s="15"/>
    </row>
    <row r="68" spans="1:12" ht="15" customHeight="1">
      <c r="A68" s="12" t="s">
        <v>861</v>
      </c>
      <c r="B68" s="24" t="s">
        <v>588</v>
      </c>
      <c r="C68" s="24" t="s">
        <v>3729</v>
      </c>
      <c r="D68" s="291">
        <v>12000</v>
      </c>
      <c r="E68" s="8">
        <v>44082</v>
      </c>
      <c r="F68" s="8">
        <v>44082</v>
      </c>
      <c r="G68" s="20">
        <v>0</v>
      </c>
      <c r="H68" s="17">
        <f>IF(I68&lt;=12000,$F$5+(I68/24),"error")</f>
        <v>44959.75</v>
      </c>
      <c r="I68" s="18">
        <f t="shared" si="5"/>
        <v>6498</v>
      </c>
      <c r="J68" s="12" t="str">
        <f t="shared" si="1"/>
        <v>NOT DUE</v>
      </c>
      <c r="K68" s="24" t="s">
        <v>3728</v>
      </c>
      <c r="L68" s="15"/>
    </row>
    <row r="69" spans="1:12" ht="15" customHeight="1">
      <c r="A69" s="12" t="s">
        <v>862</v>
      </c>
      <c r="B69" s="24" t="s">
        <v>588</v>
      </c>
      <c r="C69" s="24" t="s">
        <v>3730</v>
      </c>
      <c r="D69" s="291">
        <v>12000</v>
      </c>
      <c r="E69" s="8">
        <v>44082</v>
      </c>
      <c r="F69" s="8">
        <v>44082</v>
      </c>
      <c r="G69" s="20">
        <v>0</v>
      </c>
      <c r="H69" s="17">
        <f t="shared" ref="H69:H131" si="11">IF(I69&lt;=12000,$F$5+(I69/24),"error")</f>
        <v>44959.75</v>
      </c>
      <c r="I69" s="18">
        <f t="shared" si="5"/>
        <v>6498</v>
      </c>
      <c r="J69" s="12" t="str">
        <f t="shared" si="1"/>
        <v>NOT DUE</v>
      </c>
      <c r="K69" s="24" t="s">
        <v>3728</v>
      </c>
      <c r="L69" s="15"/>
    </row>
    <row r="70" spans="1:12" ht="15" customHeight="1">
      <c r="A70" s="12" t="s">
        <v>863</v>
      </c>
      <c r="B70" s="24" t="s">
        <v>588</v>
      </c>
      <c r="C70" s="24" t="s">
        <v>3731</v>
      </c>
      <c r="D70" s="291">
        <v>12000</v>
      </c>
      <c r="E70" s="8">
        <v>44082</v>
      </c>
      <c r="F70" s="8">
        <v>44082</v>
      </c>
      <c r="G70" s="20">
        <v>0</v>
      </c>
      <c r="H70" s="17">
        <f t="shared" si="11"/>
        <v>44959.75</v>
      </c>
      <c r="I70" s="18">
        <f t="shared" si="5"/>
        <v>6498</v>
      </c>
      <c r="J70" s="12" t="str">
        <f t="shared" si="1"/>
        <v>NOT DUE</v>
      </c>
      <c r="K70" s="24" t="s">
        <v>3728</v>
      </c>
      <c r="L70" s="15"/>
    </row>
    <row r="71" spans="1:12" ht="15" customHeight="1">
      <c r="A71" s="12" t="s">
        <v>864</v>
      </c>
      <c r="B71" s="24" t="s">
        <v>588</v>
      </c>
      <c r="C71" s="24" t="s">
        <v>3732</v>
      </c>
      <c r="D71" s="291">
        <v>12000</v>
      </c>
      <c r="E71" s="8">
        <v>44082</v>
      </c>
      <c r="F71" s="8">
        <v>44082</v>
      </c>
      <c r="G71" s="20">
        <v>0</v>
      </c>
      <c r="H71" s="17">
        <f t="shared" si="11"/>
        <v>44959.75</v>
      </c>
      <c r="I71" s="18">
        <f t="shared" si="5"/>
        <v>6498</v>
      </c>
      <c r="J71" s="12" t="str">
        <f t="shared" si="1"/>
        <v>NOT DUE</v>
      </c>
      <c r="K71" s="24" t="s">
        <v>3728</v>
      </c>
      <c r="L71" s="15"/>
    </row>
    <row r="72" spans="1:12" ht="15" customHeight="1">
      <c r="A72" s="12" t="s">
        <v>865</v>
      </c>
      <c r="B72" s="24" t="s">
        <v>588</v>
      </c>
      <c r="C72" s="24" t="s">
        <v>3733</v>
      </c>
      <c r="D72" s="291">
        <v>12000</v>
      </c>
      <c r="E72" s="8">
        <v>44082</v>
      </c>
      <c r="F72" s="8">
        <v>44082</v>
      </c>
      <c r="G72" s="20">
        <v>0</v>
      </c>
      <c r="H72" s="17">
        <f t="shared" si="11"/>
        <v>44959.75</v>
      </c>
      <c r="I72" s="18">
        <f t="shared" si="5"/>
        <v>6498</v>
      </c>
      <c r="J72" s="12" t="str">
        <f t="shared" si="1"/>
        <v>NOT DUE</v>
      </c>
      <c r="K72" s="24" t="s">
        <v>3728</v>
      </c>
      <c r="L72" s="15"/>
    </row>
    <row r="73" spans="1:12" ht="15" customHeight="1">
      <c r="A73" s="12" t="s">
        <v>866</v>
      </c>
      <c r="B73" s="24" t="s">
        <v>588</v>
      </c>
      <c r="C73" s="24" t="s">
        <v>3734</v>
      </c>
      <c r="D73" s="291">
        <v>12000</v>
      </c>
      <c r="E73" s="8">
        <v>44082</v>
      </c>
      <c r="F73" s="8">
        <v>44082</v>
      </c>
      <c r="G73" s="20">
        <v>0</v>
      </c>
      <c r="H73" s="17">
        <f t="shared" si="11"/>
        <v>44959.75</v>
      </c>
      <c r="I73" s="18">
        <f t="shared" si="5"/>
        <v>6498</v>
      </c>
      <c r="J73" s="12" t="str">
        <f t="shared" si="1"/>
        <v>NOT DUE</v>
      </c>
      <c r="K73" s="24" t="s">
        <v>3728</v>
      </c>
      <c r="L73" s="15"/>
    </row>
    <row r="74" spans="1:12" ht="15" customHeight="1">
      <c r="A74" s="12" t="s">
        <v>867</v>
      </c>
      <c r="B74" s="24" t="s">
        <v>588</v>
      </c>
      <c r="C74" s="24" t="s">
        <v>3735</v>
      </c>
      <c r="D74" s="291">
        <v>12000</v>
      </c>
      <c r="E74" s="8">
        <v>44082</v>
      </c>
      <c r="F74" s="8">
        <v>44082</v>
      </c>
      <c r="G74" s="20">
        <v>0</v>
      </c>
      <c r="H74" s="17">
        <f t="shared" si="11"/>
        <v>44959.75</v>
      </c>
      <c r="I74" s="18">
        <f t="shared" si="5"/>
        <v>6498</v>
      </c>
      <c r="J74" s="12" t="str">
        <f t="shared" si="1"/>
        <v>NOT DUE</v>
      </c>
      <c r="K74" s="24" t="s">
        <v>3728</v>
      </c>
      <c r="L74" s="15"/>
    </row>
    <row r="75" spans="1:12" ht="25.5" customHeight="1">
      <c r="A75" s="12" t="s">
        <v>868</v>
      </c>
      <c r="B75" s="24" t="s">
        <v>589</v>
      </c>
      <c r="C75" s="24" t="s">
        <v>3727</v>
      </c>
      <c r="D75" s="16">
        <v>1500</v>
      </c>
      <c r="E75" s="8">
        <v>44082</v>
      </c>
      <c r="F75" s="366">
        <v>44618</v>
      </c>
      <c r="G75" s="304">
        <v>4775</v>
      </c>
      <c r="H75" s="17">
        <f>IF(I75&lt;=1500,$F$5+(I75/24),"error")</f>
        <v>44721.208333333336</v>
      </c>
      <c r="I75" s="18">
        <f t="shared" si="5"/>
        <v>773</v>
      </c>
      <c r="J75" s="12" t="str">
        <f t="shared" si="1"/>
        <v>NOT DUE</v>
      </c>
      <c r="K75" s="24" t="s">
        <v>3728</v>
      </c>
      <c r="L75" s="15"/>
    </row>
    <row r="76" spans="1:12" ht="15" customHeight="1">
      <c r="A76" s="12" t="s">
        <v>869</v>
      </c>
      <c r="B76" s="24" t="s">
        <v>589</v>
      </c>
      <c r="C76" s="24" t="s">
        <v>3729</v>
      </c>
      <c r="D76" s="291">
        <v>12000</v>
      </c>
      <c r="E76" s="8">
        <v>44082</v>
      </c>
      <c r="F76" s="8">
        <v>44082</v>
      </c>
      <c r="G76" s="20">
        <v>0</v>
      </c>
      <c r="H76" s="17">
        <f t="shared" si="11"/>
        <v>44959.75</v>
      </c>
      <c r="I76" s="18">
        <f t="shared" si="5"/>
        <v>6498</v>
      </c>
      <c r="J76" s="12" t="str">
        <f t="shared" si="1"/>
        <v>NOT DUE</v>
      </c>
      <c r="K76" s="24" t="s">
        <v>3728</v>
      </c>
      <c r="L76" s="15"/>
    </row>
    <row r="77" spans="1:12" ht="15" customHeight="1">
      <c r="A77" s="12" t="s">
        <v>870</v>
      </c>
      <c r="B77" s="24" t="s">
        <v>589</v>
      </c>
      <c r="C77" s="24" t="s">
        <v>3730</v>
      </c>
      <c r="D77" s="291">
        <v>12000</v>
      </c>
      <c r="E77" s="8">
        <v>44082</v>
      </c>
      <c r="F77" s="8">
        <v>44082</v>
      </c>
      <c r="G77" s="20">
        <v>0</v>
      </c>
      <c r="H77" s="17">
        <f t="shared" si="11"/>
        <v>44959.75</v>
      </c>
      <c r="I77" s="18">
        <f t="shared" si="5"/>
        <v>6498</v>
      </c>
      <c r="J77" s="12" t="str">
        <f t="shared" si="1"/>
        <v>NOT DUE</v>
      </c>
      <c r="K77" s="24" t="s">
        <v>3728</v>
      </c>
      <c r="L77" s="15"/>
    </row>
    <row r="78" spans="1:12" ht="15" customHeight="1">
      <c r="A78" s="12" t="s">
        <v>871</v>
      </c>
      <c r="B78" s="24" t="s">
        <v>589</v>
      </c>
      <c r="C78" s="24" t="s">
        <v>3731</v>
      </c>
      <c r="D78" s="291">
        <v>12000</v>
      </c>
      <c r="E78" s="8">
        <v>44082</v>
      </c>
      <c r="F78" s="8">
        <v>44082</v>
      </c>
      <c r="G78" s="20">
        <v>0</v>
      </c>
      <c r="H78" s="17">
        <f t="shared" si="11"/>
        <v>44959.75</v>
      </c>
      <c r="I78" s="18">
        <f t="shared" si="5"/>
        <v>6498</v>
      </c>
      <c r="J78" s="12" t="str">
        <f t="shared" ref="J78:J141" si="12">IF(I78="","",IF(I78&lt;0,"OVERDUE","NOT DUE"))</f>
        <v>NOT DUE</v>
      </c>
      <c r="K78" s="24" t="s">
        <v>3728</v>
      </c>
      <c r="L78" s="15"/>
    </row>
    <row r="79" spans="1:12" ht="15" customHeight="1">
      <c r="A79" s="12" t="s">
        <v>872</v>
      </c>
      <c r="B79" s="24" t="s">
        <v>589</v>
      </c>
      <c r="C79" s="24" t="s">
        <v>3732</v>
      </c>
      <c r="D79" s="291">
        <v>12000</v>
      </c>
      <c r="E79" s="8">
        <v>44082</v>
      </c>
      <c r="F79" s="8">
        <v>44082</v>
      </c>
      <c r="G79" s="20">
        <v>0</v>
      </c>
      <c r="H79" s="17">
        <f t="shared" si="11"/>
        <v>44959.75</v>
      </c>
      <c r="I79" s="18">
        <f t="shared" si="5"/>
        <v>6498</v>
      </c>
      <c r="J79" s="12" t="str">
        <f t="shared" si="12"/>
        <v>NOT DUE</v>
      </c>
      <c r="K79" s="24" t="s">
        <v>3728</v>
      </c>
      <c r="L79" s="15"/>
    </row>
    <row r="80" spans="1:12" ht="15" customHeight="1">
      <c r="A80" s="12" t="s">
        <v>873</v>
      </c>
      <c r="B80" s="24" t="s">
        <v>589</v>
      </c>
      <c r="C80" s="24" t="s">
        <v>3733</v>
      </c>
      <c r="D80" s="291">
        <v>12000</v>
      </c>
      <c r="E80" s="8">
        <v>44082</v>
      </c>
      <c r="F80" s="8">
        <v>44082</v>
      </c>
      <c r="G80" s="20">
        <v>0</v>
      </c>
      <c r="H80" s="17">
        <f t="shared" si="11"/>
        <v>44959.75</v>
      </c>
      <c r="I80" s="18">
        <f t="shared" si="5"/>
        <v>6498</v>
      </c>
      <c r="J80" s="12" t="str">
        <f t="shared" si="12"/>
        <v>NOT DUE</v>
      </c>
      <c r="K80" s="24" t="s">
        <v>3728</v>
      </c>
      <c r="L80" s="15"/>
    </row>
    <row r="81" spans="1:12" ht="15" customHeight="1">
      <c r="A81" s="12" t="s">
        <v>874</v>
      </c>
      <c r="B81" s="24" t="s">
        <v>589</v>
      </c>
      <c r="C81" s="24" t="s">
        <v>3734</v>
      </c>
      <c r="D81" s="291">
        <v>12000</v>
      </c>
      <c r="E81" s="8">
        <v>44082</v>
      </c>
      <c r="F81" s="8">
        <v>44082</v>
      </c>
      <c r="G81" s="20">
        <v>0</v>
      </c>
      <c r="H81" s="17">
        <f t="shared" si="11"/>
        <v>44959.75</v>
      </c>
      <c r="I81" s="18">
        <f t="shared" si="5"/>
        <v>6498</v>
      </c>
      <c r="J81" s="12" t="str">
        <f t="shared" si="12"/>
        <v>NOT DUE</v>
      </c>
      <c r="K81" s="24" t="s">
        <v>3728</v>
      </c>
      <c r="L81" s="15"/>
    </row>
    <row r="82" spans="1:12" ht="15" customHeight="1">
      <c r="A82" s="12" t="s">
        <v>875</v>
      </c>
      <c r="B82" s="24" t="s">
        <v>589</v>
      </c>
      <c r="C82" s="24" t="s">
        <v>3735</v>
      </c>
      <c r="D82" s="291">
        <v>12000</v>
      </c>
      <c r="E82" s="8">
        <v>44082</v>
      </c>
      <c r="F82" s="8">
        <v>44082</v>
      </c>
      <c r="G82" s="20">
        <v>0</v>
      </c>
      <c r="H82" s="17">
        <f t="shared" si="11"/>
        <v>44959.75</v>
      </c>
      <c r="I82" s="18">
        <f t="shared" si="5"/>
        <v>6498</v>
      </c>
      <c r="J82" s="12" t="str">
        <f t="shared" si="12"/>
        <v>NOT DUE</v>
      </c>
      <c r="K82" s="24" t="s">
        <v>3728</v>
      </c>
      <c r="L82" s="15"/>
    </row>
    <row r="83" spans="1:12" ht="25.5" customHeight="1">
      <c r="A83" s="12" t="s">
        <v>876</v>
      </c>
      <c r="B83" s="24" t="s">
        <v>590</v>
      </c>
      <c r="C83" s="24" t="s">
        <v>3727</v>
      </c>
      <c r="D83" s="16">
        <v>1500</v>
      </c>
      <c r="E83" s="8">
        <v>44082</v>
      </c>
      <c r="F83" s="366">
        <v>44618</v>
      </c>
      <c r="G83" s="304">
        <v>4775</v>
      </c>
      <c r="H83" s="17">
        <f>IF(I83&lt;=1500,$F$5+(I83/24),"error")</f>
        <v>44721.208333333336</v>
      </c>
      <c r="I83" s="18">
        <f t="shared" si="5"/>
        <v>773</v>
      </c>
      <c r="J83" s="12" t="str">
        <f t="shared" si="12"/>
        <v>NOT DUE</v>
      </c>
      <c r="K83" s="24" t="s">
        <v>3728</v>
      </c>
      <c r="L83" s="15"/>
    </row>
    <row r="84" spans="1:12" ht="15" customHeight="1">
      <c r="A84" s="12" t="s">
        <v>877</v>
      </c>
      <c r="B84" s="24" t="s">
        <v>590</v>
      </c>
      <c r="C84" s="24" t="s">
        <v>3729</v>
      </c>
      <c r="D84" s="291">
        <v>12000</v>
      </c>
      <c r="E84" s="8">
        <v>44082</v>
      </c>
      <c r="F84" s="8">
        <v>44082</v>
      </c>
      <c r="G84" s="20">
        <v>0</v>
      </c>
      <c r="H84" s="17">
        <f t="shared" si="11"/>
        <v>44959.75</v>
      </c>
      <c r="I84" s="18">
        <f t="shared" si="5"/>
        <v>6498</v>
      </c>
      <c r="J84" s="12" t="str">
        <f t="shared" si="12"/>
        <v>NOT DUE</v>
      </c>
      <c r="K84" s="24" t="s">
        <v>3728</v>
      </c>
      <c r="L84" s="15"/>
    </row>
    <row r="85" spans="1:12" ht="15" customHeight="1">
      <c r="A85" s="12" t="s">
        <v>878</v>
      </c>
      <c r="B85" s="24" t="s">
        <v>590</v>
      </c>
      <c r="C85" s="24" t="s">
        <v>3730</v>
      </c>
      <c r="D85" s="291">
        <v>12000</v>
      </c>
      <c r="E85" s="8">
        <v>44082</v>
      </c>
      <c r="F85" s="8">
        <v>44082</v>
      </c>
      <c r="G85" s="20">
        <v>0</v>
      </c>
      <c r="H85" s="17">
        <f t="shared" si="11"/>
        <v>44959.75</v>
      </c>
      <c r="I85" s="18">
        <f t="shared" si="5"/>
        <v>6498</v>
      </c>
      <c r="J85" s="12" t="str">
        <f t="shared" si="12"/>
        <v>NOT DUE</v>
      </c>
      <c r="K85" s="24" t="s">
        <v>3728</v>
      </c>
      <c r="L85" s="15"/>
    </row>
    <row r="86" spans="1:12" ht="15" customHeight="1">
      <c r="A86" s="12" t="s">
        <v>879</v>
      </c>
      <c r="B86" s="24" t="s">
        <v>590</v>
      </c>
      <c r="C86" s="24" t="s">
        <v>3731</v>
      </c>
      <c r="D86" s="291">
        <v>12000</v>
      </c>
      <c r="E86" s="8">
        <v>44082</v>
      </c>
      <c r="F86" s="8">
        <v>44082</v>
      </c>
      <c r="G86" s="20">
        <v>0</v>
      </c>
      <c r="H86" s="17">
        <f t="shared" si="11"/>
        <v>44959.75</v>
      </c>
      <c r="I86" s="18">
        <f t="shared" si="5"/>
        <v>6498</v>
      </c>
      <c r="J86" s="12" t="str">
        <f t="shared" si="12"/>
        <v>NOT DUE</v>
      </c>
      <c r="K86" s="24" t="s">
        <v>3728</v>
      </c>
      <c r="L86" s="15"/>
    </row>
    <row r="87" spans="1:12" ht="15" customHeight="1">
      <c r="A87" s="12" t="s">
        <v>880</v>
      </c>
      <c r="B87" s="24" t="s">
        <v>590</v>
      </c>
      <c r="C87" s="24" t="s">
        <v>3732</v>
      </c>
      <c r="D87" s="291">
        <v>12000</v>
      </c>
      <c r="E87" s="8">
        <v>44082</v>
      </c>
      <c r="F87" s="8">
        <v>44082</v>
      </c>
      <c r="G87" s="20">
        <v>0</v>
      </c>
      <c r="H87" s="17">
        <f t="shared" si="11"/>
        <v>44959.75</v>
      </c>
      <c r="I87" s="18">
        <f t="shared" si="5"/>
        <v>6498</v>
      </c>
      <c r="J87" s="12" t="str">
        <f t="shared" si="12"/>
        <v>NOT DUE</v>
      </c>
      <c r="K87" s="24" t="s">
        <v>3728</v>
      </c>
      <c r="L87" s="15"/>
    </row>
    <row r="88" spans="1:12" ht="15" customHeight="1">
      <c r="A88" s="12" t="s">
        <v>881</v>
      </c>
      <c r="B88" s="24" t="s">
        <v>590</v>
      </c>
      <c r="C88" s="24" t="s">
        <v>3733</v>
      </c>
      <c r="D88" s="291">
        <v>12000</v>
      </c>
      <c r="E88" s="8">
        <v>44082</v>
      </c>
      <c r="F88" s="8">
        <v>44082</v>
      </c>
      <c r="G88" s="20">
        <v>0</v>
      </c>
      <c r="H88" s="17">
        <f t="shared" si="11"/>
        <v>44959.75</v>
      </c>
      <c r="I88" s="18">
        <f t="shared" si="5"/>
        <v>6498</v>
      </c>
      <c r="J88" s="12" t="str">
        <f t="shared" si="12"/>
        <v>NOT DUE</v>
      </c>
      <c r="K88" s="24" t="s">
        <v>3728</v>
      </c>
      <c r="L88" s="15"/>
    </row>
    <row r="89" spans="1:12" ht="15" customHeight="1">
      <c r="A89" s="12" t="s">
        <v>882</v>
      </c>
      <c r="B89" s="24" t="s">
        <v>590</v>
      </c>
      <c r="C89" s="24" t="s">
        <v>3734</v>
      </c>
      <c r="D89" s="291">
        <v>12000</v>
      </c>
      <c r="E89" s="8">
        <v>44082</v>
      </c>
      <c r="F89" s="8">
        <v>44082</v>
      </c>
      <c r="G89" s="20">
        <v>0</v>
      </c>
      <c r="H89" s="17">
        <f t="shared" si="11"/>
        <v>44959.75</v>
      </c>
      <c r="I89" s="18">
        <f t="shared" si="5"/>
        <v>6498</v>
      </c>
      <c r="J89" s="12" t="str">
        <f t="shared" si="12"/>
        <v>NOT DUE</v>
      </c>
      <c r="K89" s="24" t="s">
        <v>3728</v>
      </c>
      <c r="L89" s="15"/>
    </row>
    <row r="90" spans="1:12" ht="15" customHeight="1">
      <c r="A90" s="12" t="s">
        <v>883</v>
      </c>
      <c r="B90" s="24" t="s">
        <v>590</v>
      </c>
      <c r="C90" s="24" t="s">
        <v>3735</v>
      </c>
      <c r="D90" s="291">
        <v>12000</v>
      </c>
      <c r="E90" s="8">
        <v>44082</v>
      </c>
      <c r="F90" s="8">
        <v>44082</v>
      </c>
      <c r="G90" s="20">
        <v>0</v>
      </c>
      <c r="H90" s="17">
        <f t="shared" si="11"/>
        <v>44959.75</v>
      </c>
      <c r="I90" s="18">
        <f t="shared" si="5"/>
        <v>6498</v>
      </c>
      <c r="J90" s="12" t="str">
        <f t="shared" si="12"/>
        <v>NOT DUE</v>
      </c>
      <c r="K90" s="24" t="s">
        <v>3728</v>
      </c>
      <c r="L90" s="15"/>
    </row>
    <row r="91" spans="1:12" ht="25.5" customHeight="1">
      <c r="A91" s="12" t="s">
        <v>884</v>
      </c>
      <c r="B91" s="24" t="s">
        <v>3736</v>
      </c>
      <c r="C91" s="24" t="s">
        <v>3727</v>
      </c>
      <c r="D91" s="16">
        <v>1500</v>
      </c>
      <c r="E91" s="8">
        <v>44082</v>
      </c>
      <c r="F91" s="366">
        <v>44618</v>
      </c>
      <c r="G91" s="304">
        <v>4775</v>
      </c>
      <c r="H91" s="17">
        <f>IF(I91&lt;=1500,$F$5+(I91/24),"error")</f>
        <v>44721.208333333336</v>
      </c>
      <c r="I91" s="18">
        <f t="shared" si="5"/>
        <v>773</v>
      </c>
      <c r="J91" s="12" t="str">
        <f t="shared" si="12"/>
        <v>NOT DUE</v>
      </c>
      <c r="K91" s="24" t="s">
        <v>3728</v>
      </c>
      <c r="L91" s="15"/>
    </row>
    <row r="92" spans="1:12" ht="15" customHeight="1">
      <c r="A92" s="12" t="s">
        <v>885</v>
      </c>
      <c r="B92" s="24" t="s">
        <v>3736</v>
      </c>
      <c r="C92" s="24" t="s">
        <v>3729</v>
      </c>
      <c r="D92" s="291">
        <v>12000</v>
      </c>
      <c r="E92" s="8">
        <v>44082</v>
      </c>
      <c r="F92" s="8">
        <v>44082</v>
      </c>
      <c r="G92" s="20">
        <v>0</v>
      </c>
      <c r="H92" s="17">
        <f t="shared" si="11"/>
        <v>44959.75</v>
      </c>
      <c r="I92" s="18">
        <f t="shared" si="5"/>
        <v>6498</v>
      </c>
      <c r="J92" s="12" t="str">
        <f t="shared" si="12"/>
        <v>NOT DUE</v>
      </c>
      <c r="K92" s="24" t="s">
        <v>3728</v>
      </c>
      <c r="L92" s="15"/>
    </row>
    <row r="93" spans="1:12" ht="15" customHeight="1">
      <c r="A93" s="12" t="s">
        <v>886</v>
      </c>
      <c r="B93" s="24" t="s">
        <v>3736</v>
      </c>
      <c r="C93" s="24" t="s">
        <v>3730</v>
      </c>
      <c r="D93" s="291">
        <v>12000</v>
      </c>
      <c r="E93" s="8">
        <v>44082</v>
      </c>
      <c r="F93" s="8">
        <v>44082</v>
      </c>
      <c r="G93" s="20">
        <v>0</v>
      </c>
      <c r="H93" s="17">
        <f t="shared" si="11"/>
        <v>44959.75</v>
      </c>
      <c r="I93" s="18">
        <f t="shared" si="5"/>
        <v>6498</v>
      </c>
      <c r="J93" s="12" t="str">
        <f t="shared" si="12"/>
        <v>NOT DUE</v>
      </c>
      <c r="K93" s="24" t="s">
        <v>3728</v>
      </c>
      <c r="L93" s="15"/>
    </row>
    <row r="94" spans="1:12" ht="15" customHeight="1">
      <c r="A94" s="12" t="s">
        <v>887</v>
      </c>
      <c r="B94" s="24" t="s">
        <v>3736</v>
      </c>
      <c r="C94" s="24" t="s">
        <v>3731</v>
      </c>
      <c r="D94" s="291">
        <v>12000</v>
      </c>
      <c r="E94" s="8">
        <v>44082</v>
      </c>
      <c r="F94" s="8">
        <v>44082</v>
      </c>
      <c r="G94" s="20">
        <v>0</v>
      </c>
      <c r="H94" s="17">
        <f t="shared" si="11"/>
        <v>44959.75</v>
      </c>
      <c r="I94" s="18">
        <f t="shared" si="5"/>
        <v>6498</v>
      </c>
      <c r="J94" s="12" t="str">
        <f t="shared" si="12"/>
        <v>NOT DUE</v>
      </c>
      <c r="K94" s="24" t="s">
        <v>3728</v>
      </c>
      <c r="L94" s="15"/>
    </row>
    <row r="95" spans="1:12" ht="15" customHeight="1">
      <c r="A95" s="12" t="s">
        <v>888</v>
      </c>
      <c r="B95" s="24" t="s">
        <v>3736</v>
      </c>
      <c r="C95" s="24" t="s">
        <v>3732</v>
      </c>
      <c r="D95" s="291">
        <v>12000</v>
      </c>
      <c r="E95" s="8">
        <v>44082</v>
      </c>
      <c r="F95" s="8">
        <v>44082</v>
      </c>
      <c r="G95" s="20">
        <v>0</v>
      </c>
      <c r="H95" s="17">
        <f t="shared" si="11"/>
        <v>44959.75</v>
      </c>
      <c r="I95" s="18">
        <f t="shared" si="5"/>
        <v>6498</v>
      </c>
      <c r="J95" s="12" t="str">
        <f t="shared" si="12"/>
        <v>NOT DUE</v>
      </c>
      <c r="K95" s="24" t="s">
        <v>3728</v>
      </c>
      <c r="L95" s="15"/>
    </row>
    <row r="96" spans="1:12" ht="15" customHeight="1">
      <c r="A96" s="12" t="s">
        <v>889</v>
      </c>
      <c r="B96" s="24" t="s">
        <v>3736</v>
      </c>
      <c r="C96" s="24" t="s">
        <v>3733</v>
      </c>
      <c r="D96" s="291">
        <v>12000</v>
      </c>
      <c r="E96" s="8">
        <v>44082</v>
      </c>
      <c r="F96" s="8">
        <v>44082</v>
      </c>
      <c r="G96" s="20">
        <v>0</v>
      </c>
      <c r="H96" s="17">
        <f t="shared" si="11"/>
        <v>44959.75</v>
      </c>
      <c r="I96" s="18">
        <f t="shared" si="5"/>
        <v>6498</v>
      </c>
      <c r="J96" s="12" t="str">
        <f t="shared" si="12"/>
        <v>NOT DUE</v>
      </c>
      <c r="K96" s="24" t="s">
        <v>3728</v>
      </c>
      <c r="L96" s="15"/>
    </row>
    <row r="97" spans="1:12" ht="15" customHeight="1">
      <c r="A97" s="12" t="s">
        <v>890</v>
      </c>
      <c r="B97" s="24" t="s">
        <v>3736</v>
      </c>
      <c r="C97" s="24" t="s">
        <v>3734</v>
      </c>
      <c r="D97" s="291">
        <v>12000</v>
      </c>
      <c r="E97" s="8">
        <v>44082</v>
      </c>
      <c r="F97" s="8">
        <v>44082</v>
      </c>
      <c r="G97" s="20">
        <v>0</v>
      </c>
      <c r="H97" s="17">
        <f t="shared" si="11"/>
        <v>44959.75</v>
      </c>
      <c r="I97" s="18">
        <f t="shared" si="5"/>
        <v>6498</v>
      </c>
      <c r="J97" s="12" t="str">
        <f t="shared" si="12"/>
        <v>NOT DUE</v>
      </c>
      <c r="K97" s="24" t="s">
        <v>3728</v>
      </c>
      <c r="L97" s="15"/>
    </row>
    <row r="98" spans="1:12" ht="15" customHeight="1">
      <c r="A98" s="12" t="s">
        <v>891</v>
      </c>
      <c r="B98" s="24" t="s">
        <v>3736</v>
      </c>
      <c r="C98" s="24" t="s">
        <v>3735</v>
      </c>
      <c r="D98" s="291">
        <v>12000</v>
      </c>
      <c r="E98" s="8">
        <v>44082</v>
      </c>
      <c r="F98" s="8">
        <v>44082</v>
      </c>
      <c r="G98" s="20">
        <v>0</v>
      </c>
      <c r="H98" s="17">
        <f t="shared" si="11"/>
        <v>44959.75</v>
      </c>
      <c r="I98" s="18">
        <f t="shared" si="5"/>
        <v>6498</v>
      </c>
      <c r="J98" s="12" t="str">
        <f t="shared" si="12"/>
        <v>NOT DUE</v>
      </c>
      <c r="K98" s="24" t="s">
        <v>3728</v>
      </c>
      <c r="L98" s="15"/>
    </row>
    <row r="99" spans="1:12" ht="25.5" customHeight="1">
      <c r="A99" s="12" t="s">
        <v>892</v>
      </c>
      <c r="B99" s="24" t="s">
        <v>95</v>
      </c>
      <c r="C99" s="24" t="s">
        <v>3737</v>
      </c>
      <c r="D99" s="291">
        <v>12000</v>
      </c>
      <c r="E99" s="8">
        <v>44082</v>
      </c>
      <c r="F99" s="8">
        <v>44082</v>
      </c>
      <c r="G99" s="20">
        <v>0</v>
      </c>
      <c r="H99" s="17">
        <f t="shared" si="11"/>
        <v>44959.75</v>
      </c>
      <c r="I99" s="18">
        <f t="shared" si="5"/>
        <v>6498</v>
      </c>
      <c r="J99" s="12" t="str">
        <f t="shared" si="12"/>
        <v>NOT DUE</v>
      </c>
      <c r="K99" s="24" t="s">
        <v>3738</v>
      </c>
      <c r="L99" s="15"/>
    </row>
    <row r="100" spans="1:12" ht="15" customHeight="1">
      <c r="A100" s="12" t="s">
        <v>893</v>
      </c>
      <c r="B100" s="24" t="s">
        <v>95</v>
      </c>
      <c r="C100" s="24" t="s">
        <v>3739</v>
      </c>
      <c r="D100" s="291">
        <v>12000</v>
      </c>
      <c r="E100" s="8">
        <v>44082</v>
      </c>
      <c r="F100" s="8">
        <v>44082</v>
      </c>
      <c r="G100" s="20">
        <v>0</v>
      </c>
      <c r="H100" s="17">
        <f t="shared" si="11"/>
        <v>44959.75</v>
      </c>
      <c r="I100" s="18">
        <f t="shared" si="5"/>
        <v>6498</v>
      </c>
      <c r="J100" s="12" t="str">
        <f t="shared" si="12"/>
        <v>NOT DUE</v>
      </c>
      <c r="K100" s="24" t="s">
        <v>3738</v>
      </c>
      <c r="L100" s="15"/>
    </row>
    <row r="101" spans="1:12" ht="15" customHeight="1">
      <c r="A101" s="12" t="s">
        <v>894</v>
      </c>
      <c r="B101" s="24" t="s">
        <v>95</v>
      </c>
      <c r="C101" s="24" t="s">
        <v>3740</v>
      </c>
      <c r="D101" s="291">
        <v>12000</v>
      </c>
      <c r="E101" s="8">
        <v>44082</v>
      </c>
      <c r="F101" s="8">
        <v>44082</v>
      </c>
      <c r="G101" s="20">
        <v>0</v>
      </c>
      <c r="H101" s="17">
        <f t="shared" si="11"/>
        <v>44959.75</v>
      </c>
      <c r="I101" s="18">
        <f t="shared" si="5"/>
        <v>6498</v>
      </c>
      <c r="J101" s="12" t="str">
        <f t="shared" si="12"/>
        <v>NOT DUE</v>
      </c>
      <c r="K101" s="24" t="s">
        <v>3738</v>
      </c>
      <c r="L101" s="15"/>
    </row>
    <row r="102" spans="1:12" ht="26.45" customHeight="1">
      <c r="A102" s="12" t="s">
        <v>895</v>
      </c>
      <c r="B102" s="24" t="s">
        <v>96</v>
      </c>
      <c r="C102" s="24" t="s">
        <v>3737</v>
      </c>
      <c r="D102" s="291">
        <v>12000</v>
      </c>
      <c r="E102" s="8">
        <v>44082</v>
      </c>
      <c r="F102" s="8">
        <v>44082</v>
      </c>
      <c r="G102" s="20">
        <v>0</v>
      </c>
      <c r="H102" s="17">
        <f t="shared" si="11"/>
        <v>44959.75</v>
      </c>
      <c r="I102" s="18">
        <f t="shared" si="5"/>
        <v>6498</v>
      </c>
      <c r="J102" s="12" t="str">
        <f t="shared" si="12"/>
        <v>NOT DUE</v>
      </c>
      <c r="K102" s="24" t="s">
        <v>3738</v>
      </c>
      <c r="L102" s="15"/>
    </row>
    <row r="103" spans="1:12" ht="15" customHeight="1">
      <c r="A103" s="12" t="s">
        <v>896</v>
      </c>
      <c r="B103" s="24" t="s">
        <v>96</v>
      </c>
      <c r="C103" s="24" t="s">
        <v>3739</v>
      </c>
      <c r="D103" s="291">
        <v>12000</v>
      </c>
      <c r="E103" s="8">
        <v>44082</v>
      </c>
      <c r="F103" s="8">
        <v>44082</v>
      </c>
      <c r="G103" s="20">
        <v>0</v>
      </c>
      <c r="H103" s="17">
        <f t="shared" si="11"/>
        <v>44959.75</v>
      </c>
      <c r="I103" s="18">
        <f t="shared" si="5"/>
        <v>6498</v>
      </c>
      <c r="J103" s="12" t="str">
        <f t="shared" si="12"/>
        <v>NOT DUE</v>
      </c>
      <c r="K103" s="24" t="s">
        <v>3738</v>
      </c>
      <c r="L103" s="15"/>
    </row>
    <row r="104" spans="1:12" ht="15" customHeight="1">
      <c r="A104" s="12" t="s">
        <v>897</v>
      </c>
      <c r="B104" s="24" t="s">
        <v>96</v>
      </c>
      <c r="C104" s="24" t="s">
        <v>3740</v>
      </c>
      <c r="D104" s="291">
        <v>12000</v>
      </c>
      <c r="E104" s="8">
        <v>44082</v>
      </c>
      <c r="F104" s="8">
        <v>44082</v>
      </c>
      <c r="G104" s="20">
        <v>0</v>
      </c>
      <c r="H104" s="17">
        <f t="shared" si="11"/>
        <v>44959.75</v>
      </c>
      <c r="I104" s="18">
        <f t="shared" ref="I104:I167" si="13">D104-($F$4-G104)</f>
        <v>6498</v>
      </c>
      <c r="J104" s="12" t="str">
        <f t="shared" si="12"/>
        <v>NOT DUE</v>
      </c>
      <c r="K104" s="24" t="s">
        <v>3738</v>
      </c>
      <c r="L104" s="15"/>
    </row>
    <row r="105" spans="1:12" ht="25.5" customHeight="1">
      <c r="A105" s="12" t="s">
        <v>898</v>
      </c>
      <c r="B105" s="24" t="s">
        <v>97</v>
      </c>
      <c r="C105" s="24" t="s">
        <v>3737</v>
      </c>
      <c r="D105" s="291">
        <v>12000</v>
      </c>
      <c r="E105" s="8">
        <v>44082</v>
      </c>
      <c r="F105" s="8">
        <v>44082</v>
      </c>
      <c r="G105" s="20">
        <v>0</v>
      </c>
      <c r="H105" s="17">
        <f t="shared" si="11"/>
        <v>44959.75</v>
      </c>
      <c r="I105" s="18">
        <f t="shared" si="13"/>
        <v>6498</v>
      </c>
      <c r="J105" s="12" t="str">
        <f t="shared" si="12"/>
        <v>NOT DUE</v>
      </c>
      <c r="K105" s="24" t="s">
        <v>3738</v>
      </c>
      <c r="L105" s="15"/>
    </row>
    <row r="106" spans="1:12" ht="15" customHeight="1">
      <c r="A106" s="12" t="s">
        <v>899</v>
      </c>
      <c r="B106" s="24" t="s">
        <v>97</v>
      </c>
      <c r="C106" s="24" t="s">
        <v>3739</v>
      </c>
      <c r="D106" s="291">
        <v>12000</v>
      </c>
      <c r="E106" s="8">
        <v>44082</v>
      </c>
      <c r="F106" s="8">
        <v>44082</v>
      </c>
      <c r="G106" s="20">
        <v>0</v>
      </c>
      <c r="H106" s="17">
        <f t="shared" si="11"/>
        <v>44959.75</v>
      </c>
      <c r="I106" s="18">
        <f t="shared" si="13"/>
        <v>6498</v>
      </c>
      <c r="J106" s="12" t="str">
        <f t="shared" si="12"/>
        <v>NOT DUE</v>
      </c>
      <c r="K106" s="24" t="s">
        <v>3738</v>
      </c>
      <c r="L106" s="15"/>
    </row>
    <row r="107" spans="1:12" ht="15" customHeight="1">
      <c r="A107" s="12" t="s">
        <v>900</v>
      </c>
      <c r="B107" s="24" t="s">
        <v>97</v>
      </c>
      <c r="C107" s="24" t="s">
        <v>3740</v>
      </c>
      <c r="D107" s="291">
        <v>12000</v>
      </c>
      <c r="E107" s="8">
        <v>44082</v>
      </c>
      <c r="F107" s="8">
        <v>44082</v>
      </c>
      <c r="G107" s="20">
        <v>0</v>
      </c>
      <c r="H107" s="17">
        <f t="shared" si="11"/>
        <v>44959.75</v>
      </c>
      <c r="I107" s="18">
        <f t="shared" si="13"/>
        <v>6498</v>
      </c>
      <c r="J107" s="12" t="str">
        <f t="shared" si="12"/>
        <v>NOT DUE</v>
      </c>
      <c r="K107" s="24" t="s">
        <v>3738</v>
      </c>
      <c r="L107" s="15"/>
    </row>
    <row r="108" spans="1:12" ht="25.5" customHeight="1">
      <c r="A108" s="12" t="s">
        <v>901</v>
      </c>
      <c r="B108" s="24" t="s">
        <v>98</v>
      </c>
      <c r="C108" s="24" t="s">
        <v>3737</v>
      </c>
      <c r="D108" s="291">
        <v>12000</v>
      </c>
      <c r="E108" s="8">
        <v>44082</v>
      </c>
      <c r="F108" s="8">
        <v>44082</v>
      </c>
      <c r="G108" s="20">
        <v>0</v>
      </c>
      <c r="H108" s="17">
        <f t="shared" si="11"/>
        <v>44959.75</v>
      </c>
      <c r="I108" s="18">
        <f t="shared" si="13"/>
        <v>6498</v>
      </c>
      <c r="J108" s="12" t="str">
        <f t="shared" si="12"/>
        <v>NOT DUE</v>
      </c>
      <c r="K108" s="24" t="s">
        <v>3738</v>
      </c>
      <c r="L108" s="15"/>
    </row>
    <row r="109" spans="1:12" ht="15" customHeight="1">
      <c r="A109" s="12" t="s">
        <v>902</v>
      </c>
      <c r="B109" s="24" t="s">
        <v>98</v>
      </c>
      <c r="C109" s="24" t="s">
        <v>3739</v>
      </c>
      <c r="D109" s="291">
        <v>12000</v>
      </c>
      <c r="E109" s="8">
        <v>44082</v>
      </c>
      <c r="F109" s="8">
        <v>44082</v>
      </c>
      <c r="G109" s="20">
        <v>0</v>
      </c>
      <c r="H109" s="17">
        <f t="shared" si="11"/>
        <v>44959.75</v>
      </c>
      <c r="I109" s="18">
        <f t="shared" si="13"/>
        <v>6498</v>
      </c>
      <c r="J109" s="12" t="str">
        <f t="shared" si="12"/>
        <v>NOT DUE</v>
      </c>
      <c r="K109" s="24" t="s">
        <v>3738</v>
      </c>
      <c r="L109" s="15"/>
    </row>
    <row r="110" spans="1:12" ht="15" customHeight="1">
      <c r="A110" s="12" t="s">
        <v>903</v>
      </c>
      <c r="B110" s="24" t="s">
        <v>98</v>
      </c>
      <c r="C110" s="24" t="s">
        <v>3740</v>
      </c>
      <c r="D110" s="291">
        <v>12000</v>
      </c>
      <c r="E110" s="8">
        <v>44082</v>
      </c>
      <c r="F110" s="8">
        <v>44082</v>
      </c>
      <c r="G110" s="20">
        <v>0</v>
      </c>
      <c r="H110" s="17">
        <f t="shared" si="11"/>
        <v>44959.75</v>
      </c>
      <c r="I110" s="18">
        <f t="shared" si="13"/>
        <v>6498</v>
      </c>
      <c r="J110" s="12" t="str">
        <f t="shared" si="12"/>
        <v>NOT DUE</v>
      </c>
      <c r="K110" s="24" t="s">
        <v>3738</v>
      </c>
      <c r="L110" s="15"/>
    </row>
    <row r="111" spans="1:12" ht="25.5" customHeight="1">
      <c r="A111" s="12" t="s">
        <v>904</v>
      </c>
      <c r="B111" s="24" t="s">
        <v>99</v>
      </c>
      <c r="C111" s="24" t="s">
        <v>3737</v>
      </c>
      <c r="D111" s="291">
        <v>12000</v>
      </c>
      <c r="E111" s="8">
        <v>44082</v>
      </c>
      <c r="F111" s="8">
        <v>44082</v>
      </c>
      <c r="G111" s="20">
        <v>0</v>
      </c>
      <c r="H111" s="17">
        <f t="shared" si="11"/>
        <v>44959.75</v>
      </c>
      <c r="I111" s="18">
        <f t="shared" si="13"/>
        <v>6498</v>
      </c>
      <c r="J111" s="12" t="str">
        <f t="shared" si="12"/>
        <v>NOT DUE</v>
      </c>
      <c r="K111" s="24" t="s">
        <v>3738</v>
      </c>
      <c r="L111" s="15"/>
    </row>
    <row r="112" spans="1:12" ht="15" customHeight="1">
      <c r="A112" s="12" t="s">
        <v>905</v>
      </c>
      <c r="B112" s="24" t="s">
        <v>99</v>
      </c>
      <c r="C112" s="24" t="s">
        <v>3739</v>
      </c>
      <c r="D112" s="291">
        <v>12000</v>
      </c>
      <c r="E112" s="8">
        <v>44082</v>
      </c>
      <c r="F112" s="8">
        <v>44082</v>
      </c>
      <c r="G112" s="20">
        <v>0</v>
      </c>
      <c r="H112" s="17">
        <f t="shared" si="11"/>
        <v>44959.75</v>
      </c>
      <c r="I112" s="18">
        <f t="shared" si="13"/>
        <v>6498</v>
      </c>
      <c r="J112" s="12" t="str">
        <f t="shared" si="12"/>
        <v>NOT DUE</v>
      </c>
      <c r="K112" s="24" t="s">
        <v>3738</v>
      </c>
      <c r="L112" s="15"/>
    </row>
    <row r="113" spans="1:12" ht="15" customHeight="1">
      <c r="A113" s="12" t="s">
        <v>906</v>
      </c>
      <c r="B113" s="24" t="s">
        <v>99</v>
      </c>
      <c r="C113" s="24" t="s">
        <v>3740</v>
      </c>
      <c r="D113" s="291">
        <v>12000</v>
      </c>
      <c r="E113" s="8">
        <v>44082</v>
      </c>
      <c r="F113" s="8">
        <v>44082</v>
      </c>
      <c r="G113" s="20">
        <v>0</v>
      </c>
      <c r="H113" s="17">
        <f t="shared" si="11"/>
        <v>44959.75</v>
      </c>
      <c r="I113" s="18">
        <f t="shared" si="13"/>
        <v>6498</v>
      </c>
      <c r="J113" s="12" t="str">
        <f t="shared" si="12"/>
        <v>NOT DUE</v>
      </c>
      <c r="K113" s="24" t="s">
        <v>3738</v>
      </c>
      <c r="L113" s="15"/>
    </row>
    <row r="114" spans="1:12" ht="25.5" customHeight="1">
      <c r="A114" s="12" t="s">
        <v>907</v>
      </c>
      <c r="B114" s="24" t="s">
        <v>100</v>
      </c>
      <c r="C114" s="24" t="s">
        <v>3737</v>
      </c>
      <c r="D114" s="291">
        <v>12000</v>
      </c>
      <c r="E114" s="8">
        <v>44082</v>
      </c>
      <c r="F114" s="8">
        <v>44082</v>
      </c>
      <c r="G114" s="20">
        <v>0</v>
      </c>
      <c r="H114" s="17">
        <f t="shared" si="11"/>
        <v>44959.75</v>
      </c>
      <c r="I114" s="18">
        <f t="shared" si="13"/>
        <v>6498</v>
      </c>
      <c r="J114" s="12" t="str">
        <f t="shared" si="12"/>
        <v>NOT DUE</v>
      </c>
      <c r="K114" s="24" t="s">
        <v>3738</v>
      </c>
      <c r="L114" s="15"/>
    </row>
    <row r="115" spans="1:12" ht="15" customHeight="1">
      <c r="A115" s="12" t="s">
        <v>908</v>
      </c>
      <c r="B115" s="24" t="s">
        <v>100</v>
      </c>
      <c r="C115" s="24" t="s">
        <v>3739</v>
      </c>
      <c r="D115" s="291">
        <v>12000</v>
      </c>
      <c r="E115" s="8">
        <v>44082</v>
      </c>
      <c r="F115" s="8">
        <v>44082</v>
      </c>
      <c r="G115" s="20">
        <v>0</v>
      </c>
      <c r="H115" s="17">
        <f t="shared" si="11"/>
        <v>44959.75</v>
      </c>
      <c r="I115" s="18">
        <f t="shared" si="13"/>
        <v>6498</v>
      </c>
      <c r="J115" s="12" t="str">
        <f t="shared" si="12"/>
        <v>NOT DUE</v>
      </c>
      <c r="K115" s="24" t="s">
        <v>3738</v>
      </c>
      <c r="L115" s="15"/>
    </row>
    <row r="116" spans="1:12" ht="15" customHeight="1">
      <c r="A116" s="12" t="s">
        <v>909</v>
      </c>
      <c r="B116" s="24" t="s">
        <v>100</v>
      </c>
      <c r="C116" s="24" t="s">
        <v>3740</v>
      </c>
      <c r="D116" s="291">
        <v>12000</v>
      </c>
      <c r="E116" s="8">
        <v>44082</v>
      </c>
      <c r="F116" s="8">
        <v>44082</v>
      </c>
      <c r="G116" s="20">
        <v>0</v>
      </c>
      <c r="H116" s="17">
        <f t="shared" si="11"/>
        <v>44959.75</v>
      </c>
      <c r="I116" s="18">
        <f t="shared" si="13"/>
        <v>6498</v>
      </c>
      <c r="J116" s="12" t="str">
        <f t="shared" si="12"/>
        <v>NOT DUE</v>
      </c>
      <c r="K116" s="24" t="s">
        <v>3738</v>
      </c>
      <c r="L116" s="15"/>
    </row>
    <row r="117" spans="1:12" ht="15" customHeight="1">
      <c r="A117" s="12" t="s">
        <v>910</v>
      </c>
      <c r="B117" s="24" t="s">
        <v>252</v>
      </c>
      <c r="C117" s="24" t="s">
        <v>3741</v>
      </c>
      <c r="D117" s="291">
        <v>12000</v>
      </c>
      <c r="E117" s="8">
        <v>44082</v>
      </c>
      <c r="F117" s="8">
        <v>44082</v>
      </c>
      <c r="G117" s="20">
        <v>0</v>
      </c>
      <c r="H117" s="17">
        <f t="shared" si="11"/>
        <v>44959.75</v>
      </c>
      <c r="I117" s="18">
        <f t="shared" si="13"/>
        <v>6498</v>
      </c>
      <c r="J117" s="12" t="str">
        <f t="shared" si="12"/>
        <v>NOT DUE</v>
      </c>
      <c r="K117" s="24" t="s">
        <v>3742</v>
      </c>
      <c r="L117" s="15"/>
    </row>
    <row r="118" spans="1:12" ht="15" customHeight="1">
      <c r="A118" s="12" t="s">
        <v>911</v>
      </c>
      <c r="B118" s="24" t="s">
        <v>252</v>
      </c>
      <c r="C118" s="24" t="s">
        <v>3743</v>
      </c>
      <c r="D118" s="291">
        <v>12000</v>
      </c>
      <c r="E118" s="8">
        <v>44082</v>
      </c>
      <c r="F118" s="8">
        <v>44082</v>
      </c>
      <c r="G118" s="20">
        <v>0</v>
      </c>
      <c r="H118" s="17">
        <f t="shared" si="11"/>
        <v>44959.75</v>
      </c>
      <c r="I118" s="18">
        <f t="shared" si="13"/>
        <v>6498</v>
      </c>
      <c r="J118" s="12" t="str">
        <f t="shared" si="12"/>
        <v>NOT DUE</v>
      </c>
      <c r="K118" s="24" t="s">
        <v>3742</v>
      </c>
      <c r="L118" s="15"/>
    </row>
    <row r="119" spans="1:12" ht="25.5" customHeight="1">
      <c r="A119" s="12" t="s">
        <v>912</v>
      </c>
      <c r="B119" s="24" t="s">
        <v>252</v>
      </c>
      <c r="C119" s="24" t="s">
        <v>3744</v>
      </c>
      <c r="D119" s="291">
        <v>12000</v>
      </c>
      <c r="E119" s="8">
        <v>44082</v>
      </c>
      <c r="F119" s="8">
        <v>44082</v>
      </c>
      <c r="G119" s="20">
        <v>0</v>
      </c>
      <c r="H119" s="17">
        <f t="shared" si="11"/>
        <v>44959.75</v>
      </c>
      <c r="I119" s="18">
        <f t="shared" si="13"/>
        <v>6498</v>
      </c>
      <c r="J119" s="12" t="str">
        <f t="shared" si="12"/>
        <v>NOT DUE</v>
      </c>
      <c r="K119" s="24" t="s">
        <v>3742</v>
      </c>
      <c r="L119" s="15"/>
    </row>
    <row r="120" spans="1:12" ht="15" customHeight="1">
      <c r="A120" s="12" t="s">
        <v>913</v>
      </c>
      <c r="B120" s="24" t="s">
        <v>252</v>
      </c>
      <c r="C120" s="24" t="s">
        <v>3745</v>
      </c>
      <c r="D120" s="291">
        <v>20000</v>
      </c>
      <c r="E120" s="8">
        <v>44082</v>
      </c>
      <c r="F120" s="8">
        <v>44082</v>
      </c>
      <c r="G120" s="20">
        <v>0</v>
      </c>
      <c r="H120" s="17">
        <f>IF(I120&lt;=20000,$F$5+(I120/24),"error")</f>
        <v>45293.083333333336</v>
      </c>
      <c r="I120" s="18">
        <f t="shared" si="13"/>
        <v>14498</v>
      </c>
      <c r="J120" s="12" t="str">
        <f t="shared" si="12"/>
        <v>NOT DUE</v>
      </c>
      <c r="K120" s="24" t="s">
        <v>3742</v>
      </c>
      <c r="L120" s="15"/>
    </row>
    <row r="121" spans="1:12" ht="15" customHeight="1">
      <c r="A121" s="12" t="s">
        <v>914</v>
      </c>
      <c r="B121" s="24" t="s">
        <v>253</v>
      </c>
      <c r="C121" s="24" t="s">
        <v>3741</v>
      </c>
      <c r="D121" s="291">
        <v>12000</v>
      </c>
      <c r="E121" s="8">
        <v>44082</v>
      </c>
      <c r="F121" s="8">
        <v>44082</v>
      </c>
      <c r="G121" s="20">
        <v>0</v>
      </c>
      <c r="H121" s="17">
        <f t="shared" si="11"/>
        <v>44959.75</v>
      </c>
      <c r="I121" s="18">
        <f t="shared" si="13"/>
        <v>6498</v>
      </c>
      <c r="J121" s="12" t="str">
        <f t="shared" si="12"/>
        <v>NOT DUE</v>
      </c>
      <c r="K121" s="24" t="s">
        <v>3742</v>
      </c>
      <c r="L121" s="15"/>
    </row>
    <row r="122" spans="1:12" ht="15" customHeight="1">
      <c r="A122" s="12" t="s">
        <v>915</v>
      </c>
      <c r="B122" s="24" t="s">
        <v>253</v>
      </c>
      <c r="C122" s="24" t="s">
        <v>3743</v>
      </c>
      <c r="D122" s="291">
        <v>12000</v>
      </c>
      <c r="E122" s="8">
        <v>44082</v>
      </c>
      <c r="F122" s="8">
        <v>44082</v>
      </c>
      <c r="G122" s="20">
        <v>0</v>
      </c>
      <c r="H122" s="17">
        <f t="shared" si="11"/>
        <v>44959.75</v>
      </c>
      <c r="I122" s="18">
        <f t="shared" si="13"/>
        <v>6498</v>
      </c>
      <c r="J122" s="12" t="str">
        <f t="shared" si="12"/>
        <v>NOT DUE</v>
      </c>
      <c r="K122" s="24" t="s">
        <v>3742</v>
      </c>
      <c r="L122" s="15"/>
    </row>
    <row r="123" spans="1:12" ht="25.5" customHeight="1">
      <c r="A123" s="12" t="s">
        <v>916</v>
      </c>
      <c r="B123" s="24" t="s">
        <v>253</v>
      </c>
      <c r="C123" s="24" t="s">
        <v>3744</v>
      </c>
      <c r="D123" s="291">
        <v>12000</v>
      </c>
      <c r="E123" s="8">
        <v>44082</v>
      </c>
      <c r="F123" s="8">
        <v>44082</v>
      </c>
      <c r="G123" s="20">
        <v>0</v>
      </c>
      <c r="H123" s="17">
        <f t="shared" si="11"/>
        <v>44959.75</v>
      </c>
      <c r="I123" s="18">
        <f t="shared" si="13"/>
        <v>6498</v>
      </c>
      <c r="J123" s="12" t="str">
        <f t="shared" si="12"/>
        <v>NOT DUE</v>
      </c>
      <c r="K123" s="24" t="s">
        <v>3742</v>
      </c>
      <c r="L123" s="15"/>
    </row>
    <row r="124" spans="1:12" ht="15" customHeight="1">
      <c r="A124" s="12" t="s">
        <v>917</v>
      </c>
      <c r="B124" s="24" t="s">
        <v>253</v>
      </c>
      <c r="C124" s="24" t="s">
        <v>3745</v>
      </c>
      <c r="D124" s="291">
        <v>20000</v>
      </c>
      <c r="E124" s="8">
        <v>44082</v>
      </c>
      <c r="F124" s="8">
        <v>44082</v>
      </c>
      <c r="G124" s="20">
        <v>0</v>
      </c>
      <c r="H124" s="17">
        <f>IF(I124&lt;=20000,$F$5+(I124/24),"error")</f>
        <v>45293.083333333336</v>
      </c>
      <c r="I124" s="18">
        <f t="shared" si="13"/>
        <v>14498</v>
      </c>
      <c r="J124" s="12" t="str">
        <f t="shared" si="12"/>
        <v>NOT DUE</v>
      </c>
      <c r="K124" s="24" t="s">
        <v>3742</v>
      </c>
      <c r="L124" s="15"/>
    </row>
    <row r="125" spans="1:12" ht="15" customHeight="1">
      <c r="A125" s="12" t="s">
        <v>918</v>
      </c>
      <c r="B125" s="24" t="s">
        <v>254</v>
      </c>
      <c r="C125" s="24" t="s">
        <v>3741</v>
      </c>
      <c r="D125" s="291">
        <v>12000</v>
      </c>
      <c r="E125" s="8">
        <v>44082</v>
      </c>
      <c r="F125" s="8">
        <v>44082</v>
      </c>
      <c r="G125" s="20">
        <v>0</v>
      </c>
      <c r="H125" s="17">
        <f t="shared" si="11"/>
        <v>44959.75</v>
      </c>
      <c r="I125" s="18">
        <f t="shared" si="13"/>
        <v>6498</v>
      </c>
      <c r="J125" s="12" t="str">
        <f t="shared" si="12"/>
        <v>NOT DUE</v>
      </c>
      <c r="K125" s="24" t="s">
        <v>3742</v>
      </c>
      <c r="L125" s="15"/>
    </row>
    <row r="126" spans="1:12" ht="15" customHeight="1">
      <c r="A126" s="12" t="s">
        <v>919</v>
      </c>
      <c r="B126" s="24" t="s">
        <v>254</v>
      </c>
      <c r="C126" s="24" t="s">
        <v>3743</v>
      </c>
      <c r="D126" s="291">
        <v>12000</v>
      </c>
      <c r="E126" s="8">
        <v>44082</v>
      </c>
      <c r="F126" s="8">
        <v>44082</v>
      </c>
      <c r="G126" s="20">
        <v>0</v>
      </c>
      <c r="H126" s="17">
        <f t="shared" si="11"/>
        <v>44959.75</v>
      </c>
      <c r="I126" s="18">
        <f t="shared" si="13"/>
        <v>6498</v>
      </c>
      <c r="J126" s="12" t="str">
        <f t="shared" si="12"/>
        <v>NOT DUE</v>
      </c>
      <c r="K126" s="24" t="s">
        <v>3742</v>
      </c>
      <c r="L126" s="15"/>
    </row>
    <row r="127" spans="1:12" ht="25.5" customHeight="1">
      <c r="A127" s="12" t="s">
        <v>920</v>
      </c>
      <c r="B127" s="24" t="s">
        <v>254</v>
      </c>
      <c r="C127" s="24" t="s">
        <v>3744</v>
      </c>
      <c r="D127" s="291">
        <v>12000</v>
      </c>
      <c r="E127" s="8">
        <v>44082</v>
      </c>
      <c r="F127" s="8">
        <v>44082</v>
      </c>
      <c r="G127" s="20">
        <v>0</v>
      </c>
      <c r="H127" s="17">
        <f t="shared" si="11"/>
        <v>44959.75</v>
      </c>
      <c r="I127" s="18">
        <f t="shared" si="13"/>
        <v>6498</v>
      </c>
      <c r="J127" s="12" t="str">
        <f t="shared" si="12"/>
        <v>NOT DUE</v>
      </c>
      <c r="K127" s="24" t="s">
        <v>3742</v>
      </c>
      <c r="L127" s="15"/>
    </row>
    <row r="128" spans="1:12" ht="15" customHeight="1">
      <c r="A128" s="12" t="s">
        <v>921</v>
      </c>
      <c r="B128" s="24" t="s">
        <v>254</v>
      </c>
      <c r="C128" s="24" t="s">
        <v>3745</v>
      </c>
      <c r="D128" s="291">
        <v>20000</v>
      </c>
      <c r="E128" s="8">
        <v>44082</v>
      </c>
      <c r="F128" s="8">
        <v>44082</v>
      </c>
      <c r="G128" s="20">
        <v>0</v>
      </c>
      <c r="H128" s="17">
        <f>IF(I128&lt;=20000,$F$5+(I128/24),"error")</f>
        <v>45293.083333333336</v>
      </c>
      <c r="I128" s="18">
        <f t="shared" si="13"/>
        <v>14498</v>
      </c>
      <c r="J128" s="12" t="str">
        <f t="shared" si="12"/>
        <v>NOT DUE</v>
      </c>
      <c r="K128" s="24" t="s">
        <v>3742</v>
      </c>
      <c r="L128" s="15"/>
    </row>
    <row r="129" spans="1:12" ht="15" customHeight="1">
      <c r="A129" s="12" t="s">
        <v>922</v>
      </c>
      <c r="B129" s="24" t="s">
        <v>255</v>
      </c>
      <c r="C129" s="24" t="s">
        <v>3741</v>
      </c>
      <c r="D129" s="291">
        <v>12000</v>
      </c>
      <c r="E129" s="8">
        <v>44082</v>
      </c>
      <c r="F129" s="8">
        <v>44082</v>
      </c>
      <c r="G129" s="20">
        <v>0</v>
      </c>
      <c r="H129" s="17">
        <f t="shared" si="11"/>
        <v>44959.75</v>
      </c>
      <c r="I129" s="18">
        <f t="shared" si="13"/>
        <v>6498</v>
      </c>
      <c r="J129" s="12" t="str">
        <f t="shared" si="12"/>
        <v>NOT DUE</v>
      </c>
      <c r="K129" s="24" t="s">
        <v>3742</v>
      </c>
      <c r="L129" s="15"/>
    </row>
    <row r="130" spans="1:12" ht="15" customHeight="1">
      <c r="A130" s="12" t="s">
        <v>923</v>
      </c>
      <c r="B130" s="24" t="s">
        <v>255</v>
      </c>
      <c r="C130" s="24" t="s">
        <v>3743</v>
      </c>
      <c r="D130" s="291">
        <v>12000</v>
      </c>
      <c r="E130" s="8">
        <v>44082</v>
      </c>
      <c r="F130" s="8">
        <v>44082</v>
      </c>
      <c r="G130" s="20">
        <v>0</v>
      </c>
      <c r="H130" s="17">
        <f t="shared" si="11"/>
        <v>44959.75</v>
      </c>
      <c r="I130" s="18">
        <f t="shared" si="13"/>
        <v>6498</v>
      </c>
      <c r="J130" s="12" t="str">
        <f t="shared" si="12"/>
        <v>NOT DUE</v>
      </c>
      <c r="K130" s="24" t="s">
        <v>3742</v>
      </c>
      <c r="L130" s="15"/>
    </row>
    <row r="131" spans="1:12" ht="24">
      <c r="A131" s="12" t="s">
        <v>924</v>
      </c>
      <c r="B131" s="24" t="s">
        <v>255</v>
      </c>
      <c r="C131" s="24" t="s">
        <v>3744</v>
      </c>
      <c r="D131" s="291">
        <v>12000</v>
      </c>
      <c r="E131" s="8">
        <v>44082</v>
      </c>
      <c r="F131" s="8">
        <v>44082</v>
      </c>
      <c r="G131" s="20">
        <v>0</v>
      </c>
      <c r="H131" s="17">
        <f t="shared" si="11"/>
        <v>44959.75</v>
      </c>
      <c r="I131" s="18">
        <f t="shared" si="13"/>
        <v>6498</v>
      </c>
      <c r="J131" s="12" t="str">
        <f t="shared" si="12"/>
        <v>NOT DUE</v>
      </c>
      <c r="K131" s="24" t="s">
        <v>3742</v>
      </c>
      <c r="L131" s="15"/>
    </row>
    <row r="132" spans="1:12" ht="15" customHeight="1">
      <c r="A132" s="12" t="s">
        <v>925</v>
      </c>
      <c r="B132" s="24" t="s">
        <v>255</v>
      </c>
      <c r="C132" s="24" t="s">
        <v>3745</v>
      </c>
      <c r="D132" s="291">
        <v>20000</v>
      </c>
      <c r="E132" s="8">
        <v>44082</v>
      </c>
      <c r="F132" s="8">
        <v>44082</v>
      </c>
      <c r="G132" s="20">
        <v>0</v>
      </c>
      <c r="H132" s="17">
        <f>IF(I132&lt;=20000,$F$5+(I132/24),"error")</f>
        <v>45293.083333333336</v>
      </c>
      <c r="I132" s="18">
        <f t="shared" si="13"/>
        <v>14498</v>
      </c>
      <c r="J132" s="12" t="str">
        <f t="shared" si="12"/>
        <v>NOT DUE</v>
      </c>
      <c r="K132" s="24" t="s">
        <v>3742</v>
      </c>
      <c r="L132" s="15"/>
    </row>
    <row r="133" spans="1:12" ht="15" customHeight="1">
      <c r="A133" s="12" t="s">
        <v>926</v>
      </c>
      <c r="B133" s="24" t="s">
        <v>256</v>
      </c>
      <c r="C133" s="24" t="s">
        <v>3741</v>
      </c>
      <c r="D133" s="291">
        <v>12000</v>
      </c>
      <c r="E133" s="8">
        <v>44082</v>
      </c>
      <c r="F133" s="8">
        <v>44082</v>
      </c>
      <c r="G133" s="20">
        <v>0</v>
      </c>
      <c r="H133" s="17">
        <f t="shared" ref="H133:H135" si="14">IF(I133&lt;=12000,$F$5+(I133/24),"error")</f>
        <v>44959.75</v>
      </c>
      <c r="I133" s="18">
        <f t="shared" si="13"/>
        <v>6498</v>
      </c>
      <c r="J133" s="12" t="str">
        <f t="shared" si="12"/>
        <v>NOT DUE</v>
      </c>
      <c r="K133" s="24" t="s">
        <v>3742</v>
      </c>
      <c r="L133" s="15"/>
    </row>
    <row r="134" spans="1:12" ht="15" customHeight="1">
      <c r="A134" s="12" t="s">
        <v>927</v>
      </c>
      <c r="B134" s="24" t="s">
        <v>256</v>
      </c>
      <c r="C134" s="24" t="s">
        <v>3743</v>
      </c>
      <c r="D134" s="291">
        <v>12000</v>
      </c>
      <c r="E134" s="8">
        <v>44082</v>
      </c>
      <c r="F134" s="8">
        <v>44082</v>
      </c>
      <c r="G134" s="20">
        <v>0</v>
      </c>
      <c r="H134" s="17">
        <f t="shared" si="14"/>
        <v>44959.75</v>
      </c>
      <c r="I134" s="18">
        <f t="shared" si="13"/>
        <v>6498</v>
      </c>
      <c r="J134" s="12" t="str">
        <f t="shared" si="12"/>
        <v>NOT DUE</v>
      </c>
      <c r="K134" s="24" t="s">
        <v>3742</v>
      </c>
      <c r="L134" s="15"/>
    </row>
    <row r="135" spans="1:12" ht="25.5" customHeight="1">
      <c r="A135" s="12" t="s">
        <v>928</v>
      </c>
      <c r="B135" s="24" t="s">
        <v>256</v>
      </c>
      <c r="C135" s="24" t="s">
        <v>3744</v>
      </c>
      <c r="D135" s="291">
        <v>12000</v>
      </c>
      <c r="E135" s="8">
        <v>44082</v>
      </c>
      <c r="F135" s="8">
        <v>44082</v>
      </c>
      <c r="G135" s="20">
        <v>0</v>
      </c>
      <c r="H135" s="17">
        <f t="shared" si="14"/>
        <v>44959.75</v>
      </c>
      <c r="I135" s="18">
        <f t="shared" si="13"/>
        <v>6498</v>
      </c>
      <c r="J135" s="12" t="str">
        <f t="shared" si="12"/>
        <v>NOT DUE</v>
      </c>
      <c r="K135" s="24" t="s">
        <v>3742</v>
      </c>
      <c r="L135" s="15"/>
    </row>
    <row r="136" spans="1:12" ht="15" customHeight="1">
      <c r="A136" s="12" t="s">
        <v>929</v>
      </c>
      <c r="B136" s="24" t="s">
        <v>256</v>
      </c>
      <c r="C136" s="24" t="s">
        <v>3745</v>
      </c>
      <c r="D136" s="291">
        <v>20000</v>
      </c>
      <c r="E136" s="8">
        <v>44082</v>
      </c>
      <c r="F136" s="8">
        <v>44082</v>
      </c>
      <c r="G136" s="20">
        <v>0</v>
      </c>
      <c r="H136" s="17">
        <f>IF(I136&lt;=20000,$F$5+(I136/24),"error")</f>
        <v>45293.083333333336</v>
      </c>
      <c r="I136" s="18">
        <f t="shared" si="13"/>
        <v>14498</v>
      </c>
      <c r="J136" s="12" t="str">
        <f t="shared" si="12"/>
        <v>NOT DUE</v>
      </c>
      <c r="K136" s="24" t="s">
        <v>3742</v>
      </c>
      <c r="L136" s="15"/>
    </row>
    <row r="137" spans="1:12" ht="15" customHeight="1">
      <c r="A137" s="12" t="s">
        <v>930</v>
      </c>
      <c r="B137" s="24" t="s">
        <v>257</v>
      </c>
      <c r="C137" s="24" t="s">
        <v>3741</v>
      </c>
      <c r="D137" s="291">
        <v>12000</v>
      </c>
      <c r="E137" s="8">
        <v>44082</v>
      </c>
      <c r="F137" s="8">
        <v>44082</v>
      </c>
      <c r="G137" s="20">
        <v>0</v>
      </c>
      <c r="H137" s="17">
        <f t="shared" ref="H137:H139" si="15">IF(I137&lt;=12000,$F$5+(I137/24),"error")</f>
        <v>44959.75</v>
      </c>
      <c r="I137" s="18">
        <f t="shared" si="13"/>
        <v>6498</v>
      </c>
      <c r="J137" s="12" t="str">
        <f t="shared" si="12"/>
        <v>NOT DUE</v>
      </c>
      <c r="K137" s="24" t="s">
        <v>3742</v>
      </c>
      <c r="L137" s="15"/>
    </row>
    <row r="138" spans="1:12" ht="15" customHeight="1">
      <c r="A138" s="12" t="s">
        <v>931</v>
      </c>
      <c r="B138" s="24" t="s">
        <v>257</v>
      </c>
      <c r="C138" s="24" t="s">
        <v>3743</v>
      </c>
      <c r="D138" s="291">
        <v>12000</v>
      </c>
      <c r="E138" s="8">
        <v>44082</v>
      </c>
      <c r="F138" s="8">
        <v>44082</v>
      </c>
      <c r="G138" s="20">
        <v>0</v>
      </c>
      <c r="H138" s="17">
        <f t="shared" si="15"/>
        <v>44959.75</v>
      </c>
      <c r="I138" s="18">
        <f t="shared" si="13"/>
        <v>6498</v>
      </c>
      <c r="J138" s="12" t="str">
        <f t="shared" si="12"/>
        <v>NOT DUE</v>
      </c>
      <c r="K138" s="24" t="s">
        <v>3742</v>
      </c>
      <c r="L138" s="15"/>
    </row>
    <row r="139" spans="1:12" ht="25.5" customHeight="1">
      <c r="A139" s="12" t="s">
        <v>932</v>
      </c>
      <c r="B139" s="24" t="s">
        <v>257</v>
      </c>
      <c r="C139" s="24" t="s">
        <v>3744</v>
      </c>
      <c r="D139" s="291">
        <v>12000</v>
      </c>
      <c r="E139" s="8">
        <v>44082</v>
      </c>
      <c r="F139" s="8">
        <v>44082</v>
      </c>
      <c r="G139" s="20">
        <v>0</v>
      </c>
      <c r="H139" s="17">
        <f t="shared" si="15"/>
        <v>44959.75</v>
      </c>
      <c r="I139" s="18">
        <f t="shared" si="13"/>
        <v>6498</v>
      </c>
      <c r="J139" s="12" t="str">
        <f t="shared" si="12"/>
        <v>NOT DUE</v>
      </c>
      <c r="K139" s="24" t="s">
        <v>3742</v>
      </c>
      <c r="L139" s="15"/>
    </row>
    <row r="140" spans="1:12" ht="15" customHeight="1">
      <c r="A140" s="12" t="s">
        <v>933</v>
      </c>
      <c r="B140" s="24" t="s">
        <v>257</v>
      </c>
      <c r="C140" s="24" t="s">
        <v>3745</v>
      </c>
      <c r="D140" s="291">
        <v>20000</v>
      </c>
      <c r="E140" s="8">
        <v>44082</v>
      </c>
      <c r="F140" s="8">
        <v>44082</v>
      </c>
      <c r="G140" s="20">
        <v>0</v>
      </c>
      <c r="H140" s="17">
        <f>IF(I140&lt;=20000,$F$5+(I140/24),"error")</f>
        <v>45293.083333333336</v>
      </c>
      <c r="I140" s="18">
        <f t="shared" si="13"/>
        <v>14498</v>
      </c>
      <c r="J140" s="12" t="str">
        <f t="shared" si="12"/>
        <v>NOT DUE</v>
      </c>
      <c r="K140" s="24" t="s">
        <v>3742</v>
      </c>
      <c r="L140" s="15"/>
    </row>
    <row r="141" spans="1:12" ht="24">
      <c r="A141" s="12" t="s">
        <v>934</v>
      </c>
      <c r="B141" s="24" t="s">
        <v>147</v>
      </c>
      <c r="C141" s="24" t="s">
        <v>3746</v>
      </c>
      <c r="D141" s="291">
        <v>12000</v>
      </c>
      <c r="E141" s="8">
        <v>44082</v>
      </c>
      <c r="F141" s="8">
        <v>44082</v>
      </c>
      <c r="G141" s="20">
        <v>0</v>
      </c>
      <c r="H141" s="17">
        <f t="shared" ref="H141:H143" si="16">IF(I141&lt;=12000,$F$5+(I141/24),"error")</f>
        <v>44959.75</v>
      </c>
      <c r="I141" s="18">
        <f t="shared" si="13"/>
        <v>6498</v>
      </c>
      <c r="J141" s="12" t="str">
        <f t="shared" si="12"/>
        <v>NOT DUE</v>
      </c>
      <c r="K141" s="24" t="s">
        <v>3747</v>
      </c>
      <c r="L141" s="15"/>
    </row>
    <row r="142" spans="1:12" ht="25.5" customHeight="1">
      <c r="A142" s="12" t="s">
        <v>935</v>
      </c>
      <c r="B142" s="24" t="s">
        <v>147</v>
      </c>
      <c r="C142" s="24" t="s">
        <v>3748</v>
      </c>
      <c r="D142" s="291">
        <v>20000</v>
      </c>
      <c r="E142" s="8">
        <v>44082</v>
      </c>
      <c r="F142" s="8">
        <v>44082</v>
      </c>
      <c r="G142" s="20">
        <v>0</v>
      </c>
      <c r="H142" s="17">
        <f>IF(I142&lt;=20000,$F$5+(I142/24),"error")</f>
        <v>45293.083333333336</v>
      </c>
      <c r="I142" s="18">
        <f t="shared" si="13"/>
        <v>14498</v>
      </c>
      <c r="J142" s="12" t="str">
        <f t="shared" ref="J142:J207" si="17">IF(I142="","",IF(I142&lt;0,"OVERDUE","NOT DUE"))</f>
        <v>NOT DUE</v>
      </c>
      <c r="K142" s="24" t="s">
        <v>3747</v>
      </c>
      <c r="L142" s="15"/>
    </row>
    <row r="143" spans="1:12" ht="25.5" customHeight="1">
      <c r="A143" s="12" t="s">
        <v>936</v>
      </c>
      <c r="B143" s="24" t="s">
        <v>148</v>
      </c>
      <c r="C143" s="24" t="s">
        <v>3746</v>
      </c>
      <c r="D143" s="291">
        <v>12000</v>
      </c>
      <c r="E143" s="8">
        <v>44082</v>
      </c>
      <c r="F143" s="8">
        <v>44082</v>
      </c>
      <c r="G143" s="20">
        <v>0</v>
      </c>
      <c r="H143" s="17">
        <f t="shared" si="16"/>
        <v>44959.75</v>
      </c>
      <c r="I143" s="18">
        <f t="shared" si="13"/>
        <v>6498</v>
      </c>
      <c r="J143" s="12" t="str">
        <f t="shared" si="17"/>
        <v>NOT DUE</v>
      </c>
      <c r="K143" s="24" t="s">
        <v>3747</v>
      </c>
      <c r="L143" s="15"/>
    </row>
    <row r="144" spans="1:12" ht="25.5" customHeight="1">
      <c r="A144" s="12" t="s">
        <v>937</v>
      </c>
      <c r="B144" s="24" t="s">
        <v>148</v>
      </c>
      <c r="C144" s="24" t="s">
        <v>3748</v>
      </c>
      <c r="D144" s="291">
        <v>20000</v>
      </c>
      <c r="E144" s="8">
        <v>44082</v>
      </c>
      <c r="F144" s="8">
        <v>44082</v>
      </c>
      <c r="G144" s="20">
        <v>0</v>
      </c>
      <c r="H144" s="17">
        <f>IF(I144&lt;=20000,$F$5+(I144/24),"error")</f>
        <v>45293.083333333336</v>
      </c>
      <c r="I144" s="18">
        <f t="shared" si="13"/>
        <v>14498</v>
      </c>
      <c r="J144" s="12" t="str">
        <f t="shared" si="17"/>
        <v>NOT DUE</v>
      </c>
      <c r="K144" s="24" t="s">
        <v>3747</v>
      </c>
      <c r="L144" s="15"/>
    </row>
    <row r="145" spans="1:12" ht="25.5" customHeight="1">
      <c r="A145" s="12" t="s">
        <v>938</v>
      </c>
      <c r="B145" s="24" t="s">
        <v>149</v>
      </c>
      <c r="C145" s="24" t="s">
        <v>3746</v>
      </c>
      <c r="D145" s="291">
        <v>12000</v>
      </c>
      <c r="E145" s="8">
        <v>44082</v>
      </c>
      <c r="F145" s="8">
        <v>44082</v>
      </c>
      <c r="G145" s="20">
        <v>0</v>
      </c>
      <c r="H145" s="17">
        <f t="shared" ref="H145:H147" si="18">IF(I145&lt;=12000,$F$5+(I145/24),"error")</f>
        <v>44959.75</v>
      </c>
      <c r="I145" s="18">
        <f t="shared" si="13"/>
        <v>6498</v>
      </c>
      <c r="J145" s="12" t="str">
        <f t="shared" si="17"/>
        <v>NOT DUE</v>
      </c>
      <c r="K145" s="24" t="s">
        <v>3747</v>
      </c>
      <c r="L145" s="15"/>
    </row>
    <row r="146" spans="1:12" ht="26.45" customHeight="1">
      <c r="A146" s="12" t="s">
        <v>939</v>
      </c>
      <c r="B146" s="24" t="s">
        <v>149</v>
      </c>
      <c r="C146" s="24" t="s">
        <v>3748</v>
      </c>
      <c r="D146" s="291">
        <v>20000</v>
      </c>
      <c r="E146" s="8">
        <v>44082</v>
      </c>
      <c r="F146" s="8">
        <v>44082</v>
      </c>
      <c r="G146" s="20">
        <v>0</v>
      </c>
      <c r="H146" s="17">
        <f>IF(I146&lt;=20000,$F$5+(I146/24),"error")</f>
        <v>45293.083333333336</v>
      </c>
      <c r="I146" s="18">
        <f t="shared" si="13"/>
        <v>14498</v>
      </c>
      <c r="J146" s="12" t="str">
        <f t="shared" si="17"/>
        <v>NOT DUE</v>
      </c>
      <c r="K146" s="24" t="s">
        <v>3747</v>
      </c>
      <c r="L146" s="15"/>
    </row>
    <row r="147" spans="1:12" ht="26.45" customHeight="1">
      <c r="A147" s="12" t="s">
        <v>940</v>
      </c>
      <c r="B147" s="24" t="s">
        <v>150</v>
      </c>
      <c r="C147" s="24" t="s">
        <v>3746</v>
      </c>
      <c r="D147" s="291">
        <v>12000</v>
      </c>
      <c r="E147" s="8">
        <v>44082</v>
      </c>
      <c r="F147" s="8">
        <v>44082</v>
      </c>
      <c r="G147" s="20">
        <v>0</v>
      </c>
      <c r="H147" s="17">
        <f t="shared" si="18"/>
        <v>44959.75</v>
      </c>
      <c r="I147" s="18">
        <f t="shared" si="13"/>
        <v>6498</v>
      </c>
      <c r="J147" s="12" t="str">
        <f t="shared" si="17"/>
        <v>NOT DUE</v>
      </c>
      <c r="K147" s="24" t="s">
        <v>3747</v>
      </c>
      <c r="L147" s="15"/>
    </row>
    <row r="148" spans="1:12" ht="25.5" customHeight="1">
      <c r="A148" s="12" t="s">
        <v>941</v>
      </c>
      <c r="B148" s="24" t="s">
        <v>150</v>
      </c>
      <c r="C148" s="24" t="s">
        <v>3748</v>
      </c>
      <c r="D148" s="291">
        <v>20000</v>
      </c>
      <c r="E148" s="8">
        <v>44082</v>
      </c>
      <c r="F148" s="8">
        <v>44082</v>
      </c>
      <c r="G148" s="20">
        <v>0</v>
      </c>
      <c r="H148" s="17">
        <f>IF(I148&lt;=20000,$F$5+(I148/24),"error")</f>
        <v>45293.083333333336</v>
      </c>
      <c r="I148" s="18">
        <f t="shared" si="13"/>
        <v>14498</v>
      </c>
      <c r="J148" s="12" t="str">
        <f t="shared" si="17"/>
        <v>NOT DUE</v>
      </c>
      <c r="K148" s="24" t="s">
        <v>3747</v>
      </c>
      <c r="L148" s="15"/>
    </row>
    <row r="149" spans="1:12" ht="25.5" customHeight="1">
      <c r="A149" s="12" t="s">
        <v>942</v>
      </c>
      <c r="B149" s="24" t="s">
        <v>151</v>
      </c>
      <c r="C149" s="24" t="s">
        <v>3746</v>
      </c>
      <c r="D149" s="291">
        <v>12000</v>
      </c>
      <c r="E149" s="8">
        <v>44082</v>
      </c>
      <c r="F149" s="8">
        <v>44082</v>
      </c>
      <c r="G149" s="20">
        <v>0</v>
      </c>
      <c r="H149" s="17">
        <f t="shared" ref="H149" si="19">IF(I149&lt;=12000,$F$5+(I149/24),"error")</f>
        <v>44959.75</v>
      </c>
      <c r="I149" s="18">
        <f t="shared" si="13"/>
        <v>6498</v>
      </c>
      <c r="J149" s="12" t="str">
        <f t="shared" si="17"/>
        <v>NOT DUE</v>
      </c>
      <c r="K149" s="24" t="s">
        <v>3747</v>
      </c>
      <c r="L149" s="15"/>
    </row>
    <row r="150" spans="1:12" ht="25.5" customHeight="1">
      <c r="A150" s="12" t="s">
        <v>943</v>
      </c>
      <c r="B150" s="24" t="s">
        <v>151</v>
      </c>
      <c r="C150" s="24" t="s">
        <v>3748</v>
      </c>
      <c r="D150" s="291">
        <v>20000</v>
      </c>
      <c r="E150" s="8">
        <v>44082</v>
      </c>
      <c r="F150" s="8">
        <v>44082</v>
      </c>
      <c r="G150" s="20">
        <v>0</v>
      </c>
      <c r="H150" s="17">
        <f>IF(I150&lt;=20000,$F$5+(I150/24),"error")</f>
        <v>45293.083333333336</v>
      </c>
      <c r="I150" s="18">
        <f t="shared" si="13"/>
        <v>14498</v>
      </c>
      <c r="J150" s="12" t="str">
        <f t="shared" si="17"/>
        <v>NOT DUE</v>
      </c>
      <c r="K150" s="24" t="s">
        <v>3747</v>
      </c>
      <c r="L150" s="15"/>
    </row>
    <row r="151" spans="1:12" ht="26.45" customHeight="1">
      <c r="A151" s="12" t="s">
        <v>944</v>
      </c>
      <c r="B151" s="24" t="s">
        <v>152</v>
      </c>
      <c r="C151" s="24" t="s">
        <v>3746</v>
      </c>
      <c r="D151" s="291">
        <v>12000</v>
      </c>
      <c r="E151" s="8">
        <v>44082</v>
      </c>
      <c r="F151" s="8">
        <v>44082</v>
      </c>
      <c r="G151" s="20">
        <v>0</v>
      </c>
      <c r="H151" s="17">
        <f>IF(I151&lt;=12000,$F$5+(I151/24),"error")</f>
        <v>44959.75</v>
      </c>
      <c r="I151" s="18">
        <f t="shared" si="13"/>
        <v>6498</v>
      </c>
      <c r="J151" s="12" t="str">
        <f t="shared" si="17"/>
        <v>NOT DUE</v>
      </c>
      <c r="K151" s="24" t="s">
        <v>3747</v>
      </c>
      <c r="L151" s="15"/>
    </row>
    <row r="152" spans="1:12" ht="26.45" customHeight="1">
      <c r="A152" s="12" t="s">
        <v>945</v>
      </c>
      <c r="B152" s="24" t="s">
        <v>152</v>
      </c>
      <c r="C152" s="24" t="s">
        <v>3748</v>
      </c>
      <c r="D152" s="291">
        <v>20000</v>
      </c>
      <c r="E152" s="8">
        <v>44082</v>
      </c>
      <c r="F152" s="8">
        <v>44082</v>
      </c>
      <c r="G152" s="20">
        <v>0</v>
      </c>
      <c r="H152" s="17">
        <f>IF(I152&lt;=20000,$F$5+(I152/24),"error")</f>
        <v>45293.083333333336</v>
      </c>
      <c r="I152" s="18">
        <f t="shared" si="13"/>
        <v>14498</v>
      </c>
      <c r="J152" s="12" t="str">
        <f t="shared" si="17"/>
        <v>NOT DUE</v>
      </c>
      <c r="K152" s="24" t="s">
        <v>3747</v>
      </c>
      <c r="L152" s="15"/>
    </row>
    <row r="153" spans="1:12" ht="25.5" customHeight="1">
      <c r="A153" s="12" t="s">
        <v>946</v>
      </c>
      <c r="B153" s="24" t="s">
        <v>591</v>
      </c>
      <c r="C153" s="24" t="s">
        <v>3749</v>
      </c>
      <c r="D153" s="40">
        <v>12000</v>
      </c>
      <c r="E153" s="8">
        <v>44082</v>
      </c>
      <c r="F153" s="8">
        <v>44082</v>
      </c>
      <c r="G153" s="20">
        <v>0</v>
      </c>
      <c r="H153" s="198">
        <f>IF(I153&lt;=12000,$F$5+(I153/24),"error")</f>
        <v>44959.75</v>
      </c>
      <c r="I153" s="18">
        <f t="shared" si="13"/>
        <v>6498</v>
      </c>
      <c r="J153" s="12" t="str">
        <f t="shared" si="17"/>
        <v>NOT DUE</v>
      </c>
      <c r="K153" s="24" t="s">
        <v>3750</v>
      </c>
      <c r="L153" s="15"/>
    </row>
    <row r="154" spans="1:12" ht="15" customHeight="1">
      <c r="A154" s="12" t="s">
        <v>947</v>
      </c>
      <c r="B154" s="24" t="s">
        <v>591</v>
      </c>
      <c r="C154" s="24" t="s">
        <v>3751</v>
      </c>
      <c r="D154" s="40">
        <v>2000</v>
      </c>
      <c r="E154" s="8">
        <v>44082</v>
      </c>
      <c r="F154" s="306">
        <v>44614</v>
      </c>
      <c r="G154" s="20">
        <v>4775</v>
      </c>
      <c r="H154" s="17">
        <f>IF(I154&lt;=2000,$F$5+(I154/24),"error")</f>
        <v>44742.041666666664</v>
      </c>
      <c r="I154" s="18">
        <f t="shared" si="13"/>
        <v>1273</v>
      </c>
      <c r="J154" s="12" t="str">
        <f t="shared" si="17"/>
        <v>NOT DUE</v>
      </c>
      <c r="K154" s="24" t="s">
        <v>3750</v>
      </c>
      <c r="L154" s="15"/>
    </row>
    <row r="155" spans="1:12" ht="15" customHeight="1">
      <c r="A155" s="12" t="s">
        <v>948</v>
      </c>
      <c r="B155" s="24" t="s">
        <v>265</v>
      </c>
      <c r="C155" s="24" t="s">
        <v>3752</v>
      </c>
      <c r="D155" s="291">
        <v>12000</v>
      </c>
      <c r="E155" s="8">
        <v>44082</v>
      </c>
      <c r="F155" s="8">
        <v>44082</v>
      </c>
      <c r="G155" s="20">
        <v>0</v>
      </c>
      <c r="H155" s="17">
        <f>IF(I155&lt;=12000,$F$5+(I155/24),"error")</f>
        <v>44959.75</v>
      </c>
      <c r="I155" s="18">
        <f t="shared" si="13"/>
        <v>6498</v>
      </c>
      <c r="J155" s="12" t="str">
        <f t="shared" si="17"/>
        <v>NOT DUE</v>
      </c>
      <c r="K155" s="24" t="s">
        <v>3753</v>
      </c>
      <c r="L155" s="15"/>
    </row>
    <row r="156" spans="1:12" ht="26.45" customHeight="1">
      <c r="A156" s="12" t="s">
        <v>949</v>
      </c>
      <c r="B156" s="24" t="s">
        <v>265</v>
      </c>
      <c r="C156" s="24" t="s">
        <v>3754</v>
      </c>
      <c r="D156" s="291">
        <v>12000</v>
      </c>
      <c r="E156" s="8">
        <v>44082</v>
      </c>
      <c r="F156" s="8">
        <v>44082</v>
      </c>
      <c r="G156" s="20">
        <v>0</v>
      </c>
      <c r="H156" s="17">
        <f t="shared" ref="H156:H180" si="20">IF(I156&lt;=12000,$F$5+(I156/24),"error")</f>
        <v>44959.75</v>
      </c>
      <c r="I156" s="18">
        <f t="shared" si="13"/>
        <v>6498</v>
      </c>
      <c r="J156" s="12" t="str">
        <f t="shared" si="17"/>
        <v>NOT DUE</v>
      </c>
      <c r="K156" s="24" t="s">
        <v>3753</v>
      </c>
      <c r="L156" s="15"/>
    </row>
    <row r="157" spans="1:12" ht="15" customHeight="1">
      <c r="A157" s="12" t="s">
        <v>950</v>
      </c>
      <c r="B157" s="24" t="s">
        <v>265</v>
      </c>
      <c r="C157" s="24" t="s">
        <v>3755</v>
      </c>
      <c r="D157" s="292">
        <v>12000</v>
      </c>
      <c r="E157" s="8">
        <v>44082</v>
      </c>
      <c r="F157" s="8">
        <v>44082</v>
      </c>
      <c r="G157" s="20">
        <v>0</v>
      </c>
      <c r="H157" s="17">
        <f t="shared" si="20"/>
        <v>44959.75</v>
      </c>
      <c r="I157" s="18">
        <f t="shared" si="13"/>
        <v>6498</v>
      </c>
      <c r="J157" s="12" t="str">
        <f t="shared" si="17"/>
        <v>NOT DUE</v>
      </c>
      <c r="K157" s="24" t="s">
        <v>3753</v>
      </c>
      <c r="L157" s="15"/>
    </row>
    <row r="158" spans="1:12" ht="15" customHeight="1">
      <c r="A158" s="12" t="s">
        <v>951</v>
      </c>
      <c r="B158" s="24" t="s">
        <v>266</v>
      </c>
      <c r="C158" s="24" t="s">
        <v>3752</v>
      </c>
      <c r="D158" s="291">
        <v>12000</v>
      </c>
      <c r="E158" s="8">
        <v>44082</v>
      </c>
      <c r="F158" s="8">
        <v>44082</v>
      </c>
      <c r="G158" s="20">
        <v>0</v>
      </c>
      <c r="H158" s="17">
        <f t="shared" si="20"/>
        <v>44959.75</v>
      </c>
      <c r="I158" s="18">
        <f t="shared" si="13"/>
        <v>6498</v>
      </c>
      <c r="J158" s="12" t="str">
        <f t="shared" si="17"/>
        <v>NOT DUE</v>
      </c>
      <c r="K158" s="24" t="s">
        <v>3753</v>
      </c>
      <c r="L158" s="15"/>
    </row>
    <row r="159" spans="1:12" ht="25.5" customHeight="1">
      <c r="A159" s="12" t="s">
        <v>952</v>
      </c>
      <c r="B159" s="24" t="s">
        <v>266</v>
      </c>
      <c r="C159" s="24" t="s">
        <v>3754</v>
      </c>
      <c r="D159" s="291">
        <v>12000</v>
      </c>
      <c r="E159" s="8">
        <v>44082</v>
      </c>
      <c r="F159" s="8">
        <v>44082</v>
      </c>
      <c r="G159" s="20">
        <v>0</v>
      </c>
      <c r="H159" s="17">
        <f t="shared" si="20"/>
        <v>44959.75</v>
      </c>
      <c r="I159" s="18">
        <f t="shared" si="13"/>
        <v>6498</v>
      </c>
      <c r="J159" s="12" t="str">
        <f t="shared" si="17"/>
        <v>NOT DUE</v>
      </c>
      <c r="K159" s="24" t="s">
        <v>3753</v>
      </c>
      <c r="L159" s="15"/>
    </row>
    <row r="160" spans="1:12" ht="15" customHeight="1">
      <c r="A160" s="12" t="s">
        <v>953</v>
      </c>
      <c r="B160" s="24" t="s">
        <v>266</v>
      </c>
      <c r="C160" s="24" t="s">
        <v>3755</v>
      </c>
      <c r="D160" s="292">
        <v>12000</v>
      </c>
      <c r="E160" s="8">
        <v>44082</v>
      </c>
      <c r="F160" s="8">
        <v>44082</v>
      </c>
      <c r="G160" s="20">
        <v>0</v>
      </c>
      <c r="H160" s="17">
        <f t="shared" si="20"/>
        <v>44959.75</v>
      </c>
      <c r="I160" s="18">
        <f t="shared" si="13"/>
        <v>6498</v>
      </c>
      <c r="J160" s="12" t="str">
        <f t="shared" si="17"/>
        <v>NOT DUE</v>
      </c>
      <c r="K160" s="24" t="s">
        <v>3753</v>
      </c>
      <c r="L160" s="15"/>
    </row>
    <row r="161" spans="1:12" ht="15" customHeight="1">
      <c r="A161" s="12" t="s">
        <v>954</v>
      </c>
      <c r="B161" s="24" t="s">
        <v>267</v>
      </c>
      <c r="C161" s="24" t="s">
        <v>3752</v>
      </c>
      <c r="D161" s="291">
        <v>12000</v>
      </c>
      <c r="E161" s="8">
        <v>44082</v>
      </c>
      <c r="F161" s="8">
        <v>44082</v>
      </c>
      <c r="G161" s="20">
        <v>0</v>
      </c>
      <c r="H161" s="17">
        <f t="shared" si="20"/>
        <v>44959.75</v>
      </c>
      <c r="I161" s="18">
        <f t="shared" si="13"/>
        <v>6498</v>
      </c>
      <c r="J161" s="12" t="str">
        <f t="shared" si="17"/>
        <v>NOT DUE</v>
      </c>
      <c r="K161" s="24" t="s">
        <v>3753</v>
      </c>
      <c r="L161" s="15"/>
    </row>
    <row r="162" spans="1:12" ht="24">
      <c r="A162" s="12" t="s">
        <v>955</v>
      </c>
      <c r="B162" s="24" t="s">
        <v>267</v>
      </c>
      <c r="C162" s="24" t="s">
        <v>3754</v>
      </c>
      <c r="D162" s="291">
        <v>12000</v>
      </c>
      <c r="E162" s="8">
        <v>44082</v>
      </c>
      <c r="F162" s="8">
        <v>44082</v>
      </c>
      <c r="G162" s="20">
        <v>0</v>
      </c>
      <c r="H162" s="17">
        <f t="shared" si="20"/>
        <v>44959.75</v>
      </c>
      <c r="I162" s="18">
        <f t="shared" si="13"/>
        <v>6498</v>
      </c>
      <c r="J162" s="12" t="str">
        <f t="shared" si="17"/>
        <v>NOT DUE</v>
      </c>
      <c r="K162" s="24" t="s">
        <v>3753</v>
      </c>
      <c r="L162" s="15"/>
    </row>
    <row r="163" spans="1:12" ht="15" customHeight="1">
      <c r="A163" s="12" t="s">
        <v>956</v>
      </c>
      <c r="B163" s="24" t="s">
        <v>267</v>
      </c>
      <c r="C163" s="24" t="s">
        <v>3755</v>
      </c>
      <c r="D163" s="292">
        <v>12000</v>
      </c>
      <c r="E163" s="8">
        <v>44082</v>
      </c>
      <c r="F163" s="8">
        <v>44082</v>
      </c>
      <c r="G163" s="20">
        <v>0</v>
      </c>
      <c r="H163" s="17">
        <f t="shared" si="20"/>
        <v>44959.75</v>
      </c>
      <c r="I163" s="18">
        <f t="shared" si="13"/>
        <v>6498</v>
      </c>
      <c r="J163" s="12" t="str">
        <f t="shared" si="17"/>
        <v>NOT DUE</v>
      </c>
      <c r="K163" s="24" t="s">
        <v>3753</v>
      </c>
      <c r="L163" s="15"/>
    </row>
    <row r="164" spans="1:12" ht="15" customHeight="1">
      <c r="A164" s="12" t="s">
        <v>957</v>
      </c>
      <c r="B164" s="24" t="s">
        <v>268</v>
      </c>
      <c r="C164" s="24" t="s">
        <v>3752</v>
      </c>
      <c r="D164" s="291">
        <v>12000</v>
      </c>
      <c r="E164" s="8">
        <v>44082</v>
      </c>
      <c r="F164" s="8">
        <v>44082</v>
      </c>
      <c r="G164" s="20">
        <v>0</v>
      </c>
      <c r="H164" s="17">
        <f t="shared" si="20"/>
        <v>44959.75</v>
      </c>
      <c r="I164" s="18">
        <f t="shared" si="13"/>
        <v>6498</v>
      </c>
      <c r="J164" s="12" t="str">
        <f t="shared" si="17"/>
        <v>NOT DUE</v>
      </c>
      <c r="K164" s="24" t="s">
        <v>3753</v>
      </c>
      <c r="L164" s="15"/>
    </row>
    <row r="165" spans="1:12" ht="25.5" customHeight="1">
      <c r="A165" s="12" t="s">
        <v>958</v>
      </c>
      <c r="B165" s="24" t="s">
        <v>268</v>
      </c>
      <c r="C165" s="24" t="s">
        <v>3754</v>
      </c>
      <c r="D165" s="291">
        <v>12000</v>
      </c>
      <c r="E165" s="8">
        <v>44082</v>
      </c>
      <c r="F165" s="8">
        <v>44082</v>
      </c>
      <c r="G165" s="20">
        <v>0</v>
      </c>
      <c r="H165" s="17">
        <f t="shared" si="20"/>
        <v>44959.75</v>
      </c>
      <c r="I165" s="18">
        <f t="shared" si="13"/>
        <v>6498</v>
      </c>
      <c r="J165" s="12" t="str">
        <f t="shared" si="17"/>
        <v>NOT DUE</v>
      </c>
      <c r="K165" s="24" t="s">
        <v>3753</v>
      </c>
      <c r="L165" s="15"/>
    </row>
    <row r="166" spans="1:12" ht="15" customHeight="1">
      <c r="A166" s="12" t="s">
        <v>959</v>
      </c>
      <c r="B166" s="24" t="s">
        <v>268</v>
      </c>
      <c r="C166" s="24" t="s">
        <v>3755</v>
      </c>
      <c r="D166" s="292">
        <v>12000</v>
      </c>
      <c r="E166" s="8">
        <v>44082</v>
      </c>
      <c r="F166" s="8">
        <v>44082</v>
      </c>
      <c r="G166" s="20">
        <v>0</v>
      </c>
      <c r="H166" s="17">
        <f t="shared" si="20"/>
        <v>44959.75</v>
      </c>
      <c r="I166" s="18">
        <f t="shared" si="13"/>
        <v>6498</v>
      </c>
      <c r="J166" s="12" t="str">
        <f t="shared" si="17"/>
        <v>NOT DUE</v>
      </c>
      <c r="K166" s="24" t="s">
        <v>3753</v>
      </c>
      <c r="L166" s="15"/>
    </row>
    <row r="167" spans="1:12" ht="15" customHeight="1">
      <c r="A167" s="12" t="s">
        <v>960</v>
      </c>
      <c r="B167" s="24" t="s">
        <v>269</v>
      </c>
      <c r="C167" s="24" t="s">
        <v>3752</v>
      </c>
      <c r="D167" s="291">
        <v>12000</v>
      </c>
      <c r="E167" s="8">
        <v>44082</v>
      </c>
      <c r="F167" s="8">
        <v>44082</v>
      </c>
      <c r="G167" s="20">
        <v>0</v>
      </c>
      <c r="H167" s="17">
        <f t="shared" si="20"/>
        <v>44959.75</v>
      </c>
      <c r="I167" s="18">
        <f t="shared" si="13"/>
        <v>6498</v>
      </c>
      <c r="J167" s="12" t="str">
        <f t="shared" si="17"/>
        <v>NOT DUE</v>
      </c>
      <c r="K167" s="24" t="s">
        <v>3753</v>
      </c>
      <c r="L167" s="15"/>
    </row>
    <row r="168" spans="1:12" ht="25.5" customHeight="1">
      <c r="A168" s="12" t="s">
        <v>961</v>
      </c>
      <c r="B168" s="24" t="s">
        <v>269</v>
      </c>
      <c r="C168" s="24" t="s">
        <v>3754</v>
      </c>
      <c r="D168" s="291">
        <v>12000</v>
      </c>
      <c r="E168" s="8">
        <v>44082</v>
      </c>
      <c r="F168" s="8">
        <v>44082</v>
      </c>
      <c r="G168" s="20">
        <v>0</v>
      </c>
      <c r="H168" s="17">
        <f t="shared" si="20"/>
        <v>44959.75</v>
      </c>
      <c r="I168" s="18">
        <f t="shared" ref="I168:I233" si="21">D168-($F$4-G168)</f>
        <v>6498</v>
      </c>
      <c r="J168" s="12" t="str">
        <f t="shared" si="17"/>
        <v>NOT DUE</v>
      </c>
      <c r="K168" s="24" t="s">
        <v>3753</v>
      </c>
      <c r="L168" s="15"/>
    </row>
    <row r="169" spans="1:12" ht="15" customHeight="1">
      <c r="A169" s="12" t="s">
        <v>962</v>
      </c>
      <c r="B169" s="24" t="s">
        <v>269</v>
      </c>
      <c r="C169" s="24" t="s">
        <v>3755</v>
      </c>
      <c r="D169" s="292">
        <v>12000</v>
      </c>
      <c r="E169" s="8">
        <v>44082</v>
      </c>
      <c r="F169" s="8">
        <v>44082</v>
      </c>
      <c r="G169" s="20">
        <v>0</v>
      </c>
      <c r="H169" s="17">
        <f t="shared" si="20"/>
        <v>44959.75</v>
      </c>
      <c r="I169" s="18">
        <f t="shared" si="21"/>
        <v>6498</v>
      </c>
      <c r="J169" s="12" t="str">
        <f t="shared" si="17"/>
        <v>NOT DUE</v>
      </c>
      <c r="K169" s="24" t="s">
        <v>3753</v>
      </c>
      <c r="L169" s="15"/>
    </row>
    <row r="170" spans="1:12" ht="15" customHeight="1">
      <c r="A170" s="12" t="s">
        <v>963</v>
      </c>
      <c r="B170" s="24" t="s">
        <v>270</v>
      </c>
      <c r="C170" s="24" t="s">
        <v>3752</v>
      </c>
      <c r="D170" s="291">
        <v>12000</v>
      </c>
      <c r="E170" s="8">
        <v>44082</v>
      </c>
      <c r="F170" s="8">
        <v>44082</v>
      </c>
      <c r="G170" s="20">
        <v>0</v>
      </c>
      <c r="H170" s="17">
        <f t="shared" si="20"/>
        <v>44959.75</v>
      </c>
      <c r="I170" s="18">
        <f t="shared" si="21"/>
        <v>6498</v>
      </c>
      <c r="J170" s="12" t="str">
        <f t="shared" si="17"/>
        <v>NOT DUE</v>
      </c>
      <c r="K170" s="24" t="s">
        <v>3753</v>
      </c>
      <c r="L170" s="15"/>
    </row>
    <row r="171" spans="1:12" ht="25.5" customHeight="1">
      <c r="A171" s="12" t="s">
        <v>964</v>
      </c>
      <c r="B171" s="24" t="s">
        <v>270</v>
      </c>
      <c r="C171" s="24" t="s">
        <v>3754</v>
      </c>
      <c r="D171" s="291">
        <v>12000</v>
      </c>
      <c r="E171" s="8">
        <v>44082</v>
      </c>
      <c r="F171" s="8">
        <v>44082</v>
      </c>
      <c r="G171" s="20">
        <v>0</v>
      </c>
      <c r="H171" s="17">
        <f t="shared" si="20"/>
        <v>44959.75</v>
      </c>
      <c r="I171" s="18">
        <f t="shared" si="21"/>
        <v>6498</v>
      </c>
      <c r="J171" s="12" t="str">
        <f t="shared" si="17"/>
        <v>NOT DUE</v>
      </c>
      <c r="K171" s="24" t="s">
        <v>3753</v>
      </c>
      <c r="L171" s="15"/>
    </row>
    <row r="172" spans="1:12" ht="15" customHeight="1">
      <c r="A172" s="12" t="s">
        <v>965</v>
      </c>
      <c r="B172" s="24" t="s">
        <v>270</v>
      </c>
      <c r="C172" s="24" t="s">
        <v>3755</v>
      </c>
      <c r="D172" s="292">
        <v>12000</v>
      </c>
      <c r="E172" s="8">
        <v>44082</v>
      </c>
      <c r="F172" s="8">
        <v>44082</v>
      </c>
      <c r="G172" s="20">
        <v>0</v>
      </c>
      <c r="H172" s="17">
        <f t="shared" si="20"/>
        <v>44959.75</v>
      </c>
      <c r="I172" s="18">
        <f t="shared" si="21"/>
        <v>6498</v>
      </c>
      <c r="J172" s="12" t="str">
        <f t="shared" si="17"/>
        <v>NOT DUE</v>
      </c>
      <c r="K172" s="24" t="s">
        <v>3753</v>
      </c>
      <c r="L172" s="15"/>
    </row>
    <row r="173" spans="1:12" ht="15" customHeight="1">
      <c r="A173" s="12" t="s">
        <v>966</v>
      </c>
      <c r="B173" s="24" t="s">
        <v>3756</v>
      </c>
      <c r="C173" s="24" t="s">
        <v>3752</v>
      </c>
      <c r="D173" s="291">
        <v>12000</v>
      </c>
      <c r="E173" s="8">
        <v>44082</v>
      </c>
      <c r="F173" s="8">
        <v>44082</v>
      </c>
      <c r="G173" s="20">
        <v>0</v>
      </c>
      <c r="H173" s="17">
        <f t="shared" si="20"/>
        <v>44959.75</v>
      </c>
      <c r="I173" s="18">
        <f t="shared" si="21"/>
        <v>6498</v>
      </c>
      <c r="J173" s="12" t="str">
        <f t="shared" si="17"/>
        <v>NOT DUE</v>
      </c>
      <c r="K173" s="24" t="s">
        <v>3753</v>
      </c>
      <c r="L173" s="15"/>
    </row>
    <row r="174" spans="1:12" ht="25.5" customHeight="1">
      <c r="A174" s="12" t="s">
        <v>967</v>
      </c>
      <c r="B174" s="24" t="s">
        <v>3756</v>
      </c>
      <c r="C174" s="24" t="s">
        <v>3754</v>
      </c>
      <c r="D174" s="291">
        <v>12000</v>
      </c>
      <c r="E174" s="8">
        <v>44082</v>
      </c>
      <c r="F174" s="8">
        <v>44082</v>
      </c>
      <c r="G174" s="20">
        <v>0</v>
      </c>
      <c r="H174" s="17">
        <f t="shared" si="20"/>
        <v>44959.75</v>
      </c>
      <c r="I174" s="18">
        <f t="shared" si="21"/>
        <v>6498</v>
      </c>
      <c r="J174" s="12" t="str">
        <f t="shared" si="17"/>
        <v>NOT DUE</v>
      </c>
      <c r="K174" s="24" t="s">
        <v>3753</v>
      </c>
      <c r="L174" s="15"/>
    </row>
    <row r="175" spans="1:12" ht="15" customHeight="1">
      <c r="A175" s="12" t="s">
        <v>968</v>
      </c>
      <c r="B175" s="24" t="s">
        <v>3756</v>
      </c>
      <c r="C175" s="24" t="s">
        <v>3755</v>
      </c>
      <c r="D175" s="292">
        <v>12000</v>
      </c>
      <c r="E175" s="8">
        <v>44082</v>
      </c>
      <c r="F175" s="8">
        <v>44082</v>
      </c>
      <c r="G175" s="20">
        <v>0</v>
      </c>
      <c r="H175" s="17">
        <f t="shared" si="20"/>
        <v>44959.75</v>
      </c>
      <c r="I175" s="18">
        <f t="shared" si="21"/>
        <v>6498</v>
      </c>
      <c r="J175" s="12" t="str">
        <f t="shared" si="17"/>
        <v>NOT DUE</v>
      </c>
      <c r="K175" s="24" t="s">
        <v>3753</v>
      </c>
      <c r="L175" s="15"/>
    </row>
    <row r="176" spans="1:12">
      <c r="A176" s="12" t="s">
        <v>969</v>
      </c>
      <c r="B176" s="24" t="s">
        <v>592</v>
      </c>
      <c r="C176" s="24" t="s">
        <v>3757</v>
      </c>
      <c r="D176" s="291">
        <v>4000</v>
      </c>
      <c r="E176" s="8">
        <v>44082</v>
      </c>
      <c r="F176" s="8">
        <v>44521</v>
      </c>
      <c r="G176" s="20">
        <v>3950</v>
      </c>
      <c r="H176" s="10">
        <f>IF(I176&lt;=4000,$F$5+(I176/24),"error")</f>
        <v>44791</v>
      </c>
      <c r="I176" s="18">
        <f t="shared" si="21"/>
        <v>2448</v>
      </c>
      <c r="J176" s="12" t="str">
        <f t="shared" si="17"/>
        <v>NOT DUE</v>
      </c>
      <c r="K176" s="24" t="s">
        <v>3758</v>
      </c>
      <c r="L176" s="15"/>
    </row>
    <row r="177" spans="1:12" ht="24">
      <c r="A177" s="12" t="s">
        <v>970</v>
      </c>
      <c r="B177" s="24" t="s">
        <v>592</v>
      </c>
      <c r="C177" s="24" t="s">
        <v>3759</v>
      </c>
      <c r="D177" s="291">
        <v>12000</v>
      </c>
      <c r="E177" s="8">
        <v>44082</v>
      </c>
      <c r="F177" s="8">
        <v>44082</v>
      </c>
      <c r="G177" s="20">
        <v>0</v>
      </c>
      <c r="H177" s="17">
        <f t="shared" si="20"/>
        <v>44959.75</v>
      </c>
      <c r="I177" s="18">
        <f t="shared" si="21"/>
        <v>6498</v>
      </c>
      <c r="J177" s="12" t="str">
        <f t="shared" si="17"/>
        <v>NOT DUE</v>
      </c>
      <c r="K177" s="24" t="s">
        <v>3758</v>
      </c>
      <c r="L177" s="15"/>
    </row>
    <row r="178" spans="1:12" ht="25.5" customHeight="1">
      <c r="A178" s="12" t="s">
        <v>971</v>
      </c>
      <c r="B178" s="24" t="s">
        <v>592</v>
      </c>
      <c r="C178" s="24" t="s">
        <v>3760</v>
      </c>
      <c r="D178" s="291">
        <v>12000</v>
      </c>
      <c r="E178" s="8">
        <v>44082</v>
      </c>
      <c r="F178" s="8">
        <v>44082</v>
      </c>
      <c r="G178" s="20">
        <v>0</v>
      </c>
      <c r="H178" s="17">
        <f t="shared" si="20"/>
        <v>44959.75</v>
      </c>
      <c r="I178" s="18">
        <f t="shared" si="21"/>
        <v>6498</v>
      </c>
      <c r="J178" s="12" t="str">
        <f t="shared" si="17"/>
        <v>NOT DUE</v>
      </c>
      <c r="K178" s="24" t="s">
        <v>3758</v>
      </c>
      <c r="L178" s="15"/>
    </row>
    <row r="179" spans="1:12" ht="25.5" customHeight="1">
      <c r="A179" s="12" t="s">
        <v>972</v>
      </c>
      <c r="B179" s="24" t="s">
        <v>592</v>
      </c>
      <c r="C179" s="24" t="s">
        <v>3761</v>
      </c>
      <c r="D179" s="291">
        <v>20000</v>
      </c>
      <c r="E179" s="8">
        <v>44082</v>
      </c>
      <c r="F179" s="8">
        <v>44082</v>
      </c>
      <c r="G179" s="20">
        <v>0</v>
      </c>
      <c r="H179" s="10">
        <f>IF(I179&lt;=20000,$F$5+(I179/24),"error")</f>
        <v>45293.083333333336</v>
      </c>
      <c r="I179" s="18">
        <f t="shared" si="21"/>
        <v>14498</v>
      </c>
      <c r="J179" s="12" t="str">
        <f t="shared" si="17"/>
        <v>NOT DUE</v>
      </c>
      <c r="K179" s="24" t="s">
        <v>3758</v>
      </c>
      <c r="L179" s="15"/>
    </row>
    <row r="180" spans="1:12">
      <c r="A180" s="12" t="s">
        <v>973</v>
      </c>
      <c r="B180" s="24" t="s">
        <v>3762</v>
      </c>
      <c r="C180" s="24" t="s">
        <v>3763</v>
      </c>
      <c r="D180" s="291">
        <v>12000</v>
      </c>
      <c r="E180" s="8">
        <v>44082</v>
      </c>
      <c r="F180" s="8">
        <v>44082</v>
      </c>
      <c r="G180" s="20">
        <v>0</v>
      </c>
      <c r="H180" s="17">
        <f t="shared" si="20"/>
        <v>44959.75</v>
      </c>
      <c r="I180" s="18">
        <f t="shared" si="21"/>
        <v>6498</v>
      </c>
      <c r="J180" s="12" t="str">
        <f t="shared" si="17"/>
        <v>NOT DUE</v>
      </c>
      <c r="K180" s="24" t="s">
        <v>3764</v>
      </c>
      <c r="L180" s="15"/>
    </row>
    <row r="181" spans="1:12" ht="25.5" customHeight="1">
      <c r="A181" s="12" t="s">
        <v>974</v>
      </c>
      <c r="B181" s="24" t="s">
        <v>3762</v>
      </c>
      <c r="C181" s="24" t="s">
        <v>3765</v>
      </c>
      <c r="D181" s="291">
        <v>20000</v>
      </c>
      <c r="E181" s="8">
        <v>44082</v>
      </c>
      <c r="F181" s="8">
        <v>44082</v>
      </c>
      <c r="G181" s="20">
        <v>0</v>
      </c>
      <c r="H181" s="10">
        <f>IF(I181&lt;=20000,$F$5+(I181/24),"error")</f>
        <v>45293.083333333336</v>
      </c>
      <c r="I181" s="18">
        <f t="shared" si="21"/>
        <v>14498</v>
      </c>
      <c r="J181" s="12" t="str">
        <f t="shared" si="17"/>
        <v>NOT DUE</v>
      </c>
      <c r="K181" s="24" t="s">
        <v>3764</v>
      </c>
      <c r="L181" s="15"/>
    </row>
    <row r="182" spans="1:12" ht="25.5" customHeight="1">
      <c r="A182" s="12" t="s">
        <v>975</v>
      </c>
      <c r="B182" s="24" t="s">
        <v>3762</v>
      </c>
      <c r="C182" s="24" t="s">
        <v>3766</v>
      </c>
      <c r="D182" s="291">
        <v>20000</v>
      </c>
      <c r="E182" s="8">
        <v>44082</v>
      </c>
      <c r="F182" s="8">
        <v>44082</v>
      </c>
      <c r="G182" s="20">
        <v>0</v>
      </c>
      <c r="H182" s="10">
        <f>IF(I182&lt;=20000,$F$5+(I182/24),"error")</f>
        <v>45293.083333333336</v>
      </c>
      <c r="I182" s="18">
        <f t="shared" si="21"/>
        <v>14498</v>
      </c>
      <c r="J182" s="12" t="str">
        <f t="shared" si="17"/>
        <v>NOT DUE</v>
      </c>
      <c r="K182" s="24" t="s">
        <v>3764</v>
      </c>
      <c r="L182" s="15"/>
    </row>
    <row r="183" spans="1:12">
      <c r="A183" s="12" t="s">
        <v>976</v>
      </c>
      <c r="B183" s="24" t="s">
        <v>3688</v>
      </c>
      <c r="C183" s="24" t="s">
        <v>3767</v>
      </c>
      <c r="D183" s="291">
        <v>12000</v>
      </c>
      <c r="E183" s="8">
        <v>44082</v>
      </c>
      <c r="F183" s="8">
        <v>44082</v>
      </c>
      <c r="G183" s="20">
        <v>0</v>
      </c>
      <c r="H183" s="17">
        <f t="shared" ref="H183:H197" si="22">IF(I183&lt;=12000,$F$5+(I183/24),"error")</f>
        <v>44959.75</v>
      </c>
      <c r="I183" s="18">
        <f t="shared" si="21"/>
        <v>6498</v>
      </c>
      <c r="J183" s="12" t="str">
        <f t="shared" si="17"/>
        <v>NOT DUE</v>
      </c>
      <c r="K183" s="24" t="s">
        <v>3768</v>
      </c>
      <c r="L183" s="15"/>
    </row>
    <row r="184" spans="1:12" ht="25.5" customHeight="1">
      <c r="A184" s="12" t="s">
        <v>977</v>
      </c>
      <c r="B184" s="24" t="s">
        <v>3688</v>
      </c>
      <c r="C184" s="24" t="s">
        <v>3769</v>
      </c>
      <c r="D184" s="291">
        <v>12000</v>
      </c>
      <c r="E184" s="8">
        <v>44082</v>
      </c>
      <c r="F184" s="8">
        <v>44082</v>
      </c>
      <c r="G184" s="20">
        <v>0</v>
      </c>
      <c r="H184" s="17">
        <f t="shared" si="22"/>
        <v>44959.75</v>
      </c>
      <c r="I184" s="18">
        <f t="shared" si="21"/>
        <v>6498</v>
      </c>
      <c r="J184" s="12" t="str">
        <f t="shared" si="17"/>
        <v>NOT DUE</v>
      </c>
      <c r="K184" s="24" t="s">
        <v>3768</v>
      </c>
      <c r="L184" s="15"/>
    </row>
    <row r="185" spans="1:12" ht="25.5" customHeight="1">
      <c r="A185" s="12" t="s">
        <v>978</v>
      </c>
      <c r="B185" s="24" t="s">
        <v>3688</v>
      </c>
      <c r="C185" s="24" t="s">
        <v>3770</v>
      </c>
      <c r="D185" s="291">
        <v>12000</v>
      </c>
      <c r="E185" s="8">
        <v>44082</v>
      </c>
      <c r="F185" s="8">
        <v>44082</v>
      </c>
      <c r="G185" s="20">
        <v>0</v>
      </c>
      <c r="H185" s="17">
        <f t="shared" si="22"/>
        <v>44959.75</v>
      </c>
      <c r="I185" s="18">
        <f t="shared" si="21"/>
        <v>6498</v>
      </c>
      <c r="J185" s="12" t="str">
        <f t="shared" si="17"/>
        <v>NOT DUE</v>
      </c>
      <c r="K185" s="24" t="s">
        <v>3768</v>
      </c>
      <c r="L185" s="15"/>
    </row>
    <row r="186" spans="1:12" ht="15" customHeight="1">
      <c r="A186" s="12" t="s">
        <v>979</v>
      </c>
      <c r="B186" s="24" t="s">
        <v>3771</v>
      </c>
      <c r="C186" s="24" t="s">
        <v>3767</v>
      </c>
      <c r="D186" s="291">
        <v>12000</v>
      </c>
      <c r="E186" s="8">
        <v>44082</v>
      </c>
      <c r="F186" s="8">
        <v>44082</v>
      </c>
      <c r="G186" s="20">
        <v>0</v>
      </c>
      <c r="H186" s="17">
        <f t="shared" si="22"/>
        <v>44959.75</v>
      </c>
      <c r="I186" s="18">
        <f t="shared" si="21"/>
        <v>6498</v>
      </c>
      <c r="J186" s="12" t="str">
        <f t="shared" si="17"/>
        <v>NOT DUE</v>
      </c>
      <c r="K186" s="24" t="s">
        <v>3772</v>
      </c>
      <c r="L186" s="15"/>
    </row>
    <row r="187" spans="1:12" ht="25.5" customHeight="1">
      <c r="A187" s="12" t="s">
        <v>980</v>
      </c>
      <c r="B187" s="24" t="s">
        <v>3771</v>
      </c>
      <c r="C187" s="24" t="s">
        <v>3769</v>
      </c>
      <c r="D187" s="291">
        <v>12000</v>
      </c>
      <c r="E187" s="8">
        <v>44082</v>
      </c>
      <c r="F187" s="8">
        <v>44082</v>
      </c>
      <c r="G187" s="20">
        <v>0</v>
      </c>
      <c r="H187" s="17">
        <f t="shared" si="22"/>
        <v>44959.75</v>
      </c>
      <c r="I187" s="18">
        <f t="shared" si="21"/>
        <v>6498</v>
      </c>
      <c r="J187" s="12" t="str">
        <f t="shared" si="17"/>
        <v>NOT DUE</v>
      </c>
      <c r="K187" s="24" t="s">
        <v>3772</v>
      </c>
      <c r="L187" s="15"/>
    </row>
    <row r="188" spans="1:12" ht="24">
      <c r="A188" s="12" t="s">
        <v>981</v>
      </c>
      <c r="B188" s="24" t="s">
        <v>3771</v>
      </c>
      <c r="C188" s="24" t="s">
        <v>3770</v>
      </c>
      <c r="D188" s="291">
        <v>12000</v>
      </c>
      <c r="E188" s="8">
        <v>44082</v>
      </c>
      <c r="F188" s="8">
        <v>44082</v>
      </c>
      <c r="G188" s="20">
        <v>0</v>
      </c>
      <c r="H188" s="17">
        <f t="shared" si="22"/>
        <v>44959.75</v>
      </c>
      <c r="I188" s="18">
        <f t="shared" si="21"/>
        <v>6498</v>
      </c>
      <c r="J188" s="12" t="str">
        <f t="shared" si="17"/>
        <v>NOT DUE</v>
      </c>
      <c r="K188" s="24" t="s">
        <v>3772</v>
      </c>
      <c r="L188" s="15"/>
    </row>
    <row r="189" spans="1:12" ht="25.5" customHeight="1">
      <c r="A189" s="12" t="s">
        <v>982</v>
      </c>
      <c r="B189" s="24" t="s">
        <v>3773</v>
      </c>
      <c r="C189" s="24" t="s">
        <v>3767</v>
      </c>
      <c r="D189" s="291">
        <v>12000</v>
      </c>
      <c r="E189" s="8">
        <v>44082</v>
      </c>
      <c r="F189" s="8">
        <v>44082</v>
      </c>
      <c r="G189" s="20">
        <v>0</v>
      </c>
      <c r="H189" s="17">
        <f t="shared" si="22"/>
        <v>44959.75</v>
      </c>
      <c r="I189" s="18">
        <f t="shared" si="21"/>
        <v>6498</v>
      </c>
      <c r="J189" s="12" t="str">
        <f t="shared" si="17"/>
        <v>NOT DUE</v>
      </c>
      <c r="K189" s="24" t="s">
        <v>3774</v>
      </c>
      <c r="L189" s="15"/>
    </row>
    <row r="190" spans="1:12" ht="25.5" customHeight="1">
      <c r="A190" s="12" t="s">
        <v>983</v>
      </c>
      <c r="B190" s="24" t="s">
        <v>3773</v>
      </c>
      <c r="C190" s="24" t="s">
        <v>3769</v>
      </c>
      <c r="D190" s="291">
        <v>12000</v>
      </c>
      <c r="E190" s="8">
        <v>44082</v>
      </c>
      <c r="F190" s="8">
        <v>44082</v>
      </c>
      <c r="G190" s="20">
        <v>0</v>
      </c>
      <c r="H190" s="17">
        <f t="shared" si="22"/>
        <v>44959.75</v>
      </c>
      <c r="I190" s="18">
        <f t="shared" si="21"/>
        <v>6498</v>
      </c>
      <c r="J190" s="12" t="str">
        <f t="shared" si="17"/>
        <v>NOT DUE</v>
      </c>
      <c r="K190" s="24" t="s">
        <v>3774</v>
      </c>
      <c r="L190" s="15"/>
    </row>
    <row r="191" spans="1:12" ht="25.5" customHeight="1">
      <c r="A191" s="12" t="s">
        <v>984</v>
      </c>
      <c r="B191" s="24" t="s">
        <v>3773</v>
      </c>
      <c r="C191" s="24" t="s">
        <v>3770</v>
      </c>
      <c r="D191" s="291">
        <v>12000</v>
      </c>
      <c r="E191" s="8">
        <v>44082</v>
      </c>
      <c r="F191" s="8">
        <v>44082</v>
      </c>
      <c r="G191" s="20">
        <v>0</v>
      </c>
      <c r="H191" s="17">
        <f t="shared" si="22"/>
        <v>44959.75</v>
      </c>
      <c r="I191" s="18">
        <f t="shared" si="21"/>
        <v>6498</v>
      </c>
      <c r="J191" s="12" t="str">
        <f t="shared" si="17"/>
        <v>NOT DUE</v>
      </c>
      <c r="K191" s="24" t="s">
        <v>3774</v>
      </c>
      <c r="L191" s="15"/>
    </row>
    <row r="192" spans="1:12" ht="25.5" customHeight="1">
      <c r="A192" s="12" t="s">
        <v>985</v>
      </c>
      <c r="B192" s="24" t="s">
        <v>3775</v>
      </c>
      <c r="C192" s="24" t="s">
        <v>3767</v>
      </c>
      <c r="D192" s="291">
        <v>12000</v>
      </c>
      <c r="E192" s="8">
        <v>44082</v>
      </c>
      <c r="F192" s="8">
        <v>44082</v>
      </c>
      <c r="G192" s="20">
        <v>0</v>
      </c>
      <c r="H192" s="17">
        <f t="shared" si="22"/>
        <v>44959.75</v>
      </c>
      <c r="I192" s="18">
        <f t="shared" si="21"/>
        <v>6498</v>
      </c>
      <c r="J192" s="12" t="str">
        <f t="shared" si="17"/>
        <v>NOT DUE</v>
      </c>
      <c r="K192" s="24" t="s">
        <v>3774</v>
      </c>
      <c r="L192" s="15"/>
    </row>
    <row r="193" spans="1:12" ht="25.5" customHeight="1">
      <c r="A193" s="12" t="s">
        <v>986</v>
      </c>
      <c r="B193" s="24" t="s">
        <v>3775</v>
      </c>
      <c r="C193" s="24" t="s">
        <v>3769</v>
      </c>
      <c r="D193" s="291">
        <v>12000</v>
      </c>
      <c r="E193" s="8">
        <v>44082</v>
      </c>
      <c r="F193" s="8">
        <v>44082</v>
      </c>
      <c r="G193" s="20">
        <v>0</v>
      </c>
      <c r="H193" s="17">
        <f t="shared" si="22"/>
        <v>44959.75</v>
      </c>
      <c r="I193" s="18">
        <f t="shared" si="21"/>
        <v>6498</v>
      </c>
      <c r="J193" s="12" t="str">
        <f t="shared" si="17"/>
        <v>NOT DUE</v>
      </c>
      <c r="K193" s="24" t="s">
        <v>3774</v>
      </c>
      <c r="L193" s="15"/>
    </row>
    <row r="194" spans="1:12" ht="25.5" customHeight="1">
      <c r="A194" s="12" t="s">
        <v>987</v>
      </c>
      <c r="B194" s="24" t="s">
        <v>3775</v>
      </c>
      <c r="C194" s="24" t="s">
        <v>3770</v>
      </c>
      <c r="D194" s="291">
        <v>12000</v>
      </c>
      <c r="E194" s="8">
        <v>44082</v>
      </c>
      <c r="F194" s="8">
        <v>44082</v>
      </c>
      <c r="G194" s="20">
        <v>0</v>
      </c>
      <c r="H194" s="17">
        <f t="shared" si="22"/>
        <v>44959.75</v>
      </c>
      <c r="I194" s="18">
        <f t="shared" si="21"/>
        <v>6498</v>
      </c>
      <c r="J194" s="12" t="str">
        <f t="shared" si="17"/>
        <v>NOT DUE</v>
      </c>
      <c r="K194" s="24" t="s">
        <v>3774</v>
      </c>
      <c r="L194" s="15"/>
    </row>
    <row r="195" spans="1:12" ht="15" customHeight="1">
      <c r="A195" s="12" t="s">
        <v>988</v>
      </c>
      <c r="B195" s="24" t="s">
        <v>593</v>
      </c>
      <c r="C195" s="24" t="s">
        <v>3776</v>
      </c>
      <c r="D195" s="291">
        <v>2000</v>
      </c>
      <c r="E195" s="8">
        <v>44082</v>
      </c>
      <c r="F195" s="306">
        <v>44589</v>
      </c>
      <c r="G195" s="20">
        <v>4581</v>
      </c>
      <c r="H195" s="10">
        <f>IF(I195&lt;=2000,F195+(D195/24),"error")</f>
        <v>44672.333333333336</v>
      </c>
      <c r="I195" s="18">
        <f t="shared" si="21"/>
        <v>1079</v>
      </c>
      <c r="J195" s="12" t="str">
        <f t="shared" si="17"/>
        <v>NOT DUE</v>
      </c>
      <c r="K195" s="24" t="s">
        <v>3777</v>
      </c>
      <c r="L195" s="15"/>
    </row>
    <row r="196" spans="1:12" ht="15" customHeight="1">
      <c r="A196" s="12" t="s">
        <v>989</v>
      </c>
      <c r="B196" s="24" t="s">
        <v>593</v>
      </c>
      <c r="C196" s="24" t="s">
        <v>597</v>
      </c>
      <c r="D196" s="291">
        <v>12000</v>
      </c>
      <c r="E196" s="8">
        <v>44082</v>
      </c>
      <c r="F196" s="8">
        <v>44082</v>
      </c>
      <c r="G196" s="20">
        <v>0</v>
      </c>
      <c r="H196" s="17">
        <f t="shared" si="22"/>
        <v>44959.75</v>
      </c>
      <c r="I196" s="18">
        <f t="shared" si="21"/>
        <v>6498</v>
      </c>
      <c r="J196" s="12" t="str">
        <f t="shared" si="17"/>
        <v>NOT DUE</v>
      </c>
      <c r="K196" s="24" t="s">
        <v>3778</v>
      </c>
      <c r="L196" s="15"/>
    </row>
    <row r="197" spans="1:12" ht="25.5" customHeight="1">
      <c r="A197" s="12" t="s">
        <v>990</v>
      </c>
      <c r="B197" s="24" t="s">
        <v>3779</v>
      </c>
      <c r="C197" s="24" t="s">
        <v>3780</v>
      </c>
      <c r="D197" s="291">
        <v>12000</v>
      </c>
      <c r="E197" s="8">
        <v>44082</v>
      </c>
      <c r="F197" s="8">
        <v>44082</v>
      </c>
      <c r="G197" s="20">
        <v>0</v>
      </c>
      <c r="H197" s="17">
        <f t="shared" si="22"/>
        <v>44959.75</v>
      </c>
      <c r="I197" s="18">
        <f t="shared" si="21"/>
        <v>6498</v>
      </c>
      <c r="J197" s="12" t="str">
        <f t="shared" si="17"/>
        <v>NOT DUE</v>
      </c>
      <c r="K197" s="24" t="s">
        <v>3778</v>
      </c>
      <c r="L197" s="15"/>
    </row>
    <row r="198" spans="1:12" ht="15" customHeight="1">
      <c r="A198" s="12" t="s">
        <v>991</v>
      </c>
      <c r="B198" s="24" t="s">
        <v>3702</v>
      </c>
      <c r="C198" s="24" t="s">
        <v>3781</v>
      </c>
      <c r="D198" s="291">
        <v>2500</v>
      </c>
      <c r="E198" s="8">
        <v>44082</v>
      </c>
      <c r="F198" s="8">
        <v>44629</v>
      </c>
      <c r="G198" s="20">
        <v>5033</v>
      </c>
      <c r="H198" s="10">
        <f>IF(I198&lt;=2500,$F$5+(I198/24),"error")</f>
        <v>44773.625</v>
      </c>
      <c r="I198" s="18">
        <f t="shared" si="21"/>
        <v>2031</v>
      </c>
      <c r="J198" s="12" t="str">
        <f t="shared" si="17"/>
        <v>NOT DUE</v>
      </c>
      <c r="K198" s="24" t="s">
        <v>3701</v>
      </c>
      <c r="L198" s="15"/>
    </row>
    <row r="199" spans="1:12" ht="15" customHeight="1">
      <c r="A199" s="12" t="s">
        <v>992</v>
      </c>
      <c r="B199" s="24" t="s">
        <v>3702</v>
      </c>
      <c r="C199" s="24" t="s">
        <v>3782</v>
      </c>
      <c r="D199" s="293">
        <v>6000</v>
      </c>
      <c r="E199" s="8">
        <v>44082</v>
      </c>
      <c r="F199" s="8">
        <v>44082</v>
      </c>
      <c r="G199" s="20">
        <v>0</v>
      </c>
      <c r="H199" s="10">
        <f>IF(I199&lt;=6000,$F$5+(I199/24),"error")</f>
        <v>44709.75</v>
      </c>
      <c r="I199" s="18">
        <f t="shared" si="21"/>
        <v>498</v>
      </c>
      <c r="J199" s="12" t="str">
        <f t="shared" si="17"/>
        <v>NOT DUE</v>
      </c>
      <c r="K199" s="24" t="s">
        <v>3701</v>
      </c>
      <c r="L199" s="15"/>
    </row>
    <row r="200" spans="1:12" ht="15" customHeight="1">
      <c r="A200" s="12" t="s">
        <v>993</v>
      </c>
      <c r="B200" s="24" t="s">
        <v>3702</v>
      </c>
      <c r="C200" s="24" t="s">
        <v>3783</v>
      </c>
      <c r="D200" s="291">
        <v>6000</v>
      </c>
      <c r="E200" s="8">
        <v>44082</v>
      </c>
      <c r="F200" s="8">
        <v>44082</v>
      </c>
      <c r="G200" s="20">
        <v>0</v>
      </c>
      <c r="H200" s="10">
        <f t="shared" ref="H200:H201" si="23">IF(I200&lt;=6000,$F$5+(I200/24),"error")</f>
        <v>44709.75</v>
      </c>
      <c r="I200" s="18">
        <f t="shared" si="21"/>
        <v>498</v>
      </c>
      <c r="J200" s="12" t="str">
        <f t="shared" si="17"/>
        <v>NOT DUE</v>
      </c>
      <c r="K200" s="24" t="s">
        <v>3701</v>
      </c>
      <c r="L200" s="15"/>
    </row>
    <row r="201" spans="1:12" ht="15" customHeight="1">
      <c r="A201" s="12" t="s">
        <v>994</v>
      </c>
      <c r="B201" s="24" t="s">
        <v>3702</v>
      </c>
      <c r="C201" s="24" t="s">
        <v>595</v>
      </c>
      <c r="D201" s="291">
        <v>6000</v>
      </c>
      <c r="E201" s="8">
        <v>44082</v>
      </c>
      <c r="F201" s="8">
        <v>44082</v>
      </c>
      <c r="G201" s="20">
        <v>0</v>
      </c>
      <c r="H201" s="10">
        <f t="shared" si="23"/>
        <v>44709.75</v>
      </c>
      <c r="I201" s="18">
        <f t="shared" si="21"/>
        <v>498</v>
      </c>
      <c r="J201" s="12" t="str">
        <f t="shared" si="17"/>
        <v>NOT DUE</v>
      </c>
      <c r="K201" s="24" t="s">
        <v>3701</v>
      </c>
      <c r="L201" s="15"/>
    </row>
    <row r="202" spans="1:12" ht="15" customHeight="1">
      <c r="A202" s="12" t="s">
        <v>995</v>
      </c>
      <c r="B202" s="24" t="s">
        <v>3706</v>
      </c>
      <c r="C202" s="24" t="s">
        <v>3781</v>
      </c>
      <c r="D202" s="291">
        <v>2500</v>
      </c>
      <c r="E202" s="8">
        <v>44082</v>
      </c>
      <c r="F202" s="366">
        <v>44629</v>
      </c>
      <c r="G202" s="304">
        <v>5033</v>
      </c>
      <c r="H202" s="10">
        <f>IF(I202&lt;=2500,$F$5+(I202/24),"error")</f>
        <v>44773.625</v>
      </c>
      <c r="I202" s="18">
        <f t="shared" si="21"/>
        <v>2031</v>
      </c>
      <c r="J202" s="12" t="str">
        <f t="shared" si="17"/>
        <v>NOT DUE</v>
      </c>
      <c r="K202" s="24" t="s">
        <v>3701</v>
      </c>
      <c r="L202" s="15"/>
    </row>
    <row r="203" spans="1:12" ht="15" customHeight="1">
      <c r="A203" s="12" t="s">
        <v>996</v>
      </c>
      <c r="B203" s="24" t="s">
        <v>3706</v>
      </c>
      <c r="C203" s="24" t="s">
        <v>3784</v>
      </c>
      <c r="D203" s="293">
        <v>6000</v>
      </c>
      <c r="E203" s="8">
        <v>44082</v>
      </c>
      <c r="F203" s="8">
        <v>44082</v>
      </c>
      <c r="G203" s="20">
        <v>0</v>
      </c>
      <c r="H203" s="10">
        <f>IF(I203&lt;=6000,$F$5+(I203/24),"error")</f>
        <v>44709.75</v>
      </c>
      <c r="I203" s="18">
        <f t="shared" si="21"/>
        <v>498</v>
      </c>
      <c r="J203" s="12" t="str">
        <f t="shared" si="17"/>
        <v>NOT DUE</v>
      </c>
      <c r="K203" s="24" t="s">
        <v>3701</v>
      </c>
      <c r="L203" s="15"/>
    </row>
    <row r="204" spans="1:12" ht="15" customHeight="1">
      <c r="A204" s="12" t="s">
        <v>997</v>
      </c>
      <c r="B204" s="24" t="s">
        <v>3706</v>
      </c>
      <c r="C204" s="24" t="s">
        <v>3783</v>
      </c>
      <c r="D204" s="291">
        <v>6000</v>
      </c>
      <c r="E204" s="8">
        <v>44082</v>
      </c>
      <c r="F204" s="8">
        <v>44082</v>
      </c>
      <c r="G204" s="20">
        <v>0</v>
      </c>
      <c r="H204" s="10">
        <f t="shared" ref="H204" si="24">IF(I204&lt;=6000,$F$5+(I204/24),"error")</f>
        <v>44709.75</v>
      </c>
      <c r="I204" s="18">
        <f t="shared" si="21"/>
        <v>498</v>
      </c>
      <c r="J204" s="12" t="str">
        <f t="shared" si="17"/>
        <v>NOT DUE</v>
      </c>
      <c r="K204" s="24" t="s">
        <v>3701</v>
      </c>
      <c r="L204" s="15"/>
    </row>
    <row r="205" spans="1:12" ht="15" customHeight="1">
      <c r="A205" s="12" t="s">
        <v>998</v>
      </c>
      <c r="B205" s="24" t="s">
        <v>3706</v>
      </c>
      <c r="C205" s="24" t="s">
        <v>595</v>
      </c>
      <c r="D205" s="291">
        <v>6000</v>
      </c>
      <c r="E205" s="8">
        <v>44082</v>
      </c>
      <c r="F205" s="8">
        <v>44082</v>
      </c>
      <c r="G205" s="20">
        <v>0</v>
      </c>
      <c r="H205" s="10">
        <f>IF(I205&lt;=6000,$F$5+(I205/24),"error")</f>
        <v>44709.75</v>
      </c>
      <c r="I205" s="18">
        <f t="shared" si="21"/>
        <v>498</v>
      </c>
      <c r="J205" s="12" t="str">
        <f t="shared" si="17"/>
        <v>NOT DUE</v>
      </c>
      <c r="K205" s="24" t="s">
        <v>3701</v>
      </c>
      <c r="L205" s="15"/>
    </row>
    <row r="206" spans="1:12" ht="15" customHeight="1">
      <c r="A206" s="12" t="s">
        <v>999</v>
      </c>
      <c r="B206" s="24" t="s">
        <v>3707</v>
      </c>
      <c r="C206" s="24" t="s">
        <v>3781</v>
      </c>
      <c r="D206" s="291">
        <v>2500</v>
      </c>
      <c r="E206" s="8">
        <v>44082</v>
      </c>
      <c r="F206" s="366">
        <v>44629</v>
      </c>
      <c r="G206" s="304">
        <v>5033</v>
      </c>
      <c r="H206" s="10">
        <f>IF(I206&lt;=2500,$F$5+(I206/24),"error")</f>
        <v>44773.625</v>
      </c>
      <c r="I206" s="18">
        <f t="shared" si="21"/>
        <v>2031</v>
      </c>
      <c r="J206" s="12" t="str">
        <f t="shared" si="17"/>
        <v>NOT DUE</v>
      </c>
      <c r="K206" s="24" t="s">
        <v>3701</v>
      </c>
      <c r="L206" s="15"/>
    </row>
    <row r="207" spans="1:12" ht="15" customHeight="1">
      <c r="A207" s="12" t="s">
        <v>1000</v>
      </c>
      <c r="B207" s="24" t="s">
        <v>3707</v>
      </c>
      <c r="C207" s="24" t="s">
        <v>3784</v>
      </c>
      <c r="D207" s="293">
        <v>6000</v>
      </c>
      <c r="E207" s="8">
        <v>44082</v>
      </c>
      <c r="F207" s="8">
        <v>44082</v>
      </c>
      <c r="G207" s="20">
        <v>0</v>
      </c>
      <c r="H207" s="10">
        <f>IF(I207&lt;=6000,$F$5+(I207/24),"error")</f>
        <v>44709.75</v>
      </c>
      <c r="I207" s="18">
        <f t="shared" si="21"/>
        <v>498</v>
      </c>
      <c r="J207" s="12" t="str">
        <f t="shared" si="17"/>
        <v>NOT DUE</v>
      </c>
      <c r="K207" s="24" t="s">
        <v>3701</v>
      </c>
      <c r="L207" s="15"/>
    </row>
    <row r="208" spans="1:12" ht="15" customHeight="1">
      <c r="A208" s="12" t="s">
        <v>1001</v>
      </c>
      <c r="B208" s="24" t="s">
        <v>3707</v>
      </c>
      <c r="C208" s="24" t="s">
        <v>3783</v>
      </c>
      <c r="D208" s="291">
        <v>6000</v>
      </c>
      <c r="E208" s="8">
        <v>44082</v>
      </c>
      <c r="F208" s="8">
        <v>44082</v>
      </c>
      <c r="G208" s="20">
        <v>0</v>
      </c>
      <c r="H208" s="10">
        <f t="shared" ref="H208" si="25">IF(I208&lt;=6000,$F$5+(I208/24),"error")</f>
        <v>44709.75</v>
      </c>
      <c r="I208" s="18">
        <f t="shared" si="21"/>
        <v>498</v>
      </c>
      <c r="J208" s="12" t="str">
        <f t="shared" ref="J208:J272" si="26">IF(I208="","",IF(I208&lt;0,"OVERDUE","NOT DUE"))</f>
        <v>NOT DUE</v>
      </c>
      <c r="K208" s="24" t="s">
        <v>3701</v>
      </c>
      <c r="L208" s="15"/>
    </row>
    <row r="209" spans="1:12" ht="15" customHeight="1">
      <c r="A209" s="12" t="s">
        <v>1002</v>
      </c>
      <c r="B209" s="24" t="s">
        <v>3707</v>
      </c>
      <c r="C209" s="24" t="s">
        <v>595</v>
      </c>
      <c r="D209" s="291">
        <v>6000</v>
      </c>
      <c r="E209" s="8">
        <v>44082</v>
      </c>
      <c r="F209" s="8">
        <v>44082</v>
      </c>
      <c r="G209" s="20">
        <v>0</v>
      </c>
      <c r="H209" s="10">
        <f>IF(I209&lt;=6000,$F$5+(I209/24),"error")</f>
        <v>44709.75</v>
      </c>
      <c r="I209" s="18">
        <f t="shared" si="21"/>
        <v>498</v>
      </c>
      <c r="J209" s="12" t="str">
        <f t="shared" si="26"/>
        <v>NOT DUE</v>
      </c>
      <c r="K209" s="24" t="s">
        <v>3701</v>
      </c>
      <c r="L209" s="15"/>
    </row>
    <row r="210" spans="1:12" ht="15" customHeight="1">
      <c r="A210" s="12" t="s">
        <v>1003</v>
      </c>
      <c r="B210" s="24" t="s">
        <v>3708</v>
      </c>
      <c r="C210" s="24" t="s">
        <v>3781</v>
      </c>
      <c r="D210" s="291">
        <v>2500</v>
      </c>
      <c r="E210" s="8">
        <v>44082</v>
      </c>
      <c r="F210" s="366">
        <v>44629</v>
      </c>
      <c r="G210" s="304">
        <v>5033</v>
      </c>
      <c r="H210" s="10">
        <f>IF(I210&lt;=2500,$F$5+(I210/24),"error")</f>
        <v>44773.625</v>
      </c>
      <c r="I210" s="18">
        <f t="shared" si="21"/>
        <v>2031</v>
      </c>
      <c r="J210" s="12" t="str">
        <f t="shared" si="26"/>
        <v>NOT DUE</v>
      </c>
      <c r="K210" s="24" t="s">
        <v>3701</v>
      </c>
      <c r="L210" s="15"/>
    </row>
    <row r="211" spans="1:12" ht="15" customHeight="1">
      <c r="A211" s="12" t="s">
        <v>1004</v>
      </c>
      <c r="B211" s="24" t="s">
        <v>3708</v>
      </c>
      <c r="C211" s="24" t="s">
        <v>3784</v>
      </c>
      <c r="D211" s="293">
        <v>6000</v>
      </c>
      <c r="E211" s="8">
        <v>44082</v>
      </c>
      <c r="F211" s="8">
        <v>44082</v>
      </c>
      <c r="G211" s="20">
        <v>0</v>
      </c>
      <c r="H211" s="10">
        <f>IF(I211&lt;=6000,$F$5+(I211/24),"error")</f>
        <v>44709.75</v>
      </c>
      <c r="I211" s="18">
        <f t="shared" si="21"/>
        <v>498</v>
      </c>
      <c r="J211" s="12" t="str">
        <f t="shared" si="26"/>
        <v>NOT DUE</v>
      </c>
      <c r="K211" s="24" t="s">
        <v>3701</v>
      </c>
      <c r="L211" s="15"/>
    </row>
    <row r="212" spans="1:12" ht="15" customHeight="1">
      <c r="A212" s="12" t="s">
        <v>1005</v>
      </c>
      <c r="B212" s="24" t="s">
        <v>3708</v>
      </c>
      <c r="C212" s="24" t="s">
        <v>3783</v>
      </c>
      <c r="D212" s="291">
        <v>6000</v>
      </c>
      <c r="E212" s="8">
        <v>44082</v>
      </c>
      <c r="F212" s="8">
        <v>44082</v>
      </c>
      <c r="G212" s="20">
        <v>0</v>
      </c>
      <c r="H212" s="10">
        <f t="shared" ref="H212" si="27">IF(I212&lt;=6000,$F$5+(I212/24),"error")</f>
        <v>44709.75</v>
      </c>
      <c r="I212" s="18">
        <f t="shared" si="21"/>
        <v>498</v>
      </c>
      <c r="J212" s="12" t="str">
        <f t="shared" si="26"/>
        <v>NOT DUE</v>
      </c>
      <c r="K212" s="24" t="s">
        <v>3701</v>
      </c>
      <c r="L212" s="15"/>
    </row>
    <row r="213" spans="1:12" ht="15" customHeight="1">
      <c r="A213" s="12" t="s">
        <v>1006</v>
      </c>
      <c r="B213" s="24" t="s">
        <v>3708</v>
      </c>
      <c r="C213" s="24" t="s">
        <v>595</v>
      </c>
      <c r="D213" s="291">
        <v>6000</v>
      </c>
      <c r="E213" s="8">
        <v>44082</v>
      </c>
      <c r="F213" s="8">
        <v>44082</v>
      </c>
      <c r="G213" s="20">
        <v>0</v>
      </c>
      <c r="H213" s="10">
        <f>IF(I213&lt;=6000,$F$5+(I213/24),"error")</f>
        <v>44709.75</v>
      </c>
      <c r="I213" s="18">
        <f t="shared" si="21"/>
        <v>498</v>
      </c>
      <c r="J213" s="12" t="str">
        <f t="shared" si="26"/>
        <v>NOT DUE</v>
      </c>
      <c r="K213" s="24" t="s">
        <v>3701</v>
      </c>
      <c r="L213" s="15"/>
    </row>
    <row r="214" spans="1:12" ht="15" customHeight="1">
      <c r="A214" s="12" t="s">
        <v>1007</v>
      </c>
      <c r="B214" s="24" t="s">
        <v>3709</v>
      </c>
      <c r="C214" s="24" t="s">
        <v>3781</v>
      </c>
      <c r="D214" s="291">
        <v>2500</v>
      </c>
      <c r="E214" s="8">
        <v>44082</v>
      </c>
      <c r="F214" s="366">
        <v>44629</v>
      </c>
      <c r="G214" s="304">
        <v>5033</v>
      </c>
      <c r="H214" s="10">
        <f>IF(I214&lt;=2500,$F$5+(I214/24),"error")</f>
        <v>44773.625</v>
      </c>
      <c r="I214" s="18">
        <f t="shared" si="21"/>
        <v>2031</v>
      </c>
      <c r="J214" s="12" t="str">
        <f t="shared" si="26"/>
        <v>NOT DUE</v>
      </c>
      <c r="K214" s="24" t="s">
        <v>3701</v>
      </c>
      <c r="L214" s="15"/>
    </row>
    <row r="215" spans="1:12" ht="15" customHeight="1">
      <c r="A215" s="12" t="s">
        <v>1008</v>
      </c>
      <c r="B215" s="24" t="s">
        <v>3709</v>
      </c>
      <c r="C215" s="24" t="s">
        <v>3784</v>
      </c>
      <c r="D215" s="293">
        <v>6000</v>
      </c>
      <c r="E215" s="8">
        <v>44082</v>
      </c>
      <c r="F215" s="8">
        <v>44082</v>
      </c>
      <c r="G215" s="20">
        <v>0</v>
      </c>
      <c r="H215" s="10">
        <f>IF(I215&lt;=6000,$F$5+(I215/24),"error")</f>
        <v>44709.75</v>
      </c>
      <c r="I215" s="18">
        <f t="shared" si="21"/>
        <v>498</v>
      </c>
      <c r="J215" s="12" t="str">
        <f t="shared" si="26"/>
        <v>NOT DUE</v>
      </c>
      <c r="K215" s="24" t="s">
        <v>3701</v>
      </c>
      <c r="L215" s="15"/>
    </row>
    <row r="216" spans="1:12" ht="15" customHeight="1">
      <c r="A216" s="12" t="s">
        <v>1009</v>
      </c>
      <c r="B216" s="24" t="s">
        <v>3709</v>
      </c>
      <c r="C216" s="24" t="s">
        <v>3783</v>
      </c>
      <c r="D216" s="291">
        <v>6000</v>
      </c>
      <c r="E216" s="8">
        <v>44082</v>
      </c>
      <c r="F216" s="8">
        <v>44082</v>
      </c>
      <c r="G216" s="20">
        <v>0</v>
      </c>
      <c r="H216" s="10">
        <f t="shared" ref="H216" si="28">IF(I216&lt;=6000,$F$5+(I216/24),"error")</f>
        <v>44709.75</v>
      </c>
      <c r="I216" s="18">
        <f t="shared" si="21"/>
        <v>498</v>
      </c>
      <c r="J216" s="12" t="str">
        <f t="shared" si="26"/>
        <v>NOT DUE</v>
      </c>
      <c r="K216" s="24" t="s">
        <v>3701</v>
      </c>
      <c r="L216" s="15"/>
    </row>
    <row r="217" spans="1:12" ht="15" customHeight="1">
      <c r="A217" s="12" t="s">
        <v>1010</v>
      </c>
      <c r="B217" s="24" t="s">
        <v>3709</v>
      </c>
      <c r="C217" s="24" t="s">
        <v>595</v>
      </c>
      <c r="D217" s="291">
        <v>6000</v>
      </c>
      <c r="E217" s="8">
        <v>44082</v>
      </c>
      <c r="F217" s="8">
        <v>44082</v>
      </c>
      <c r="G217" s="20">
        <v>0</v>
      </c>
      <c r="H217" s="10">
        <f>IF(I217&lt;=6000,$F$5+(I217/24),"error")</f>
        <v>44709.75</v>
      </c>
      <c r="I217" s="18">
        <f t="shared" si="21"/>
        <v>498</v>
      </c>
      <c r="J217" s="12" t="str">
        <f t="shared" si="26"/>
        <v>NOT DUE</v>
      </c>
      <c r="K217" s="24" t="s">
        <v>3701</v>
      </c>
      <c r="L217" s="15"/>
    </row>
    <row r="218" spans="1:12" ht="15" customHeight="1">
      <c r="A218" s="12" t="s">
        <v>1011</v>
      </c>
      <c r="B218" s="24" t="s">
        <v>3710</v>
      </c>
      <c r="C218" s="24" t="s">
        <v>3781</v>
      </c>
      <c r="D218" s="291">
        <v>2500</v>
      </c>
      <c r="E218" s="8">
        <v>44082</v>
      </c>
      <c r="F218" s="366">
        <v>44629</v>
      </c>
      <c r="G218" s="304">
        <v>5033</v>
      </c>
      <c r="H218" s="10">
        <f>IF(I218&lt;=2500,$F$5+(I218/24),"error")</f>
        <v>44773.625</v>
      </c>
      <c r="I218" s="18">
        <f t="shared" si="21"/>
        <v>2031</v>
      </c>
      <c r="J218" s="12" t="str">
        <f t="shared" si="26"/>
        <v>NOT DUE</v>
      </c>
      <c r="K218" s="24" t="s">
        <v>3701</v>
      </c>
      <c r="L218" s="15"/>
    </row>
    <row r="219" spans="1:12" ht="15" customHeight="1">
      <c r="A219" s="12" t="s">
        <v>1012</v>
      </c>
      <c r="B219" s="24" t="s">
        <v>3710</v>
      </c>
      <c r="C219" s="24" t="s">
        <v>3784</v>
      </c>
      <c r="D219" s="293">
        <v>6000</v>
      </c>
      <c r="E219" s="8">
        <v>44082</v>
      </c>
      <c r="F219" s="8">
        <v>44082</v>
      </c>
      <c r="G219" s="20">
        <v>0</v>
      </c>
      <c r="H219" s="10">
        <f>IF(I219&lt;=6000,$F$5+(I219/24),"error")</f>
        <v>44709.75</v>
      </c>
      <c r="I219" s="18">
        <f t="shared" si="21"/>
        <v>498</v>
      </c>
      <c r="J219" s="12" t="str">
        <f t="shared" si="26"/>
        <v>NOT DUE</v>
      </c>
      <c r="K219" s="24" t="s">
        <v>3701</v>
      </c>
      <c r="L219" s="15"/>
    </row>
    <row r="220" spans="1:12" ht="15" customHeight="1">
      <c r="A220" s="12" t="s">
        <v>1013</v>
      </c>
      <c r="B220" s="24" t="s">
        <v>3710</v>
      </c>
      <c r="C220" s="24" t="s">
        <v>3783</v>
      </c>
      <c r="D220" s="291">
        <v>6000</v>
      </c>
      <c r="E220" s="8">
        <v>44082</v>
      </c>
      <c r="F220" s="8">
        <v>44082</v>
      </c>
      <c r="G220" s="20">
        <v>0</v>
      </c>
      <c r="H220" s="10">
        <f t="shared" ref="H220" si="29">IF(I220&lt;=6000,$F$5+(I220/24),"error")</f>
        <v>44709.75</v>
      </c>
      <c r="I220" s="18">
        <f t="shared" si="21"/>
        <v>498</v>
      </c>
      <c r="J220" s="12" t="str">
        <f t="shared" si="26"/>
        <v>NOT DUE</v>
      </c>
      <c r="K220" s="24" t="s">
        <v>3701</v>
      </c>
      <c r="L220" s="15"/>
    </row>
    <row r="221" spans="1:12" ht="15" customHeight="1">
      <c r="A221" s="12" t="s">
        <v>1014</v>
      </c>
      <c r="B221" s="24" t="s">
        <v>3710</v>
      </c>
      <c r="C221" s="24" t="s">
        <v>595</v>
      </c>
      <c r="D221" s="291">
        <v>6000</v>
      </c>
      <c r="E221" s="8">
        <v>44082</v>
      </c>
      <c r="F221" s="8">
        <v>44082</v>
      </c>
      <c r="G221" s="20">
        <v>0</v>
      </c>
      <c r="H221" s="10">
        <f>IF(I221&lt;=6000,$F$5+(I221/24),"error")</f>
        <v>44709.75</v>
      </c>
      <c r="I221" s="18">
        <f t="shared" si="21"/>
        <v>498</v>
      </c>
      <c r="J221" s="12" t="str">
        <f t="shared" si="26"/>
        <v>NOT DUE</v>
      </c>
      <c r="K221" s="24" t="s">
        <v>3701</v>
      </c>
      <c r="L221" s="15"/>
    </row>
    <row r="222" spans="1:12" ht="15" customHeight="1">
      <c r="A222" s="12" t="s">
        <v>1015</v>
      </c>
      <c r="B222" s="24" t="s">
        <v>3688</v>
      </c>
      <c r="C222" s="24" t="s">
        <v>597</v>
      </c>
      <c r="D222" s="291">
        <v>12000</v>
      </c>
      <c r="E222" s="8">
        <v>44082</v>
      </c>
      <c r="F222" s="8">
        <v>44082</v>
      </c>
      <c r="G222" s="20">
        <v>0</v>
      </c>
      <c r="H222" s="10">
        <f>IF(I222&lt;=12000,$F$5+(I222/24),"error")</f>
        <v>44959.75</v>
      </c>
      <c r="I222" s="18">
        <f t="shared" si="21"/>
        <v>6498</v>
      </c>
      <c r="J222" s="12" t="str">
        <f t="shared" si="26"/>
        <v>NOT DUE</v>
      </c>
      <c r="K222" s="24" t="s">
        <v>3768</v>
      </c>
      <c r="L222" s="15"/>
    </row>
    <row r="223" spans="1:12" ht="15" customHeight="1">
      <c r="A223" s="12" t="s">
        <v>1016</v>
      </c>
      <c r="B223" s="24" t="s">
        <v>3688</v>
      </c>
      <c r="C223" s="24" t="s">
        <v>3785</v>
      </c>
      <c r="D223" s="291">
        <v>12000</v>
      </c>
      <c r="E223" s="8">
        <v>44082</v>
      </c>
      <c r="F223" s="8">
        <v>44082</v>
      </c>
      <c r="G223" s="20">
        <v>0</v>
      </c>
      <c r="H223" s="10">
        <f>IF(I223&lt;=12000,$F$5+(I223/24),"error")</f>
        <v>44959.75</v>
      </c>
      <c r="I223" s="18">
        <f t="shared" si="21"/>
        <v>6498</v>
      </c>
      <c r="J223" s="12" t="str">
        <f t="shared" si="26"/>
        <v>NOT DUE</v>
      </c>
      <c r="K223" s="24" t="s">
        <v>3768</v>
      </c>
      <c r="L223" s="15"/>
    </row>
    <row r="224" spans="1:12" ht="15" customHeight="1">
      <c r="A224" s="12" t="s">
        <v>1017</v>
      </c>
      <c r="B224" s="24" t="s">
        <v>3786</v>
      </c>
      <c r="C224" s="24" t="s">
        <v>3787</v>
      </c>
      <c r="D224" s="291">
        <v>300</v>
      </c>
      <c r="E224" s="8">
        <v>44082</v>
      </c>
      <c r="F224" s="366">
        <v>44661</v>
      </c>
      <c r="G224" s="304">
        <v>5315</v>
      </c>
      <c r="H224" s="17">
        <f>IF(I224&lt;=300,$F$5+(I224/24),"error")</f>
        <v>44693.708333333336</v>
      </c>
      <c r="I224" s="18">
        <f>D224-($F$4-G224)</f>
        <v>113</v>
      </c>
      <c r="J224" s="12" t="str">
        <f>IF(I224="","",IF(I224&lt;0,"OVERDUE","NOT DUE"))</f>
        <v>NOT DUE</v>
      </c>
      <c r="K224" s="24" t="s">
        <v>3788</v>
      </c>
      <c r="L224" s="15"/>
    </row>
    <row r="225" spans="1:12" ht="25.5" customHeight="1">
      <c r="A225" s="12" t="s">
        <v>1018</v>
      </c>
      <c r="B225" s="24" t="s">
        <v>3789</v>
      </c>
      <c r="C225" s="24" t="s">
        <v>3790</v>
      </c>
      <c r="D225" s="291">
        <v>1500</v>
      </c>
      <c r="E225" s="8">
        <v>44082</v>
      </c>
      <c r="F225" s="305">
        <v>44584</v>
      </c>
      <c r="G225" s="20">
        <v>4581</v>
      </c>
      <c r="H225" s="10">
        <f>IF(I225&lt;=1500,$F$5+(I225/24),"error")</f>
        <v>44713.125</v>
      </c>
      <c r="I225" s="18">
        <f t="shared" si="21"/>
        <v>579</v>
      </c>
      <c r="J225" s="12" t="str">
        <f t="shared" si="26"/>
        <v>NOT DUE</v>
      </c>
      <c r="K225" s="24" t="s">
        <v>3791</v>
      </c>
      <c r="L225" s="15"/>
    </row>
    <row r="226" spans="1:12" ht="26.45" customHeight="1">
      <c r="A226" s="12" t="s">
        <v>1019</v>
      </c>
      <c r="B226" s="24" t="s">
        <v>3789</v>
      </c>
      <c r="C226" s="24" t="s">
        <v>3792</v>
      </c>
      <c r="D226" s="292">
        <v>5000</v>
      </c>
      <c r="E226" s="8">
        <v>44082</v>
      </c>
      <c r="F226" s="366">
        <v>44629</v>
      </c>
      <c r="G226" s="304">
        <v>5033</v>
      </c>
      <c r="H226" s="17">
        <f>IF(I226&lt;=5000,$F$5+(I226/24),"error")</f>
        <v>44877.791666666664</v>
      </c>
      <c r="I226" s="18">
        <f t="shared" si="21"/>
        <v>4531</v>
      </c>
      <c r="J226" s="12" t="str">
        <f t="shared" si="26"/>
        <v>NOT DUE</v>
      </c>
      <c r="K226" s="24" t="s">
        <v>3791</v>
      </c>
      <c r="L226" s="15"/>
    </row>
    <row r="227" spans="1:12" ht="51" customHeight="1">
      <c r="A227" s="12" t="s">
        <v>1020</v>
      </c>
      <c r="B227" s="24" t="s">
        <v>3793</v>
      </c>
      <c r="C227" s="24" t="s">
        <v>3785</v>
      </c>
      <c r="D227" s="292">
        <v>20000</v>
      </c>
      <c r="E227" s="8">
        <v>44082</v>
      </c>
      <c r="F227" s="8">
        <v>44082</v>
      </c>
      <c r="G227" s="20">
        <v>0</v>
      </c>
      <c r="H227" s="17">
        <f>IF(I227&lt;=20000,$F$5+(I227/24),"error")</f>
        <v>45293.083333333336</v>
      </c>
      <c r="I227" s="18">
        <f t="shared" si="21"/>
        <v>14498</v>
      </c>
      <c r="J227" s="12" t="str">
        <f t="shared" si="26"/>
        <v>NOT DUE</v>
      </c>
      <c r="K227" s="24" t="s">
        <v>3791</v>
      </c>
      <c r="L227" s="15"/>
    </row>
    <row r="228" spans="1:12" ht="15" customHeight="1">
      <c r="A228" s="12" t="s">
        <v>1021</v>
      </c>
      <c r="B228" s="24" t="s">
        <v>36</v>
      </c>
      <c r="C228" s="24" t="s">
        <v>3794</v>
      </c>
      <c r="D228" s="292">
        <v>500</v>
      </c>
      <c r="E228" s="8">
        <v>44082</v>
      </c>
      <c r="F228" s="306">
        <v>44635</v>
      </c>
      <c r="G228" s="20">
        <v>5110</v>
      </c>
      <c r="H228" s="17">
        <f>IF(I228&lt;=500,$F$5+(I228/24),"error")</f>
        <v>44693.5</v>
      </c>
      <c r="I228" s="18">
        <f t="shared" si="21"/>
        <v>108</v>
      </c>
      <c r="J228" s="12" t="str">
        <f t="shared" si="26"/>
        <v>NOT DUE</v>
      </c>
      <c r="K228" s="24"/>
      <c r="L228" s="15"/>
    </row>
    <row r="229" spans="1:12" ht="15" customHeight="1">
      <c r="A229" s="12" t="s">
        <v>1022</v>
      </c>
      <c r="B229" s="24" t="s">
        <v>36</v>
      </c>
      <c r="C229" s="24" t="s">
        <v>3795</v>
      </c>
      <c r="D229" s="292">
        <v>6000</v>
      </c>
      <c r="E229" s="8">
        <v>44082</v>
      </c>
      <c r="F229" s="8">
        <v>44082</v>
      </c>
      <c r="G229" s="20">
        <v>0</v>
      </c>
      <c r="H229" s="10">
        <f>IF(I229&lt;=6000,$F$5+(I229/24),"error")</f>
        <v>44709.75</v>
      </c>
      <c r="I229" s="18">
        <f t="shared" si="21"/>
        <v>498</v>
      </c>
      <c r="J229" s="12" t="str">
        <f t="shared" si="26"/>
        <v>NOT DUE</v>
      </c>
      <c r="K229" s="24"/>
      <c r="L229" s="15"/>
    </row>
    <row r="230" spans="1:12" ht="26.45" customHeight="1">
      <c r="A230" s="12" t="s">
        <v>1023</v>
      </c>
      <c r="B230" s="24" t="s">
        <v>3796</v>
      </c>
      <c r="C230" s="24" t="s">
        <v>3797</v>
      </c>
      <c r="D230" s="292">
        <v>12000</v>
      </c>
      <c r="E230" s="8">
        <v>44082</v>
      </c>
      <c r="F230" s="8">
        <v>44082</v>
      </c>
      <c r="G230" s="20">
        <v>0</v>
      </c>
      <c r="H230" s="10">
        <f>IF(I230&lt;=12000,$F$5+(I230/24),"error")</f>
        <v>44959.75</v>
      </c>
      <c r="I230" s="18">
        <f t="shared" si="21"/>
        <v>6498</v>
      </c>
      <c r="J230" s="12" t="str">
        <f t="shared" si="26"/>
        <v>NOT DUE</v>
      </c>
      <c r="K230" s="24" t="s">
        <v>3798</v>
      </c>
      <c r="L230" s="15"/>
    </row>
    <row r="231" spans="1:12" ht="15" customHeight="1">
      <c r="A231" s="12" t="s">
        <v>1024</v>
      </c>
      <c r="B231" s="24" t="s">
        <v>3796</v>
      </c>
      <c r="C231" s="24" t="s">
        <v>3718</v>
      </c>
      <c r="D231" s="292">
        <v>6000</v>
      </c>
      <c r="E231" s="8">
        <v>44082</v>
      </c>
      <c r="F231" s="8">
        <v>44082</v>
      </c>
      <c r="G231" s="20">
        <v>0</v>
      </c>
      <c r="H231" s="10">
        <f>IF(I231&lt;=6000,$F$5+(I231/24),"error")</f>
        <v>44709.75</v>
      </c>
      <c r="I231" s="18">
        <f t="shared" si="21"/>
        <v>498</v>
      </c>
      <c r="J231" s="12" t="str">
        <f t="shared" si="26"/>
        <v>NOT DUE</v>
      </c>
      <c r="K231" s="24" t="s">
        <v>3798</v>
      </c>
      <c r="L231" s="15"/>
    </row>
    <row r="232" spans="1:12" ht="24">
      <c r="A232" s="12" t="s">
        <v>1025</v>
      </c>
      <c r="B232" s="24" t="s">
        <v>3799</v>
      </c>
      <c r="C232" s="24" t="s">
        <v>3731</v>
      </c>
      <c r="D232" s="292">
        <v>5000</v>
      </c>
      <c r="E232" s="8">
        <v>44082</v>
      </c>
      <c r="F232" s="8">
        <v>44627</v>
      </c>
      <c r="G232" s="20">
        <v>5033</v>
      </c>
      <c r="H232" s="17">
        <f>IF(I232&lt;=5000,$F$5+(I232/24),"error")</f>
        <v>44877.791666666664</v>
      </c>
      <c r="I232" s="18">
        <f t="shared" si="21"/>
        <v>4531</v>
      </c>
      <c r="J232" s="12" t="str">
        <f t="shared" si="26"/>
        <v>NOT DUE</v>
      </c>
      <c r="K232" s="24" t="s">
        <v>3800</v>
      </c>
      <c r="L232" s="15"/>
    </row>
    <row r="233" spans="1:12" ht="15" customHeight="1">
      <c r="A233" s="12" t="s">
        <v>1026</v>
      </c>
      <c r="B233" s="24" t="s">
        <v>3771</v>
      </c>
      <c r="C233" s="24" t="s">
        <v>3801</v>
      </c>
      <c r="D233" s="291">
        <v>12000</v>
      </c>
      <c r="E233" s="8">
        <v>44082</v>
      </c>
      <c r="F233" s="8">
        <v>44082</v>
      </c>
      <c r="G233" s="20">
        <v>0</v>
      </c>
      <c r="H233" s="17">
        <f>IF(I233&lt;=12000,$F$5+(I233/24),"error")</f>
        <v>44959.75</v>
      </c>
      <c r="I233" s="18">
        <f t="shared" si="21"/>
        <v>6498</v>
      </c>
      <c r="J233" s="12" t="str">
        <f t="shared" si="26"/>
        <v>NOT DUE</v>
      </c>
      <c r="K233" s="24" t="s">
        <v>3772</v>
      </c>
      <c r="L233" s="15"/>
    </row>
    <row r="234" spans="1:12" ht="15" customHeight="1">
      <c r="A234" s="12" t="s">
        <v>1027</v>
      </c>
      <c r="B234" s="24" t="s">
        <v>3771</v>
      </c>
      <c r="C234" s="24" t="s">
        <v>3802</v>
      </c>
      <c r="D234" s="291">
        <v>12000</v>
      </c>
      <c r="E234" s="8">
        <v>44082</v>
      </c>
      <c r="F234" s="8">
        <v>44082</v>
      </c>
      <c r="G234" s="20">
        <v>0</v>
      </c>
      <c r="H234" s="17">
        <f t="shared" ref="H234:H235" si="30">IF(I234&lt;=12000,$F$5+(I234/24),"error")</f>
        <v>44959.75</v>
      </c>
      <c r="I234" s="18">
        <f t="shared" ref="I234:I263" si="31">D234-($F$4-G234)</f>
        <v>6498</v>
      </c>
      <c r="J234" s="12" t="str">
        <f t="shared" si="26"/>
        <v>NOT DUE</v>
      </c>
      <c r="K234" s="24" t="s">
        <v>3772</v>
      </c>
      <c r="L234" s="15"/>
    </row>
    <row r="235" spans="1:12" ht="25.5" customHeight="1">
      <c r="A235" s="12" t="s">
        <v>1028</v>
      </c>
      <c r="B235" s="24" t="s">
        <v>3803</v>
      </c>
      <c r="C235" s="24" t="s">
        <v>3731</v>
      </c>
      <c r="D235" s="291">
        <v>12000</v>
      </c>
      <c r="E235" s="8">
        <v>44082</v>
      </c>
      <c r="F235" s="8">
        <v>44082</v>
      </c>
      <c r="G235" s="20">
        <v>0</v>
      </c>
      <c r="H235" s="17">
        <f t="shared" si="30"/>
        <v>44959.75</v>
      </c>
      <c r="I235" s="18">
        <f t="shared" si="31"/>
        <v>6498</v>
      </c>
      <c r="J235" s="12" t="str">
        <f t="shared" si="26"/>
        <v>NOT DUE</v>
      </c>
      <c r="K235" s="24" t="s">
        <v>3804</v>
      </c>
      <c r="L235" s="15"/>
    </row>
    <row r="236" spans="1:12" ht="26.25" customHeight="1">
      <c r="A236" s="12" t="s">
        <v>1029</v>
      </c>
      <c r="B236" s="24" t="s">
        <v>3805</v>
      </c>
      <c r="C236" s="24" t="s">
        <v>3787</v>
      </c>
      <c r="D236" s="291">
        <v>200</v>
      </c>
      <c r="E236" s="8">
        <v>44082</v>
      </c>
      <c r="F236" s="306">
        <v>44673</v>
      </c>
      <c r="G236" s="20">
        <v>5495</v>
      </c>
      <c r="H236" s="17">
        <f>IF(I236&lt;=200,$F$5+(I236/24),"error")</f>
        <v>44697.041666666664</v>
      </c>
      <c r="I236" s="18">
        <f>D236-($F$4-G236)</f>
        <v>193</v>
      </c>
      <c r="J236" s="12" t="str">
        <f>IF(I236="","",IF(I236&lt;0,"OVERDUE","NOT DUE"))</f>
        <v>NOT DUE</v>
      </c>
      <c r="K236" s="24" t="s">
        <v>3806</v>
      </c>
      <c r="L236" s="15"/>
    </row>
    <row r="237" spans="1:12" ht="15" customHeight="1">
      <c r="A237" s="12" t="s">
        <v>1030</v>
      </c>
      <c r="B237" s="24" t="s">
        <v>3807</v>
      </c>
      <c r="C237" s="24" t="s">
        <v>3808</v>
      </c>
      <c r="D237" s="291">
        <v>10000</v>
      </c>
      <c r="E237" s="8">
        <v>44082</v>
      </c>
      <c r="F237" s="8">
        <v>44082</v>
      </c>
      <c r="G237" s="20">
        <v>0</v>
      </c>
      <c r="H237" s="17">
        <f>IF(I237&lt;=10000,$F$5+(I237/24),"error")</f>
        <v>44876.416666666664</v>
      </c>
      <c r="I237" s="18">
        <f t="shared" si="31"/>
        <v>4498</v>
      </c>
      <c r="J237" s="12" t="str">
        <f t="shared" si="26"/>
        <v>NOT DUE</v>
      </c>
      <c r="K237" s="24" t="s">
        <v>3809</v>
      </c>
      <c r="L237" s="15"/>
    </row>
    <row r="238" spans="1:12" ht="24">
      <c r="A238" s="12" t="s">
        <v>1031</v>
      </c>
      <c r="B238" s="24" t="s">
        <v>3807</v>
      </c>
      <c r="C238" s="24" t="s">
        <v>3810</v>
      </c>
      <c r="D238" s="291">
        <v>20000</v>
      </c>
      <c r="E238" s="8">
        <v>44082</v>
      </c>
      <c r="F238" s="8">
        <v>44082</v>
      </c>
      <c r="G238" s="20">
        <v>0</v>
      </c>
      <c r="H238" s="17">
        <f>IF(I238&lt;=20000,$F$5+(I238/24),"error")</f>
        <v>45293.083333333336</v>
      </c>
      <c r="I238" s="18">
        <f t="shared" si="31"/>
        <v>14498</v>
      </c>
      <c r="J238" s="12" t="str">
        <f t="shared" si="26"/>
        <v>NOT DUE</v>
      </c>
      <c r="K238" s="24" t="s">
        <v>3809</v>
      </c>
      <c r="L238" s="15"/>
    </row>
    <row r="239" spans="1:12" ht="15" customHeight="1">
      <c r="A239" s="12" t="s">
        <v>1032</v>
      </c>
      <c r="B239" s="24" t="s">
        <v>3807</v>
      </c>
      <c r="C239" s="24" t="s">
        <v>3811</v>
      </c>
      <c r="D239" s="291">
        <v>5000</v>
      </c>
      <c r="E239" s="8">
        <v>44082</v>
      </c>
      <c r="F239" s="366">
        <v>44638</v>
      </c>
      <c r="G239" s="304">
        <v>5182</v>
      </c>
      <c r="H239" s="17">
        <f>IF(I239&lt;=5000,$F$5+(I239/24),"error")</f>
        <v>44884</v>
      </c>
      <c r="I239" s="18">
        <f t="shared" si="31"/>
        <v>4680</v>
      </c>
      <c r="J239" s="12" t="str">
        <f t="shared" si="26"/>
        <v>NOT DUE</v>
      </c>
      <c r="K239" s="24" t="s">
        <v>3809</v>
      </c>
      <c r="L239" s="15"/>
    </row>
    <row r="240" spans="1:12" ht="24">
      <c r="A240" s="12" t="s">
        <v>1033</v>
      </c>
      <c r="B240" s="24" t="s">
        <v>3807</v>
      </c>
      <c r="C240" s="24" t="s">
        <v>3812</v>
      </c>
      <c r="D240" s="291">
        <v>20000</v>
      </c>
      <c r="E240" s="8">
        <v>44082</v>
      </c>
      <c r="F240" s="8">
        <v>44082</v>
      </c>
      <c r="G240" s="20">
        <v>0</v>
      </c>
      <c r="H240" s="17">
        <f>IF(I240&lt;=20000,$F$5+(I240/24),"error")</f>
        <v>45293.083333333336</v>
      </c>
      <c r="I240" s="18">
        <f t="shared" si="31"/>
        <v>14498</v>
      </c>
      <c r="J240" s="12" t="str">
        <f t="shared" si="26"/>
        <v>NOT DUE</v>
      </c>
      <c r="K240" s="24" t="s">
        <v>3809</v>
      </c>
      <c r="L240" s="15"/>
    </row>
    <row r="241" spans="1:12" ht="24">
      <c r="A241" s="12" t="s">
        <v>1034</v>
      </c>
      <c r="B241" s="194" t="s">
        <v>4106</v>
      </c>
      <c r="C241" s="24" t="s">
        <v>3813</v>
      </c>
      <c r="D241" s="291">
        <v>12000</v>
      </c>
      <c r="E241" s="8">
        <v>44082</v>
      </c>
      <c r="F241" s="8">
        <v>44082</v>
      </c>
      <c r="G241" s="20">
        <v>0</v>
      </c>
      <c r="H241" s="17">
        <f>IF(I241&lt;=12000,$F$5+(I241/24),"error")</f>
        <v>44959.75</v>
      </c>
      <c r="I241" s="18">
        <f t="shared" si="31"/>
        <v>6498</v>
      </c>
      <c r="J241" s="12" t="str">
        <f t="shared" si="26"/>
        <v>NOT DUE</v>
      </c>
      <c r="K241" s="24" t="s">
        <v>3814</v>
      </c>
      <c r="L241" s="15"/>
    </row>
    <row r="242" spans="1:12" ht="25.5" customHeight="1">
      <c r="A242" s="12" t="s">
        <v>4824</v>
      </c>
      <c r="B242" s="24" t="s">
        <v>3815</v>
      </c>
      <c r="C242" s="24" t="s">
        <v>3731</v>
      </c>
      <c r="D242" s="291">
        <v>2500</v>
      </c>
      <c r="E242" s="8">
        <v>44082</v>
      </c>
      <c r="F242" s="366">
        <v>44627</v>
      </c>
      <c r="G242" s="304">
        <v>5033</v>
      </c>
      <c r="H242" s="17">
        <f>IF(I242&lt;=2500,$F$5+(I242/24),"error")</f>
        <v>44773.625</v>
      </c>
      <c r="I242" s="18">
        <f t="shared" si="31"/>
        <v>2031</v>
      </c>
      <c r="J242" s="12" t="str">
        <f t="shared" si="26"/>
        <v>NOT DUE</v>
      </c>
      <c r="K242" s="24" t="s">
        <v>3816</v>
      </c>
      <c r="L242" s="15"/>
    </row>
    <row r="243" spans="1:12" ht="24">
      <c r="A243" s="12" t="s">
        <v>4825</v>
      </c>
      <c r="B243" s="24" t="s">
        <v>3773</v>
      </c>
      <c r="C243" s="24" t="s">
        <v>3801</v>
      </c>
      <c r="D243" s="291">
        <v>6000</v>
      </c>
      <c r="E243" s="8">
        <v>44082</v>
      </c>
      <c r="F243" s="8">
        <v>44082</v>
      </c>
      <c r="G243" s="20">
        <v>0</v>
      </c>
      <c r="H243" s="17">
        <f>IF(I243&lt;=6000,$F$5+(I243/24),"error")</f>
        <v>44709.75</v>
      </c>
      <c r="I243" s="18">
        <f t="shared" si="31"/>
        <v>498</v>
      </c>
      <c r="J243" s="12" t="str">
        <f t="shared" si="26"/>
        <v>NOT DUE</v>
      </c>
      <c r="K243" s="24" t="s">
        <v>3774</v>
      </c>
      <c r="L243" s="15"/>
    </row>
    <row r="244" spans="1:12" ht="25.5" customHeight="1">
      <c r="A244" s="12" t="s">
        <v>4826</v>
      </c>
      <c r="B244" s="24" t="s">
        <v>3773</v>
      </c>
      <c r="C244" s="24" t="s">
        <v>3817</v>
      </c>
      <c r="D244" s="291">
        <v>6000</v>
      </c>
      <c r="E244" s="8">
        <v>44082</v>
      </c>
      <c r="F244" s="8">
        <v>44082</v>
      </c>
      <c r="G244" s="20">
        <v>0</v>
      </c>
      <c r="H244" s="17">
        <f t="shared" ref="H244:H246" si="32">IF(I244&lt;=6000,$F$5+(I244/24),"error")</f>
        <v>44709.75</v>
      </c>
      <c r="I244" s="18">
        <f t="shared" si="31"/>
        <v>498</v>
      </c>
      <c r="J244" s="12" t="str">
        <f t="shared" si="26"/>
        <v>NOT DUE</v>
      </c>
      <c r="K244" s="24" t="s">
        <v>3774</v>
      </c>
      <c r="L244" s="15"/>
    </row>
    <row r="245" spans="1:12" ht="25.5" customHeight="1">
      <c r="A245" s="12" t="s">
        <v>4827</v>
      </c>
      <c r="B245" s="24" t="s">
        <v>3775</v>
      </c>
      <c r="C245" s="24" t="s">
        <v>3801</v>
      </c>
      <c r="D245" s="291">
        <v>6000</v>
      </c>
      <c r="E245" s="8">
        <v>44082</v>
      </c>
      <c r="F245" s="8">
        <v>44082</v>
      </c>
      <c r="G245" s="20">
        <v>0</v>
      </c>
      <c r="H245" s="17">
        <f t="shared" si="32"/>
        <v>44709.75</v>
      </c>
      <c r="I245" s="18">
        <f t="shared" si="31"/>
        <v>498</v>
      </c>
      <c r="J245" s="12" t="str">
        <f t="shared" si="26"/>
        <v>NOT DUE</v>
      </c>
      <c r="K245" s="24" t="s">
        <v>3774</v>
      </c>
      <c r="L245" s="15"/>
    </row>
    <row r="246" spans="1:12" ht="25.5" customHeight="1">
      <c r="A246" s="12" t="s">
        <v>4828</v>
      </c>
      <c r="B246" s="24" t="s">
        <v>3775</v>
      </c>
      <c r="C246" s="24" t="s">
        <v>3817</v>
      </c>
      <c r="D246" s="291">
        <v>6000</v>
      </c>
      <c r="E246" s="8">
        <v>44082</v>
      </c>
      <c r="F246" s="8">
        <v>44082</v>
      </c>
      <c r="G246" s="20">
        <v>0</v>
      </c>
      <c r="H246" s="17">
        <f t="shared" si="32"/>
        <v>44709.75</v>
      </c>
      <c r="I246" s="18">
        <f t="shared" si="31"/>
        <v>498</v>
      </c>
      <c r="J246" s="12" t="str">
        <f t="shared" si="26"/>
        <v>NOT DUE</v>
      </c>
      <c r="K246" s="24" t="s">
        <v>3774</v>
      </c>
      <c r="L246" s="15"/>
    </row>
    <row r="247" spans="1:12" ht="15" customHeight="1">
      <c r="A247" s="12" t="s">
        <v>4829</v>
      </c>
      <c r="B247" s="24" t="s">
        <v>3818</v>
      </c>
      <c r="C247" s="24" t="s">
        <v>3819</v>
      </c>
      <c r="D247" s="291">
        <v>2000</v>
      </c>
      <c r="E247" s="8">
        <v>44082</v>
      </c>
      <c r="F247" s="306">
        <v>44527</v>
      </c>
      <c r="G247" s="20">
        <v>4100</v>
      </c>
      <c r="H247" s="17">
        <f>IF(I247&lt;=2000,$F$5+(I247/24),"error")</f>
        <v>44713.916666666664</v>
      </c>
      <c r="I247" s="18">
        <f t="shared" si="31"/>
        <v>598</v>
      </c>
      <c r="J247" s="12" t="str">
        <f t="shared" si="26"/>
        <v>NOT DUE</v>
      </c>
      <c r="K247" s="24"/>
      <c r="L247" s="15"/>
    </row>
    <row r="248" spans="1:12" ht="15" customHeight="1">
      <c r="A248" s="12" t="s">
        <v>4830</v>
      </c>
      <c r="B248" s="24" t="s">
        <v>3820</v>
      </c>
      <c r="C248" s="24" t="s">
        <v>3819</v>
      </c>
      <c r="D248" s="291">
        <v>2000</v>
      </c>
      <c r="E248" s="8">
        <v>44082</v>
      </c>
      <c r="F248" s="306">
        <v>44525</v>
      </c>
      <c r="G248" s="20">
        <v>4076</v>
      </c>
      <c r="H248" s="17">
        <f>IF(I248&lt;=2000,$F$5+(I248/24),"error")</f>
        <v>44712.916666666664</v>
      </c>
      <c r="I248" s="18">
        <f t="shared" si="31"/>
        <v>574</v>
      </c>
      <c r="J248" s="12" t="str">
        <f t="shared" si="26"/>
        <v>NOT DUE</v>
      </c>
      <c r="K248" s="24"/>
      <c r="L248" s="15"/>
    </row>
    <row r="249" spans="1:12" ht="25.5" customHeight="1">
      <c r="A249" s="12" t="s">
        <v>4831</v>
      </c>
      <c r="B249" s="24" t="s">
        <v>3821</v>
      </c>
      <c r="C249" s="24" t="s">
        <v>3822</v>
      </c>
      <c r="D249" s="291">
        <v>2500</v>
      </c>
      <c r="E249" s="8">
        <v>44082</v>
      </c>
      <c r="F249" s="366">
        <v>44629</v>
      </c>
      <c r="G249" s="304">
        <v>5033</v>
      </c>
      <c r="H249" s="17">
        <f>IF(I249&lt;=2500,$F$5+(I249/24),"error")</f>
        <v>44773.625</v>
      </c>
      <c r="I249" s="18">
        <f>D249-($F$4-G249)</f>
        <v>2031</v>
      </c>
      <c r="J249" s="12" t="str">
        <f>IF(I249="","",IF(I249&lt;0,"OVERDUE","NOT DUE"))</f>
        <v>NOT DUE</v>
      </c>
      <c r="K249" s="24" t="s">
        <v>3823</v>
      </c>
      <c r="L249" s="15"/>
    </row>
    <row r="250" spans="1:12" ht="25.5" customHeight="1">
      <c r="A250" s="12" t="s">
        <v>4832</v>
      </c>
      <c r="B250" s="24" t="s">
        <v>3824</v>
      </c>
      <c r="C250" s="24" t="s">
        <v>3825</v>
      </c>
      <c r="D250" s="291">
        <v>2500</v>
      </c>
      <c r="E250" s="8">
        <v>44082</v>
      </c>
      <c r="F250" s="366">
        <v>44629</v>
      </c>
      <c r="G250" s="304">
        <v>5033</v>
      </c>
      <c r="H250" s="17">
        <f t="shared" ref="H250" si="33">IF(I250&lt;=2500,$F$5+(I250/24),"error")</f>
        <v>44773.625</v>
      </c>
      <c r="I250" s="18">
        <f t="shared" si="31"/>
        <v>2031</v>
      </c>
      <c r="J250" s="12" t="str">
        <f t="shared" si="26"/>
        <v>NOT DUE</v>
      </c>
      <c r="K250" s="24" t="s">
        <v>3823</v>
      </c>
      <c r="L250" s="15"/>
    </row>
    <row r="251" spans="1:12" ht="25.5" customHeight="1">
      <c r="A251" s="12" t="s">
        <v>4833</v>
      </c>
      <c r="B251" s="24" t="s">
        <v>3826</v>
      </c>
      <c r="C251" s="24" t="s">
        <v>3731</v>
      </c>
      <c r="D251" s="291">
        <v>2500</v>
      </c>
      <c r="E251" s="8">
        <v>44082</v>
      </c>
      <c r="F251" s="366">
        <v>44629</v>
      </c>
      <c r="G251" s="304">
        <v>5033</v>
      </c>
      <c r="H251" s="17">
        <f>IF(I251&lt;=2500,$F$5+(I251/24),"error")</f>
        <v>44773.625</v>
      </c>
      <c r="I251" s="18">
        <f t="shared" si="31"/>
        <v>2031</v>
      </c>
      <c r="J251" s="12" t="str">
        <f t="shared" si="26"/>
        <v>NOT DUE</v>
      </c>
      <c r="K251" s="24" t="s">
        <v>3823</v>
      </c>
      <c r="L251" s="15"/>
    </row>
    <row r="252" spans="1:12" ht="25.5" customHeight="1">
      <c r="A252" s="12" t="s">
        <v>4834</v>
      </c>
      <c r="B252" s="24" t="s">
        <v>3827</v>
      </c>
      <c r="C252" s="24" t="s">
        <v>3731</v>
      </c>
      <c r="D252" s="291">
        <v>5000</v>
      </c>
      <c r="E252" s="8">
        <v>44082</v>
      </c>
      <c r="F252" s="366">
        <v>44629</v>
      </c>
      <c r="G252" s="304">
        <v>5033</v>
      </c>
      <c r="H252" s="17">
        <f>IF(I252&lt;=5000,$F$5+(I252/24),"error")</f>
        <v>44877.791666666664</v>
      </c>
      <c r="I252" s="18">
        <f t="shared" si="31"/>
        <v>4531</v>
      </c>
      <c r="J252" s="12" t="str">
        <f t="shared" si="26"/>
        <v>NOT DUE</v>
      </c>
      <c r="K252" s="24" t="s">
        <v>3823</v>
      </c>
      <c r="L252" s="15"/>
    </row>
    <row r="253" spans="1:12" ht="15" customHeight="1">
      <c r="A253" s="12" t="s">
        <v>4835</v>
      </c>
      <c r="B253" s="24" t="s">
        <v>3828</v>
      </c>
      <c r="C253" s="24" t="s">
        <v>3829</v>
      </c>
      <c r="D253" s="291">
        <v>1000</v>
      </c>
      <c r="E253" s="8">
        <v>44082</v>
      </c>
      <c r="F253" s="366">
        <v>44629</v>
      </c>
      <c r="G253" s="20">
        <v>5033</v>
      </c>
      <c r="H253" s="17">
        <f>IF(I253&lt;=1000,$F$5+(I253/24),"error")</f>
        <v>44711.125</v>
      </c>
      <c r="I253" s="11">
        <f>D253-($F$4-G253)</f>
        <v>531</v>
      </c>
      <c r="J253" s="12" t="str">
        <f t="shared" si="26"/>
        <v>NOT DUE</v>
      </c>
      <c r="K253" s="24" t="s">
        <v>3830</v>
      </c>
      <c r="L253" s="15"/>
    </row>
    <row r="254" spans="1:12" ht="15" customHeight="1">
      <c r="A254" s="12" t="s">
        <v>4836</v>
      </c>
      <c r="B254" s="24" t="s">
        <v>3831</v>
      </c>
      <c r="C254" s="24" t="s">
        <v>3832</v>
      </c>
      <c r="D254" s="291">
        <v>12000</v>
      </c>
      <c r="E254" s="8">
        <v>44082</v>
      </c>
      <c r="F254" s="8">
        <v>44082</v>
      </c>
      <c r="G254" s="20">
        <v>0</v>
      </c>
      <c r="H254" s="17">
        <f>IF(I254&lt;=12000,$F$5+(I254/24),"error")</f>
        <v>44959.75</v>
      </c>
      <c r="I254" s="18">
        <f t="shared" si="31"/>
        <v>6498</v>
      </c>
      <c r="J254" s="12" t="str">
        <f t="shared" si="26"/>
        <v>NOT DUE</v>
      </c>
      <c r="K254" s="24" t="s">
        <v>3833</v>
      </c>
      <c r="L254" s="15"/>
    </row>
    <row r="255" spans="1:12">
      <c r="A255" s="12" t="s">
        <v>4837</v>
      </c>
      <c r="B255" s="24" t="s">
        <v>3834</v>
      </c>
      <c r="C255" s="24" t="s">
        <v>3835</v>
      </c>
      <c r="D255" s="291">
        <v>5000</v>
      </c>
      <c r="E255" s="8">
        <v>44082</v>
      </c>
      <c r="F255" s="305">
        <v>44213</v>
      </c>
      <c r="G255" s="20">
        <v>1372</v>
      </c>
      <c r="H255" s="17">
        <f>IF(I255&lt;=5000,$F$5+(I255/24),"error")</f>
        <v>44725.25</v>
      </c>
      <c r="I255" s="18">
        <f t="shared" si="31"/>
        <v>870</v>
      </c>
      <c r="J255" s="12" t="str">
        <f t="shared" si="26"/>
        <v>NOT DUE</v>
      </c>
      <c r="K255" s="24" t="s">
        <v>3836</v>
      </c>
      <c r="L255" s="15"/>
    </row>
    <row r="256" spans="1:12" ht="15" customHeight="1">
      <c r="A256" s="12" t="s">
        <v>4838</v>
      </c>
      <c r="B256" s="24" t="s">
        <v>3837</v>
      </c>
      <c r="C256" s="24" t="s">
        <v>3838</v>
      </c>
      <c r="D256" s="293">
        <v>2000</v>
      </c>
      <c r="E256" s="8">
        <v>44082</v>
      </c>
      <c r="F256" s="306">
        <v>44527</v>
      </c>
      <c r="G256" s="20">
        <v>4000</v>
      </c>
      <c r="H256" s="17">
        <f>IF(I256&lt;=2000,$F$5+(I256/24),"error")</f>
        <v>44709.75</v>
      </c>
      <c r="I256" s="18">
        <f t="shared" si="31"/>
        <v>498</v>
      </c>
      <c r="J256" s="12" t="str">
        <f t="shared" si="26"/>
        <v>NOT DUE</v>
      </c>
      <c r="K256" s="24" t="s">
        <v>3839</v>
      </c>
      <c r="L256" s="15"/>
    </row>
    <row r="257" spans="1:12" ht="15" customHeight="1">
      <c r="A257" s="12" t="s">
        <v>4839</v>
      </c>
      <c r="B257" s="24" t="s">
        <v>3840</v>
      </c>
      <c r="C257" s="24" t="s">
        <v>3841</v>
      </c>
      <c r="D257" s="293">
        <v>1000</v>
      </c>
      <c r="E257" s="8">
        <v>44082</v>
      </c>
      <c r="F257" s="366">
        <v>44629</v>
      </c>
      <c r="G257" s="20">
        <v>5033</v>
      </c>
      <c r="H257" s="17">
        <f>IF(I257&lt;=1000,$F$5+(I257/24),"error")</f>
        <v>44711.125</v>
      </c>
      <c r="I257" s="18">
        <f t="shared" si="31"/>
        <v>531</v>
      </c>
      <c r="J257" s="12" t="str">
        <f t="shared" si="26"/>
        <v>NOT DUE</v>
      </c>
      <c r="K257" s="24"/>
      <c r="L257" s="15"/>
    </row>
    <row r="258" spans="1:12" ht="25.5" customHeight="1">
      <c r="A258" s="12" t="s">
        <v>4840</v>
      </c>
      <c r="B258" s="24" t="s">
        <v>83</v>
      </c>
      <c r="C258" s="24" t="s">
        <v>3842</v>
      </c>
      <c r="D258" s="293">
        <v>6000</v>
      </c>
      <c r="E258" s="8">
        <v>44082</v>
      </c>
      <c r="F258" s="8">
        <v>44082</v>
      </c>
      <c r="G258" s="20">
        <v>0</v>
      </c>
      <c r="H258" s="17">
        <f>IF(I258&lt;=6000,$F$5+(I258/24),"error")</f>
        <v>44709.75</v>
      </c>
      <c r="I258" s="18">
        <f t="shared" si="31"/>
        <v>498</v>
      </c>
      <c r="J258" s="12" t="str">
        <f t="shared" si="26"/>
        <v>NOT DUE</v>
      </c>
      <c r="K258" s="24" t="s">
        <v>3843</v>
      </c>
      <c r="L258" s="15"/>
    </row>
    <row r="259" spans="1:12" ht="25.5" customHeight="1">
      <c r="A259" s="12" t="s">
        <v>4841</v>
      </c>
      <c r="B259" s="24" t="s">
        <v>84</v>
      </c>
      <c r="C259" s="24" t="s">
        <v>3842</v>
      </c>
      <c r="D259" s="293">
        <v>6000</v>
      </c>
      <c r="E259" s="8">
        <v>44082</v>
      </c>
      <c r="F259" s="8">
        <v>44082</v>
      </c>
      <c r="G259" s="20">
        <v>0</v>
      </c>
      <c r="H259" s="17">
        <f t="shared" ref="H259:H262" si="34">IF(I259&lt;=6000,$F$5+(I259/24),"error")</f>
        <v>44709.75</v>
      </c>
      <c r="I259" s="18">
        <f t="shared" si="31"/>
        <v>498</v>
      </c>
      <c r="J259" s="12" t="str">
        <f t="shared" si="26"/>
        <v>NOT DUE</v>
      </c>
      <c r="K259" s="24" t="s">
        <v>3843</v>
      </c>
      <c r="L259" s="15"/>
    </row>
    <row r="260" spans="1:12" ht="25.5" customHeight="1">
      <c r="A260" s="12" t="s">
        <v>4842</v>
      </c>
      <c r="B260" s="24" t="s">
        <v>85</v>
      </c>
      <c r="C260" s="24" t="s">
        <v>3842</v>
      </c>
      <c r="D260" s="293">
        <v>6000</v>
      </c>
      <c r="E260" s="8">
        <v>44082</v>
      </c>
      <c r="F260" s="8">
        <v>44082</v>
      </c>
      <c r="G260" s="20">
        <v>0</v>
      </c>
      <c r="H260" s="17">
        <f t="shared" si="34"/>
        <v>44709.75</v>
      </c>
      <c r="I260" s="18">
        <f t="shared" si="31"/>
        <v>498</v>
      </c>
      <c r="J260" s="12" t="str">
        <f t="shared" si="26"/>
        <v>NOT DUE</v>
      </c>
      <c r="K260" s="24" t="s">
        <v>3843</v>
      </c>
      <c r="L260" s="15"/>
    </row>
    <row r="261" spans="1:12" ht="25.5" customHeight="1">
      <c r="A261" s="12" t="s">
        <v>4843</v>
      </c>
      <c r="B261" s="24" t="s">
        <v>86</v>
      </c>
      <c r="C261" s="24" t="s">
        <v>3842</v>
      </c>
      <c r="D261" s="293">
        <v>6000</v>
      </c>
      <c r="E261" s="8">
        <v>44082</v>
      </c>
      <c r="F261" s="8">
        <v>44082</v>
      </c>
      <c r="G261" s="20">
        <v>0</v>
      </c>
      <c r="H261" s="17">
        <f t="shared" si="34"/>
        <v>44709.75</v>
      </c>
      <c r="I261" s="18">
        <f t="shared" si="31"/>
        <v>498</v>
      </c>
      <c r="J261" s="12" t="str">
        <f t="shared" si="26"/>
        <v>NOT DUE</v>
      </c>
      <c r="K261" s="24" t="s">
        <v>3843</v>
      </c>
      <c r="L261" s="15"/>
    </row>
    <row r="262" spans="1:12" ht="25.5" customHeight="1">
      <c r="A262" s="12" t="s">
        <v>4844</v>
      </c>
      <c r="B262" s="24" t="s">
        <v>87</v>
      </c>
      <c r="C262" s="24" t="s">
        <v>3842</v>
      </c>
      <c r="D262" s="293">
        <v>6000</v>
      </c>
      <c r="E262" s="8">
        <v>44082</v>
      </c>
      <c r="F262" s="8">
        <v>44082</v>
      </c>
      <c r="G262" s="20">
        <v>0</v>
      </c>
      <c r="H262" s="17">
        <f t="shared" si="34"/>
        <v>44709.75</v>
      </c>
      <c r="I262" s="18">
        <f t="shared" si="31"/>
        <v>498</v>
      </c>
      <c r="J262" s="12" t="str">
        <f t="shared" si="26"/>
        <v>NOT DUE</v>
      </c>
      <c r="K262" s="24" t="s">
        <v>3843</v>
      </c>
      <c r="L262" s="15"/>
    </row>
    <row r="263" spans="1:12" ht="25.5" customHeight="1">
      <c r="A263" s="12" t="s">
        <v>4845</v>
      </c>
      <c r="B263" s="24" t="s">
        <v>88</v>
      </c>
      <c r="C263" s="24" t="s">
        <v>3842</v>
      </c>
      <c r="D263" s="293">
        <v>6000</v>
      </c>
      <c r="E263" s="8">
        <v>44082</v>
      </c>
      <c r="F263" s="8">
        <v>44082</v>
      </c>
      <c r="G263" s="20">
        <v>0</v>
      </c>
      <c r="H263" s="17">
        <f>IF(I263&lt;=6000,$F$5+(I263/24),"error")</f>
        <v>44709.75</v>
      </c>
      <c r="I263" s="18">
        <f t="shared" si="31"/>
        <v>498</v>
      </c>
      <c r="J263" s="12" t="str">
        <f t="shared" si="26"/>
        <v>NOT DUE</v>
      </c>
      <c r="K263" s="24" t="s">
        <v>3843</v>
      </c>
      <c r="L263" s="15"/>
    </row>
    <row r="264" spans="1:12" ht="24">
      <c r="A264" s="12" t="s">
        <v>4846</v>
      </c>
      <c r="B264" s="24" t="s">
        <v>3844</v>
      </c>
      <c r="C264" s="24" t="s">
        <v>3845</v>
      </c>
      <c r="D264" s="34" t="s">
        <v>4</v>
      </c>
      <c r="E264" s="8">
        <v>44082</v>
      </c>
      <c r="F264" s="366">
        <v>44688</v>
      </c>
      <c r="G264" s="52"/>
      <c r="H264" s="10">
        <f>F264+(30)</f>
        <v>44718</v>
      </c>
      <c r="I264" s="11">
        <f ca="1">IF(ISBLANK(H264),"",H264-DATE(YEAR(NOW()),MONTH(NOW()),DAY(NOW())))</f>
        <v>29</v>
      </c>
      <c r="J264" s="12" t="str">
        <f ca="1">IF(I264="","",IF(I264&lt;0,"OVERDUE","NOT DUE"))</f>
        <v>NOT DUE</v>
      </c>
      <c r="K264" s="24"/>
      <c r="L264" s="15"/>
    </row>
    <row r="265" spans="1:12" ht="24">
      <c r="A265" s="12" t="s">
        <v>4847</v>
      </c>
      <c r="B265" s="24" t="s">
        <v>3846</v>
      </c>
      <c r="C265" s="24" t="s">
        <v>385</v>
      </c>
      <c r="D265" s="34" t="s">
        <v>4</v>
      </c>
      <c r="E265" s="8">
        <v>44082</v>
      </c>
      <c r="F265" s="366">
        <v>44688</v>
      </c>
      <c r="G265" s="52"/>
      <c r="H265" s="10">
        <f>F265+(30)</f>
        <v>44718</v>
      </c>
      <c r="I265" s="11">
        <f ca="1">IF(ISBLANK(H265),"",H265-DATE(YEAR(NOW()),MONTH(NOW()),DAY(NOW())))</f>
        <v>29</v>
      </c>
      <c r="J265" s="12" t="str">
        <f t="shared" ca="1" si="26"/>
        <v>NOT DUE</v>
      </c>
      <c r="K265" s="24"/>
      <c r="L265" s="15"/>
    </row>
    <row r="266" spans="1:12" ht="24">
      <c r="A266" s="12" t="s">
        <v>4848</v>
      </c>
      <c r="B266" s="24" t="s">
        <v>3847</v>
      </c>
      <c r="C266" s="24" t="s">
        <v>3848</v>
      </c>
      <c r="D266" s="34" t="s">
        <v>594</v>
      </c>
      <c r="E266" s="8">
        <v>44082</v>
      </c>
      <c r="F266" s="306">
        <v>44622</v>
      </c>
      <c r="G266" s="52"/>
      <c r="H266" s="10">
        <f>F266+(180)</f>
        <v>44802</v>
      </c>
      <c r="I266" s="11">
        <f ca="1">IF(ISBLANK(H266),"",H266-DATE(YEAR(NOW()),MONTH(NOW()),DAY(NOW())))</f>
        <v>113</v>
      </c>
      <c r="J266" s="12" t="str">
        <f t="shared" ca="1" si="26"/>
        <v>NOT DUE</v>
      </c>
      <c r="K266" s="24"/>
      <c r="L266" s="15"/>
    </row>
    <row r="267" spans="1:12" ht="24">
      <c r="A267" s="12" t="s">
        <v>4849</v>
      </c>
      <c r="B267" s="24" t="s">
        <v>3849</v>
      </c>
      <c r="C267" s="24" t="s">
        <v>391</v>
      </c>
      <c r="D267" s="34" t="s">
        <v>376</v>
      </c>
      <c r="E267" s="8">
        <v>44082</v>
      </c>
      <c r="F267" s="8">
        <v>44447</v>
      </c>
      <c r="G267" s="52"/>
      <c r="H267" s="10">
        <f>F267+(365)</f>
        <v>44812</v>
      </c>
      <c r="I267" s="11">
        <f t="shared" ref="I267:I330" ca="1" si="35">IF(ISBLANK(H267),"",H267-DATE(YEAR(NOW()),MONTH(NOW()),DAY(NOW())))</f>
        <v>123</v>
      </c>
      <c r="J267" s="12" t="str">
        <f t="shared" ca="1" si="26"/>
        <v>NOT DUE</v>
      </c>
      <c r="K267" s="24"/>
      <c r="L267" s="15"/>
    </row>
    <row r="268" spans="1:12" ht="24">
      <c r="A268" s="12" t="s">
        <v>4850</v>
      </c>
      <c r="B268" s="24" t="s">
        <v>3850</v>
      </c>
      <c r="C268" s="24" t="s">
        <v>3851</v>
      </c>
      <c r="D268" s="34" t="s">
        <v>376</v>
      </c>
      <c r="E268" s="8">
        <v>44082</v>
      </c>
      <c r="F268" s="8">
        <v>44447</v>
      </c>
      <c r="G268" s="52"/>
      <c r="H268" s="10">
        <f>F268+(365)</f>
        <v>44812</v>
      </c>
      <c r="I268" s="11">
        <f t="shared" ca="1" si="35"/>
        <v>123</v>
      </c>
      <c r="J268" s="12" t="str">
        <f t="shared" ca="1" si="26"/>
        <v>NOT DUE</v>
      </c>
      <c r="K268" s="24"/>
      <c r="L268" s="15"/>
    </row>
    <row r="269" spans="1:12" ht="49.5" customHeight="1">
      <c r="A269" s="12" t="s">
        <v>4851</v>
      </c>
      <c r="B269" s="24" t="s">
        <v>599</v>
      </c>
      <c r="C269" s="24" t="s">
        <v>600</v>
      </c>
      <c r="D269" s="16" t="s">
        <v>1</v>
      </c>
      <c r="E269" s="8">
        <v>44082</v>
      </c>
      <c r="F269" s="366">
        <v>44689</v>
      </c>
      <c r="G269" s="52"/>
      <c r="H269" s="10">
        <f t="shared" ref="H269:H282" si="36">F269+(1)</f>
        <v>44690</v>
      </c>
      <c r="I269" s="11">
        <f t="shared" ca="1" si="35"/>
        <v>1</v>
      </c>
      <c r="J269" s="12" t="str">
        <f t="shared" ca="1" si="26"/>
        <v>NOT DUE</v>
      </c>
      <c r="K269" s="24" t="s">
        <v>623</v>
      </c>
      <c r="L269" s="15"/>
    </row>
    <row r="270" spans="1:12" ht="62.45" customHeight="1">
      <c r="A270" s="12" t="s">
        <v>4852</v>
      </c>
      <c r="B270" s="24" t="s">
        <v>601</v>
      </c>
      <c r="C270" s="24" t="s">
        <v>602</v>
      </c>
      <c r="D270" s="16" t="s">
        <v>1</v>
      </c>
      <c r="E270" s="8">
        <v>44082</v>
      </c>
      <c r="F270" s="366">
        <v>44689</v>
      </c>
      <c r="G270" s="52"/>
      <c r="H270" s="10">
        <f t="shared" si="36"/>
        <v>44690</v>
      </c>
      <c r="I270" s="11">
        <f t="shared" ca="1" si="35"/>
        <v>1</v>
      </c>
      <c r="J270" s="12" t="str">
        <f t="shared" ca="1" si="26"/>
        <v>NOT DUE</v>
      </c>
      <c r="K270" s="24" t="s">
        <v>624</v>
      </c>
      <c r="L270" s="15"/>
    </row>
    <row r="271" spans="1:12" ht="25.5" customHeight="1">
      <c r="A271" s="12" t="s">
        <v>4853</v>
      </c>
      <c r="B271" s="24" t="s">
        <v>603</v>
      </c>
      <c r="C271" s="24" t="s">
        <v>602</v>
      </c>
      <c r="D271" s="16" t="s">
        <v>1</v>
      </c>
      <c r="E271" s="8">
        <v>44082</v>
      </c>
      <c r="F271" s="366">
        <v>44689</v>
      </c>
      <c r="G271" s="52"/>
      <c r="H271" s="10">
        <f t="shared" si="36"/>
        <v>44690</v>
      </c>
      <c r="I271" s="11">
        <f t="shared" ca="1" si="35"/>
        <v>1</v>
      </c>
      <c r="J271" s="12" t="str">
        <f t="shared" ca="1" si="26"/>
        <v>NOT DUE</v>
      </c>
      <c r="K271" s="24" t="s">
        <v>625</v>
      </c>
      <c r="L271" s="15"/>
    </row>
    <row r="272" spans="1:12" ht="56.1" customHeight="1">
      <c r="A272" s="12" t="s">
        <v>4854</v>
      </c>
      <c r="B272" s="24" t="s">
        <v>604</v>
      </c>
      <c r="C272" s="24" t="s">
        <v>605</v>
      </c>
      <c r="D272" s="16" t="s">
        <v>1</v>
      </c>
      <c r="E272" s="8">
        <v>44082</v>
      </c>
      <c r="F272" s="366">
        <v>44689</v>
      </c>
      <c r="G272" s="52"/>
      <c r="H272" s="10">
        <f t="shared" si="36"/>
        <v>44690</v>
      </c>
      <c r="I272" s="11">
        <f t="shared" ca="1" si="35"/>
        <v>1</v>
      </c>
      <c r="J272" s="12" t="str">
        <f t="shared" ca="1" si="26"/>
        <v>NOT DUE</v>
      </c>
      <c r="K272" s="24" t="s">
        <v>626</v>
      </c>
      <c r="L272" s="15"/>
    </row>
    <row r="273" spans="1:12" ht="111.95" customHeight="1">
      <c r="A273" s="12" t="s">
        <v>4855</v>
      </c>
      <c r="B273" s="24" t="s">
        <v>606</v>
      </c>
      <c r="C273" s="24" t="s">
        <v>607</v>
      </c>
      <c r="D273" s="16" t="s">
        <v>1</v>
      </c>
      <c r="E273" s="8">
        <v>44082</v>
      </c>
      <c r="F273" s="366">
        <v>44689</v>
      </c>
      <c r="G273" s="52"/>
      <c r="H273" s="10">
        <f t="shared" si="36"/>
        <v>44690</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16" t="s">
        <v>1</v>
      </c>
      <c r="E274" s="8">
        <v>44082</v>
      </c>
      <c r="F274" s="366">
        <v>44689</v>
      </c>
      <c r="G274" s="52"/>
      <c r="H274" s="10">
        <f t="shared" si="36"/>
        <v>44690</v>
      </c>
      <c r="I274" s="11">
        <f t="shared" ca="1" si="35"/>
        <v>1</v>
      </c>
      <c r="J274" s="12" t="str">
        <f t="shared" ca="1" si="37"/>
        <v>NOT DUE</v>
      </c>
      <c r="K274" s="24" t="s">
        <v>628</v>
      </c>
      <c r="L274" s="15"/>
    </row>
    <row r="275" spans="1:12" ht="25.5" customHeight="1">
      <c r="A275" s="12" t="s">
        <v>4857</v>
      </c>
      <c r="B275" s="24" t="s">
        <v>610</v>
      </c>
      <c r="C275" s="24" t="s">
        <v>611</v>
      </c>
      <c r="D275" s="16" t="s">
        <v>1</v>
      </c>
      <c r="E275" s="8">
        <v>44082</v>
      </c>
      <c r="F275" s="366">
        <v>44689</v>
      </c>
      <c r="G275" s="52"/>
      <c r="H275" s="10">
        <f t="shared" si="36"/>
        <v>44690</v>
      </c>
      <c r="I275" s="11">
        <f t="shared" ca="1" si="35"/>
        <v>1</v>
      </c>
      <c r="J275" s="12" t="str">
        <f t="shared" ca="1" si="37"/>
        <v>NOT DUE</v>
      </c>
      <c r="K275" s="24" t="s">
        <v>629</v>
      </c>
      <c r="L275" s="15"/>
    </row>
    <row r="276" spans="1:12" ht="48" customHeight="1">
      <c r="A276" s="12" t="s">
        <v>4858</v>
      </c>
      <c r="B276" s="24" t="s">
        <v>612</v>
      </c>
      <c r="C276" s="24" t="s">
        <v>613</v>
      </c>
      <c r="D276" s="16" t="s">
        <v>1</v>
      </c>
      <c r="E276" s="8">
        <v>44082</v>
      </c>
      <c r="F276" s="366">
        <v>44689</v>
      </c>
      <c r="G276" s="52"/>
      <c r="H276" s="10">
        <f t="shared" si="36"/>
        <v>44690</v>
      </c>
      <c r="I276" s="11">
        <f t="shared" ca="1" si="35"/>
        <v>1</v>
      </c>
      <c r="J276" s="12" t="str">
        <f t="shared" ca="1" si="37"/>
        <v>NOT DUE</v>
      </c>
      <c r="K276" s="24" t="s">
        <v>630</v>
      </c>
      <c r="L276" s="15"/>
    </row>
    <row r="277" spans="1:12" ht="42" customHeight="1">
      <c r="A277" s="12" t="s">
        <v>4859</v>
      </c>
      <c r="B277" s="24" t="s">
        <v>614</v>
      </c>
      <c r="C277" s="24" t="s">
        <v>615</v>
      </c>
      <c r="D277" s="16" t="s">
        <v>1</v>
      </c>
      <c r="E277" s="8">
        <v>44082</v>
      </c>
      <c r="F277" s="366">
        <v>44689</v>
      </c>
      <c r="G277" s="52"/>
      <c r="H277" s="10">
        <f t="shared" si="36"/>
        <v>44690</v>
      </c>
      <c r="I277" s="11">
        <f t="shared" ca="1" si="35"/>
        <v>1</v>
      </c>
      <c r="J277" s="12" t="str">
        <f t="shared" ca="1" si="37"/>
        <v>NOT DUE</v>
      </c>
      <c r="K277" s="24" t="s">
        <v>631</v>
      </c>
      <c r="L277" s="15"/>
    </row>
    <row r="278" spans="1:12" ht="42.95" customHeight="1">
      <c r="A278" s="12" t="s">
        <v>4860</v>
      </c>
      <c r="B278" s="24" t="s">
        <v>616</v>
      </c>
      <c r="C278" s="24" t="s">
        <v>617</v>
      </c>
      <c r="D278" s="16" t="s">
        <v>1</v>
      </c>
      <c r="E278" s="8">
        <v>44082</v>
      </c>
      <c r="F278" s="366">
        <v>44689</v>
      </c>
      <c r="G278" s="52"/>
      <c r="H278" s="10">
        <f t="shared" si="36"/>
        <v>44690</v>
      </c>
      <c r="I278" s="11">
        <f t="shared" ca="1" si="35"/>
        <v>1</v>
      </c>
      <c r="J278" s="12" t="str">
        <f t="shared" ca="1" si="37"/>
        <v>NOT DUE</v>
      </c>
      <c r="K278" s="24" t="s">
        <v>632</v>
      </c>
      <c r="L278" s="15"/>
    </row>
    <row r="279" spans="1:12" ht="44.1" customHeight="1">
      <c r="A279" s="12" t="s">
        <v>4861</v>
      </c>
      <c r="B279" s="24" t="s">
        <v>618</v>
      </c>
      <c r="C279" s="24" t="s">
        <v>617</v>
      </c>
      <c r="D279" s="16" t="s">
        <v>1</v>
      </c>
      <c r="E279" s="8">
        <v>44082</v>
      </c>
      <c r="F279" s="366">
        <v>44689</v>
      </c>
      <c r="G279" s="52"/>
      <c r="H279" s="10">
        <f t="shared" si="36"/>
        <v>44690</v>
      </c>
      <c r="I279" s="11">
        <f t="shared" ca="1" si="35"/>
        <v>1</v>
      </c>
      <c r="J279" s="12" t="str">
        <f t="shared" ca="1" si="37"/>
        <v>NOT DUE</v>
      </c>
      <c r="K279" s="24" t="s">
        <v>633</v>
      </c>
      <c r="L279" s="15"/>
    </row>
    <row r="280" spans="1:12" ht="38.1" customHeight="1">
      <c r="A280" s="12" t="s">
        <v>4862</v>
      </c>
      <c r="B280" s="24" t="s">
        <v>619</v>
      </c>
      <c r="C280" s="24" t="s">
        <v>620</v>
      </c>
      <c r="D280" s="16" t="s">
        <v>1</v>
      </c>
      <c r="E280" s="8">
        <v>44082</v>
      </c>
      <c r="F280" s="366">
        <v>44689</v>
      </c>
      <c r="G280" s="52"/>
      <c r="H280" s="10">
        <f t="shared" si="36"/>
        <v>44690</v>
      </c>
      <c r="I280" s="11">
        <f t="shared" ca="1" si="35"/>
        <v>1</v>
      </c>
      <c r="J280" s="12" t="str">
        <f t="shared" ca="1" si="37"/>
        <v>NOT DUE</v>
      </c>
      <c r="K280" s="24" t="s">
        <v>630</v>
      </c>
      <c r="L280" s="15"/>
    </row>
    <row r="281" spans="1:12" ht="30" customHeight="1">
      <c r="A281" s="12" t="s">
        <v>4863</v>
      </c>
      <c r="B281" s="24" t="s">
        <v>621</v>
      </c>
      <c r="C281" s="24" t="s">
        <v>617</v>
      </c>
      <c r="D281" s="16" t="s">
        <v>1</v>
      </c>
      <c r="E281" s="8">
        <v>44082</v>
      </c>
      <c r="F281" s="366">
        <v>44689</v>
      </c>
      <c r="G281" s="52"/>
      <c r="H281" s="10">
        <f t="shared" si="36"/>
        <v>44690</v>
      </c>
      <c r="I281" s="11">
        <f t="shared" ca="1" si="35"/>
        <v>1</v>
      </c>
      <c r="J281" s="12" t="str">
        <f t="shared" ca="1" si="37"/>
        <v>NOT DUE</v>
      </c>
      <c r="K281" s="24" t="s">
        <v>634</v>
      </c>
      <c r="L281" s="15"/>
    </row>
    <row r="282" spans="1:12" ht="39.6" customHeight="1">
      <c r="A282" s="12" t="s">
        <v>4864</v>
      </c>
      <c r="B282" s="24" t="s">
        <v>622</v>
      </c>
      <c r="C282" s="24" t="s">
        <v>617</v>
      </c>
      <c r="D282" s="16" t="s">
        <v>1</v>
      </c>
      <c r="E282" s="8">
        <v>44082</v>
      </c>
      <c r="F282" s="366">
        <v>44689</v>
      </c>
      <c r="G282" s="52"/>
      <c r="H282" s="10">
        <f t="shared" si="36"/>
        <v>44690</v>
      </c>
      <c r="I282" s="11">
        <f t="shared" ca="1" si="35"/>
        <v>1</v>
      </c>
      <c r="J282" s="12" t="str">
        <f t="shared" ca="1" si="37"/>
        <v>NOT DUE</v>
      </c>
      <c r="K282" s="24" t="s">
        <v>635</v>
      </c>
      <c r="L282" s="15"/>
    </row>
    <row r="283" spans="1:12" ht="39.950000000000003" customHeight="1">
      <c r="A283" s="12" t="s">
        <v>4865</v>
      </c>
      <c r="B283" s="24" t="s">
        <v>610</v>
      </c>
      <c r="C283" s="24" t="s">
        <v>636</v>
      </c>
      <c r="D283" s="16" t="s">
        <v>25</v>
      </c>
      <c r="E283" s="8">
        <v>44082</v>
      </c>
      <c r="F283" s="366">
        <v>44688</v>
      </c>
      <c r="G283" s="52"/>
      <c r="H283" s="10">
        <f>F283+(7)</f>
        <v>44695</v>
      </c>
      <c r="I283" s="11">
        <f t="shared" ca="1" si="35"/>
        <v>6</v>
      </c>
      <c r="J283" s="12" t="str">
        <f t="shared" ca="1" si="37"/>
        <v>NOT DUE</v>
      </c>
      <c r="K283" s="24" t="s">
        <v>629</v>
      </c>
      <c r="L283" s="15"/>
    </row>
    <row r="284" spans="1:12" ht="30" customHeight="1">
      <c r="A284" s="12" t="s">
        <v>4866</v>
      </c>
      <c r="B284" s="24" t="s">
        <v>637</v>
      </c>
      <c r="C284" s="24" t="s">
        <v>638</v>
      </c>
      <c r="D284" s="16" t="s">
        <v>25</v>
      </c>
      <c r="E284" s="8">
        <v>44082</v>
      </c>
      <c r="F284" s="366">
        <v>44688</v>
      </c>
      <c r="G284" s="52"/>
      <c r="H284" s="10">
        <f t="shared" ref="H284:H286" si="38">F284+(7)</f>
        <v>44695</v>
      </c>
      <c r="I284" s="11">
        <f t="shared" ca="1" si="35"/>
        <v>6</v>
      </c>
      <c r="J284" s="12" t="str">
        <f t="shared" ca="1" si="37"/>
        <v>NOT DUE</v>
      </c>
      <c r="K284" s="24" t="s">
        <v>642</v>
      </c>
      <c r="L284" s="15"/>
    </row>
    <row r="285" spans="1:12" ht="61.5" customHeight="1">
      <c r="A285" s="12" t="s">
        <v>4867</v>
      </c>
      <c r="B285" s="24" t="s">
        <v>639</v>
      </c>
      <c r="C285" s="24" t="s">
        <v>617</v>
      </c>
      <c r="D285" s="16" t="s">
        <v>25</v>
      </c>
      <c r="E285" s="8">
        <v>44082</v>
      </c>
      <c r="F285" s="366">
        <v>44688</v>
      </c>
      <c r="G285" s="52"/>
      <c r="H285" s="10">
        <f t="shared" si="38"/>
        <v>44695</v>
      </c>
      <c r="I285" s="11">
        <f t="shared" ca="1" si="35"/>
        <v>6</v>
      </c>
      <c r="J285" s="12" t="str">
        <f t="shared" ca="1" si="37"/>
        <v>NOT DUE</v>
      </c>
      <c r="K285" s="24" t="s">
        <v>643</v>
      </c>
      <c r="L285" s="15"/>
    </row>
    <row r="286" spans="1:12" ht="45" customHeight="1">
      <c r="A286" s="12" t="s">
        <v>4868</v>
      </c>
      <c r="B286" s="24" t="s">
        <v>640</v>
      </c>
      <c r="C286" s="24" t="s">
        <v>641</v>
      </c>
      <c r="D286" s="16" t="s">
        <v>25</v>
      </c>
      <c r="E286" s="8">
        <v>44082</v>
      </c>
      <c r="F286" s="366">
        <v>44688</v>
      </c>
      <c r="G286" s="52"/>
      <c r="H286" s="10">
        <f t="shared" si="38"/>
        <v>44695</v>
      </c>
      <c r="I286" s="11">
        <f t="shared" ca="1" si="35"/>
        <v>6</v>
      </c>
      <c r="J286" s="12" t="str">
        <f t="shared" ca="1" si="37"/>
        <v>NOT DUE</v>
      </c>
      <c r="K286" s="24" t="s">
        <v>644</v>
      </c>
      <c r="L286" s="15"/>
    </row>
    <row r="287" spans="1:12" ht="15" customHeight="1">
      <c r="A287" s="12" t="s">
        <v>4869</v>
      </c>
      <c r="B287" s="24" t="s">
        <v>3852</v>
      </c>
      <c r="C287" s="24" t="s">
        <v>388</v>
      </c>
      <c r="D287" s="16" t="s">
        <v>4</v>
      </c>
      <c r="E287" s="8">
        <v>44082</v>
      </c>
      <c r="F287" s="366">
        <v>44663</v>
      </c>
      <c r="G287" s="52"/>
      <c r="H287" s="10">
        <f>F287+(30)</f>
        <v>44693</v>
      </c>
      <c r="I287" s="11">
        <f t="shared" ca="1" si="35"/>
        <v>4</v>
      </c>
      <c r="J287" s="12" t="str">
        <f t="shared" ca="1" si="37"/>
        <v>NOT DUE</v>
      </c>
      <c r="K287" s="24" t="s">
        <v>645</v>
      </c>
      <c r="L287" s="15"/>
    </row>
    <row r="288" spans="1:12" ht="24">
      <c r="A288" s="12" t="s">
        <v>4870</v>
      </c>
      <c r="B288" s="24" t="s">
        <v>646</v>
      </c>
      <c r="C288" s="24" t="s">
        <v>617</v>
      </c>
      <c r="D288" s="16" t="s">
        <v>4</v>
      </c>
      <c r="E288" s="8">
        <v>44082</v>
      </c>
      <c r="F288" s="366">
        <v>44663</v>
      </c>
      <c r="G288" s="52"/>
      <c r="H288" s="10">
        <f>F288+(30)</f>
        <v>44693</v>
      </c>
      <c r="I288" s="11">
        <f t="shared" ca="1" si="35"/>
        <v>4</v>
      </c>
      <c r="J288" s="12" t="str">
        <f t="shared" ca="1" si="37"/>
        <v>NOT DUE</v>
      </c>
      <c r="K288" s="24" t="s">
        <v>629</v>
      </c>
      <c r="L288" s="15"/>
    </row>
    <row r="289" spans="1:12" ht="93" customHeight="1">
      <c r="A289" s="12" t="s">
        <v>4871</v>
      </c>
      <c r="B289" s="24" t="s">
        <v>647</v>
      </c>
      <c r="C289" s="24" t="s">
        <v>617</v>
      </c>
      <c r="D289" s="16" t="s">
        <v>4</v>
      </c>
      <c r="E289" s="8">
        <v>44082</v>
      </c>
      <c r="F289" s="366">
        <v>44663</v>
      </c>
      <c r="G289" s="52"/>
      <c r="H289" s="10">
        <f t="shared" ref="H289:H291" si="39">F289+(30)</f>
        <v>44693</v>
      </c>
      <c r="I289" s="11">
        <f t="shared" ca="1" si="35"/>
        <v>4</v>
      </c>
      <c r="J289" s="12" t="str">
        <f t="shared" ca="1" si="37"/>
        <v>NOT DUE</v>
      </c>
      <c r="K289" s="24" t="s">
        <v>650</v>
      </c>
      <c r="L289" s="15"/>
    </row>
    <row r="290" spans="1:12" ht="39.950000000000003" customHeight="1">
      <c r="A290" s="12" t="s">
        <v>4872</v>
      </c>
      <c r="B290" s="24" t="s">
        <v>639</v>
      </c>
      <c r="C290" s="24" t="s">
        <v>617</v>
      </c>
      <c r="D290" s="16" t="s">
        <v>4</v>
      </c>
      <c r="E290" s="8">
        <v>44082</v>
      </c>
      <c r="F290" s="366">
        <v>44663</v>
      </c>
      <c r="G290" s="52"/>
      <c r="H290" s="10">
        <f t="shared" si="39"/>
        <v>44693</v>
      </c>
      <c r="I290" s="11">
        <f t="shared" ca="1" si="35"/>
        <v>4</v>
      </c>
      <c r="J290" s="12" t="str">
        <f t="shared" ca="1" si="37"/>
        <v>NOT DUE</v>
      </c>
      <c r="K290" s="24" t="s">
        <v>651</v>
      </c>
      <c r="L290" s="15"/>
    </row>
    <row r="291" spans="1:12" ht="34.5" customHeight="1">
      <c r="A291" s="12" t="s">
        <v>4873</v>
      </c>
      <c r="B291" s="24" t="s">
        <v>648</v>
      </c>
      <c r="C291" s="24" t="s">
        <v>649</v>
      </c>
      <c r="D291" s="16" t="s">
        <v>4</v>
      </c>
      <c r="E291" s="8">
        <v>44082</v>
      </c>
      <c r="F291" s="366">
        <v>44663</v>
      </c>
      <c r="G291" s="52"/>
      <c r="H291" s="10">
        <f t="shared" si="39"/>
        <v>44693</v>
      </c>
      <c r="I291" s="11">
        <f t="shared" ca="1" si="35"/>
        <v>4</v>
      </c>
      <c r="J291" s="12" t="str">
        <f t="shared" ca="1" si="37"/>
        <v>NOT DUE</v>
      </c>
      <c r="K291" s="24" t="s">
        <v>652</v>
      </c>
      <c r="L291" s="15"/>
    </row>
    <row r="292" spans="1:12" ht="71.099999999999994" customHeight="1">
      <c r="A292" s="12" t="s">
        <v>4874</v>
      </c>
      <c r="B292" s="24" t="s">
        <v>653</v>
      </c>
      <c r="C292" s="24" t="s">
        <v>3853</v>
      </c>
      <c r="D292" s="16" t="s">
        <v>594</v>
      </c>
      <c r="E292" s="8">
        <v>44082</v>
      </c>
      <c r="F292" s="306">
        <v>44632</v>
      </c>
      <c r="G292" s="52"/>
      <c r="H292" s="10">
        <f>F292+(182)</f>
        <v>44814</v>
      </c>
      <c r="I292" s="11">
        <f t="shared" ca="1" si="35"/>
        <v>125</v>
      </c>
      <c r="J292" s="12" t="str">
        <f t="shared" ca="1" si="37"/>
        <v>NOT DUE</v>
      </c>
      <c r="K292" s="24" t="s">
        <v>655</v>
      </c>
      <c r="L292" s="15"/>
    </row>
    <row r="293" spans="1:12" ht="42" customHeight="1">
      <c r="A293" s="12" t="s">
        <v>4875</v>
      </c>
      <c r="B293" s="24" t="s">
        <v>654</v>
      </c>
      <c r="C293" s="24" t="s">
        <v>649</v>
      </c>
      <c r="D293" s="16" t="s">
        <v>594</v>
      </c>
      <c r="E293" s="8">
        <v>44082</v>
      </c>
      <c r="F293" s="366">
        <v>44632</v>
      </c>
      <c r="G293" s="52"/>
      <c r="H293" s="10">
        <f>F293+(182)</f>
        <v>44814</v>
      </c>
      <c r="I293" s="11">
        <f t="shared" ca="1" si="35"/>
        <v>125</v>
      </c>
      <c r="J293" s="12" t="str">
        <f t="shared" ca="1" si="37"/>
        <v>NOT DUE</v>
      </c>
      <c r="K293" s="24" t="s">
        <v>656</v>
      </c>
      <c r="L293" s="15"/>
    </row>
    <row r="294" spans="1:12" ht="50.45" customHeight="1">
      <c r="A294" s="12" t="s">
        <v>4876</v>
      </c>
      <c r="B294" s="24" t="s">
        <v>657</v>
      </c>
      <c r="C294" s="24" t="s">
        <v>617</v>
      </c>
      <c r="D294" s="16" t="s">
        <v>376</v>
      </c>
      <c r="E294" s="8">
        <v>44082</v>
      </c>
      <c r="F294" s="8">
        <v>44447</v>
      </c>
      <c r="G294" s="52"/>
      <c r="H294" s="10">
        <f>F294+(365)</f>
        <v>44812</v>
      </c>
      <c r="I294" s="11">
        <f t="shared" ca="1" si="35"/>
        <v>123</v>
      </c>
      <c r="J294" s="12" t="str">
        <f t="shared" ca="1" si="37"/>
        <v>NOT DUE</v>
      </c>
      <c r="K294" s="24" t="s">
        <v>668</v>
      </c>
      <c r="L294" s="15"/>
    </row>
    <row r="295" spans="1:12" ht="24">
      <c r="A295" s="12" t="s">
        <v>4877</v>
      </c>
      <c r="B295" s="24" t="s">
        <v>658</v>
      </c>
      <c r="C295" s="24" t="s">
        <v>617</v>
      </c>
      <c r="D295" s="16" t="s">
        <v>376</v>
      </c>
      <c r="E295" s="8">
        <v>44082</v>
      </c>
      <c r="F295" s="306">
        <v>44447</v>
      </c>
      <c r="G295" s="52"/>
      <c r="H295" s="10">
        <f t="shared" ref="H295:H302" si="40">F295+(365)</f>
        <v>44812</v>
      </c>
      <c r="I295" s="11">
        <f t="shared" ca="1" si="35"/>
        <v>123</v>
      </c>
      <c r="J295" s="12" t="str">
        <f t="shared" ca="1" si="37"/>
        <v>NOT DUE</v>
      </c>
      <c r="K295" s="24" t="s">
        <v>669</v>
      </c>
      <c r="L295" s="15"/>
    </row>
    <row r="296" spans="1:12" ht="41.45" customHeight="1">
      <c r="A296" s="12" t="s">
        <v>4878</v>
      </c>
      <c r="B296" s="24" t="s">
        <v>659</v>
      </c>
      <c r="C296" s="24" t="s">
        <v>617</v>
      </c>
      <c r="D296" s="16" t="s">
        <v>376</v>
      </c>
      <c r="E296" s="8">
        <v>44082</v>
      </c>
      <c r="F296" s="306">
        <v>44447</v>
      </c>
      <c r="G296" s="52"/>
      <c r="H296" s="10">
        <f t="shared" si="40"/>
        <v>44812</v>
      </c>
      <c r="I296" s="11">
        <f t="shared" ca="1" si="35"/>
        <v>123</v>
      </c>
      <c r="J296" s="12" t="str">
        <f t="shared" ca="1" si="37"/>
        <v>NOT DUE</v>
      </c>
      <c r="K296" s="24" t="s">
        <v>670</v>
      </c>
      <c r="L296" s="15"/>
    </row>
    <row r="297" spans="1:12" ht="30.6" customHeight="1">
      <c r="A297" s="12" t="s">
        <v>4879</v>
      </c>
      <c r="B297" s="24" t="s">
        <v>660</v>
      </c>
      <c r="C297" s="24" t="s">
        <v>617</v>
      </c>
      <c r="D297" s="16" t="s">
        <v>376</v>
      </c>
      <c r="E297" s="8">
        <v>44082</v>
      </c>
      <c r="F297" s="306">
        <v>44447</v>
      </c>
      <c r="G297" s="52"/>
      <c r="H297" s="10">
        <f t="shared" si="40"/>
        <v>44812</v>
      </c>
      <c r="I297" s="11">
        <f t="shared" ca="1" si="35"/>
        <v>123</v>
      </c>
      <c r="J297" s="12" t="str">
        <f t="shared" ca="1" si="37"/>
        <v>NOT DUE</v>
      </c>
      <c r="K297" s="24" t="s">
        <v>671</v>
      </c>
      <c r="L297" s="15"/>
    </row>
    <row r="298" spans="1:12" ht="30" customHeight="1">
      <c r="A298" s="12" t="s">
        <v>4880</v>
      </c>
      <c r="B298" s="24" t="s">
        <v>661</v>
      </c>
      <c r="C298" s="24" t="s">
        <v>617</v>
      </c>
      <c r="D298" s="16" t="s">
        <v>376</v>
      </c>
      <c r="E298" s="8">
        <v>44082</v>
      </c>
      <c r="F298" s="306">
        <v>44447</v>
      </c>
      <c r="G298" s="52"/>
      <c r="H298" s="10">
        <f t="shared" si="40"/>
        <v>44812</v>
      </c>
      <c r="I298" s="11">
        <f t="shared" ca="1" si="35"/>
        <v>123</v>
      </c>
      <c r="J298" s="12" t="str">
        <f t="shared" ca="1" si="37"/>
        <v>NOT DUE</v>
      </c>
      <c r="K298" s="24" t="s">
        <v>669</v>
      </c>
      <c r="L298" s="15"/>
    </row>
    <row r="299" spans="1:12" ht="27.95" customHeight="1">
      <c r="A299" s="12" t="s">
        <v>4881</v>
      </c>
      <c r="B299" s="24" t="s">
        <v>662</v>
      </c>
      <c r="C299" s="24" t="s">
        <v>617</v>
      </c>
      <c r="D299" s="16" t="s">
        <v>376</v>
      </c>
      <c r="E299" s="8">
        <v>44082</v>
      </c>
      <c r="F299" s="306">
        <v>44447</v>
      </c>
      <c r="G299" s="52"/>
      <c r="H299" s="10">
        <f t="shared" si="40"/>
        <v>44812</v>
      </c>
      <c r="I299" s="11">
        <f t="shared" ca="1" si="35"/>
        <v>123</v>
      </c>
      <c r="J299" s="12" t="str">
        <f t="shared" ca="1" si="37"/>
        <v>NOT DUE</v>
      </c>
      <c r="K299" s="24" t="s">
        <v>672</v>
      </c>
      <c r="L299" s="15"/>
    </row>
    <row r="300" spans="1:12" ht="41.1" customHeight="1">
      <c r="A300" s="12" t="s">
        <v>4882</v>
      </c>
      <c r="B300" s="24" t="s">
        <v>663</v>
      </c>
      <c r="C300" s="24" t="s">
        <v>664</v>
      </c>
      <c r="D300" s="16" t="s">
        <v>376</v>
      </c>
      <c r="E300" s="8">
        <v>44082</v>
      </c>
      <c r="F300" s="306">
        <v>44447</v>
      </c>
      <c r="G300" s="52"/>
      <c r="H300" s="10">
        <f t="shared" si="40"/>
        <v>44812</v>
      </c>
      <c r="I300" s="11">
        <f t="shared" ca="1" si="35"/>
        <v>123</v>
      </c>
      <c r="J300" s="12" t="str">
        <f t="shared" ca="1" si="37"/>
        <v>NOT DUE</v>
      </c>
      <c r="K300" s="24" t="s">
        <v>673</v>
      </c>
      <c r="L300" s="15"/>
    </row>
    <row r="301" spans="1:12" ht="43.5" customHeight="1">
      <c r="A301" s="12" t="s">
        <v>4883</v>
      </c>
      <c r="B301" s="24" t="s">
        <v>665</v>
      </c>
      <c r="C301" s="24" t="s">
        <v>666</v>
      </c>
      <c r="D301" s="16" t="s">
        <v>376</v>
      </c>
      <c r="E301" s="8">
        <v>44082</v>
      </c>
      <c r="F301" s="306">
        <v>44447</v>
      </c>
      <c r="G301" s="52"/>
      <c r="H301" s="10">
        <f t="shared" si="40"/>
        <v>44812</v>
      </c>
      <c r="I301" s="11">
        <f t="shared" ca="1" si="35"/>
        <v>123</v>
      </c>
      <c r="J301" s="12" t="str">
        <f t="shared" ca="1" si="37"/>
        <v>NOT DUE</v>
      </c>
      <c r="K301" s="24" t="s">
        <v>674</v>
      </c>
      <c r="L301" s="15"/>
    </row>
    <row r="302" spans="1:12" ht="40.5" customHeight="1">
      <c r="A302" s="12" t="s">
        <v>4884</v>
      </c>
      <c r="B302" s="24" t="s">
        <v>667</v>
      </c>
      <c r="C302" s="24" t="s">
        <v>617</v>
      </c>
      <c r="D302" s="16" t="s">
        <v>376</v>
      </c>
      <c r="E302" s="8">
        <v>44082</v>
      </c>
      <c r="F302" s="306">
        <v>44447</v>
      </c>
      <c r="G302" s="52"/>
      <c r="H302" s="10">
        <f t="shared" si="40"/>
        <v>44812</v>
      </c>
      <c r="I302" s="11">
        <f t="shared" ca="1" si="35"/>
        <v>123</v>
      </c>
      <c r="J302" s="12" t="str">
        <f t="shared" ca="1" si="37"/>
        <v>NOT DUE</v>
      </c>
      <c r="K302" s="24" t="s">
        <v>675</v>
      </c>
      <c r="L302" s="15"/>
    </row>
    <row r="303" spans="1:12" ht="45" customHeight="1">
      <c r="A303" s="12" t="s">
        <v>4885</v>
      </c>
      <c r="B303" s="24" t="s">
        <v>676</v>
      </c>
      <c r="C303" s="24" t="s">
        <v>649</v>
      </c>
      <c r="D303" s="16" t="s">
        <v>734</v>
      </c>
      <c r="E303" s="8">
        <v>44082</v>
      </c>
      <c r="F303" s="8">
        <v>44082</v>
      </c>
      <c r="G303" s="52"/>
      <c r="H303" s="10">
        <f>F303+(365*4)</f>
        <v>45542</v>
      </c>
      <c r="I303" s="11">
        <f t="shared" ca="1" si="35"/>
        <v>853</v>
      </c>
      <c r="J303" s="12" t="str">
        <f t="shared" ca="1" si="37"/>
        <v>NOT DUE</v>
      </c>
      <c r="K303" s="24" t="s">
        <v>712</v>
      </c>
      <c r="L303" s="15"/>
    </row>
    <row r="304" spans="1:12" ht="40.5" customHeight="1">
      <c r="A304" s="12" t="s">
        <v>4886</v>
      </c>
      <c r="B304" s="24" t="s">
        <v>677</v>
      </c>
      <c r="C304" s="24" t="s">
        <v>678</v>
      </c>
      <c r="D304" s="16" t="s">
        <v>734</v>
      </c>
      <c r="E304" s="8">
        <v>44082</v>
      </c>
      <c r="F304" s="8">
        <v>44082</v>
      </c>
      <c r="G304" s="52"/>
      <c r="H304" s="10">
        <f t="shared" ref="H304:H331" si="41">F304+(365*4)</f>
        <v>45542</v>
      </c>
      <c r="I304" s="11">
        <f t="shared" ca="1" si="35"/>
        <v>853</v>
      </c>
      <c r="J304" s="12" t="str">
        <f t="shared" ca="1" si="37"/>
        <v>NOT DUE</v>
      </c>
      <c r="K304" s="24" t="s">
        <v>713</v>
      </c>
      <c r="L304" s="15"/>
    </row>
    <row r="305" spans="1:12" ht="30.95" customHeight="1">
      <c r="A305" s="12" t="s">
        <v>4887</v>
      </c>
      <c r="B305" s="24" t="s">
        <v>679</v>
      </c>
      <c r="C305" s="24" t="s">
        <v>649</v>
      </c>
      <c r="D305" s="16" t="s">
        <v>734</v>
      </c>
      <c r="E305" s="8">
        <v>44082</v>
      </c>
      <c r="F305" s="8">
        <v>44082</v>
      </c>
      <c r="G305" s="52"/>
      <c r="H305" s="10">
        <f t="shared" si="41"/>
        <v>45542</v>
      </c>
      <c r="I305" s="11">
        <f t="shared" ca="1" si="35"/>
        <v>853</v>
      </c>
      <c r="J305" s="12" t="str">
        <f t="shared" ca="1" si="37"/>
        <v>NOT DUE</v>
      </c>
      <c r="K305" s="24" t="s">
        <v>714</v>
      </c>
      <c r="L305" s="15"/>
    </row>
    <row r="306" spans="1:12" ht="30" customHeight="1">
      <c r="A306" s="12" t="s">
        <v>4888</v>
      </c>
      <c r="B306" s="24" t="s">
        <v>680</v>
      </c>
      <c r="C306" s="24" t="s">
        <v>649</v>
      </c>
      <c r="D306" s="16" t="s">
        <v>734</v>
      </c>
      <c r="E306" s="8">
        <v>44082</v>
      </c>
      <c r="F306" s="8">
        <v>44082</v>
      </c>
      <c r="G306" s="52"/>
      <c r="H306" s="10">
        <f t="shared" si="41"/>
        <v>45542</v>
      </c>
      <c r="I306" s="11">
        <f t="shared" ca="1" si="35"/>
        <v>853</v>
      </c>
      <c r="J306" s="12" t="str">
        <f t="shared" ca="1" si="37"/>
        <v>NOT DUE</v>
      </c>
      <c r="K306" s="24" t="s">
        <v>715</v>
      </c>
      <c r="L306" s="15"/>
    </row>
    <row r="307" spans="1:12" ht="30.6" customHeight="1">
      <c r="A307" s="12" t="s">
        <v>4889</v>
      </c>
      <c r="B307" s="24" t="s">
        <v>646</v>
      </c>
      <c r="C307" s="24" t="s">
        <v>649</v>
      </c>
      <c r="D307" s="16" t="s">
        <v>734</v>
      </c>
      <c r="E307" s="8">
        <v>44082</v>
      </c>
      <c r="F307" s="8">
        <v>44082</v>
      </c>
      <c r="G307" s="52"/>
      <c r="H307" s="10">
        <f t="shared" si="41"/>
        <v>45542</v>
      </c>
      <c r="I307" s="11">
        <f t="shared" ca="1" si="35"/>
        <v>853</v>
      </c>
      <c r="J307" s="12" t="str">
        <f t="shared" ca="1" si="37"/>
        <v>NOT DUE</v>
      </c>
      <c r="K307" s="24" t="s">
        <v>716</v>
      </c>
      <c r="L307" s="15"/>
    </row>
    <row r="308" spans="1:12" ht="102.6" customHeight="1">
      <c r="A308" s="12" t="s">
        <v>4890</v>
      </c>
      <c r="B308" s="24" t="s">
        <v>647</v>
      </c>
      <c r="C308" s="24" t="s">
        <v>681</v>
      </c>
      <c r="D308" s="16" t="s">
        <v>734</v>
      </c>
      <c r="E308" s="8">
        <v>44082</v>
      </c>
      <c r="F308" s="8">
        <v>44082</v>
      </c>
      <c r="G308" s="52"/>
      <c r="H308" s="10">
        <f t="shared" si="41"/>
        <v>45542</v>
      </c>
      <c r="I308" s="11">
        <f t="shared" ca="1" si="35"/>
        <v>853</v>
      </c>
      <c r="J308" s="12" t="str">
        <f t="shared" ca="1" si="37"/>
        <v>NOT DUE</v>
      </c>
      <c r="K308" s="24" t="s">
        <v>717</v>
      </c>
      <c r="L308" s="15"/>
    </row>
    <row r="309" spans="1:12" ht="29.1" customHeight="1">
      <c r="A309" s="12" t="s">
        <v>4891</v>
      </c>
      <c r="B309" s="24" t="s">
        <v>682</v>
      </c>
      <c r="C309" s="24" t="s">
        <v>617</v>
      </c>
      <c r="D309" s="16" t="s">
        <v>734</v>
      </c>
      <c r="E309" s="8">
        <v>44082</v>
      </c>
      <c r="F309" s="8">
        <v>44082</v>
      </c>
      <c r="G309" s="52"/>
      <c r="H309" s="10">
        <f t="shared" si="41"/>
        <v>45542</v>
      </c>
      <c r="I309" s="11">
        <f t="shared" ca="1" si="35"/>
        <v>853</v>
      </c>
      <c r="J309" s="12" t="str">
        <f t="shared" ca="1" si="37"/>
        <v>NOT DUE</v>
      </c>
      <c r="K309" s="24" t="s">
        <v>718</v>
      </c>
      <c r="L309" s="15"/>
    </row>
    <row r="310" spans="1:12" ht="32.1" customHeight="1">
      <c r="A310" s="12" t="s">
        <v>4892</v>
      </c>
      <c r="B310" s="24" t="s">
        <v>683</v>
      </c>
      <c r="C310" s="24" t="s">
        <v>684</v>
      </c>
      <c r="D310" s="16" t="s">
        <v>734</v>
      </c>
      <c r="E310" s="8">
        <v>44082</v>
      </c>
      <c r="F310" s="8">
        <v>44082</v>
      </c>
      <c r="G310" s="52"/>
      <c r="H310" s="10">
        <f t="shared" si="41"/>
        <v>45542</v>
      </c>
      <c r="I310" s="11">
        <f t="shared" ca="1" si="35"/>
        <v>853</v>
      </c>
      <c r="J310" s="12" t="str">
        <f t="shared" ca="1" si="37"/>
        <v>NOT DUE</v>
      </c>
      <c r="K310" s="24" t="s">
        <v>718</v>
      </c>
      <c r="L310" s="15"/>
    </row>
    <row r="311" spans="1:12" ht="24">
      <c r="A311" s="12" t="s">
        <v>4893</v>
      </c>
      <c r="B311" s="24" t="s">
        <v>685</v>
      </c>
      <c r="C311" s="24" t="s">
        <v>617</v>
      </c>
      <c r="D311" s="16" t="s">
        <v>734</v>
      </c>
      <c r="E311" s="8">
        <v>44082</v>
      </c>
      <c r="F311" s="8">
        <v>44082</v>
      </c>
      <c r="G311" s="52"/>
      <c r="H311" s="10">
        <f t="shared" si="41"/>
        <v>45542</v>
      </c>
      <c r="I311" s="11">
        <f t="shared" ca="1" si="35"/>
        <v>853</v>
      </c>
      <c r="J311" s="12" t="str">
        <f t="shared" ca="1" si="37"/>
        <v>NOT DUE</v>
      </c>
      <c r="K311" s="24" t="s">
        <v>719</v>
      </c>
      <c r="L311" s="15"/>
    </row>
    <row r="312" spans="1:12" ht="45.6" customHeight="1">
      <c r="A312" s="12" t="s">
        <v>4894</v>
      </c>
      <c r="B312" s="24" t="s">
        <v>686</v>
      </c>
      <c r="C312" s="24" t="s">
        <v>684</v>
      </c>
      <c r="D312" s="16" t="s">
        <v>734</v>
      </c>
      <c r="E312" s="8">
        <v>44082</v>
      </c>
      <c r="F312" s="8">
        <v>44082</v>
      </c>
      <c r="G312" s="52"/>
      <c r="H312" s="10">
        <f t="shared" si="41"/>
        <v>45542</v>
      </c>
      <c r="I312" s="11">
        <f t="shared" ca="1" si="35"/>
        <v>853</v>
      </c>
      <c r="J312" s="12" t="str">
        <f t="shared" ca="1" si="37"/>
        <v>NOT DUE</v>
      </c>
      <c r="K312" s="24" t="s">
        <v>712</v>
      </c>
      <c r="L312" s="15"/>
    </row>
    <row r="313" spans="1:12" ht="29.45" customHeight="1">
      <c r="A313" s="12" t="s">
        <v>4895</v>
      </c>
      <c r="B313" s="24" t="s">
        <v>687</v>
      </c>
      <c r="C313" s="24" t="s">
        <v>684</v>
      </c>
      <c r="D313" s="16" t="s">
        <v>734</v>
      </c>
      <c r="E313" s="8">
        <v>44082</v>
      </c>
      <c r="F313" s="8">
        <v>44082</v>
      </c>
      <c r="G313" s="52"/>
      <c r="H313" s="10">
        <f t="shared" si="41"/>
        <v>45542</v>
      </c>
      <c r="I313" s="11">
        <f t="shared" ca="1" si="35"/>
        <v>853</v>
      </c>
      <c r="J313" s="12" t="str">
        <f t="shared" ca="1" si="37"/>
        <v>NOT DUE</v>
      </c>
      <c r="K313" s="24" t="s">
        <v>720</v>
      </c>
      <c r="L313" s="15"/>
    </row>
    <row r="314" spans="1:12" ht="33.6" customHeight="1">
      <c r="A314" s="12" t="s">
        <v>4896</v>
      </c>
      <c r="B314" s="24" t="s">
        <v>688</v>
      </c>
      <c r="C314" s="24" t="s">
        <v>684</v>
      </c>
      <c r="D314" s="16" t="s">
        <v>734</v>
      </c>
      <c r="E314" s="8">
        <v>44082</v>
      </c>
      <c r="F314" s="8">
        <v>44082</v>
      </c>
      <c r="G314" s="52"/>
      <c r="H314" s="10">
        <f t="shared" si="41"/>
        <v>45542</v>
      </c>
      <c r="I314" s="11">
        <f t="shared" ca="1" si="35"/>
        <v>853</v>
      </c>
      <c r="J314" s="12" t="str">
        <f t="shared" ca="1" si="37"/>
        <v>NOT DUE</v>
      </c>
      <c r="K314" s="24" t="s">
        <v>721</v>
      </c>
      <c r="L314" s="15"/>
    </row>
    <row r="315" spans="1:12" ht="102.95" customHeight="1">
      <c r="A315" s="12" t="s">
        <v>4897</v>
      </c>
      <c r="B315" s="24" t="s">
        <v>689</v>
      </c>
      <c r="C315" s="24" t="s">
        <v>684</v>
      </c>
      <c r="D315" s="16" t="s">
        <v>734</v>
      </c>
      <c r="E315" s="8">
        <v>44082</v>
      </c>
      <c r="F315" s="8">
        <v>44082</v>
      </c>
      <c r="G315" s="52"/>
      <c r="H315" s="10">
        <f t="shared" si="41"/>
        <v>45542</v>
      </c>
      <c r="I315" s="11">
        <f t="shared" ca="1" si="35"/>
        <v>853</v>
      </c>
      <c r="J315" s="12" t="str">
        <f t="shared" ca="1" si="37"/>
        <v>NOT DUE</v>
      </c>
      <c r="K315" s="24" t="s">
        <v>717</v>
      </c>
      <c r="L315" s="15"/>
    </row>
    <row r="316" spans="1:12" ht="29.45" customHeight="1">
      <c r="A316" s="12" t="s">
        <v>4898</v>
      </c>
      <c r="B316" s="24" t="s">
        <v>690</v>
      </c>
      <c r="C316" s="24" t="s">
        <v>617</v>
      </c>
      <c r="D316" s="16" t="s">
        <v>734</v>
      </c>
      <c r="E316" s="8">
        <v>44082</v>
      </c>
      <c r="F316" s="8">
        <v>44082</v>
      </c>
      <c r="G316" s="52"/>
      <c r="H316" s="10">
        <f t="shared" si="41"/>
        <v>45542</v>
      </c>
      <c r="I316" s="11">
        <f t="shared" ca="1" si="35"/>
        <v>853</v>
      </c>
      <c r="J316" s="12" t="str">
        <f t="shared" ca="1" si="37"/>
        <v>NOT DUE</v>
      </c>
      <c r="K316" s="24" t="s">
        <v>718</v>
      </c>
      <c r="L316" s="15"/>
    </row>
    <row r="317" spans="1:12" ht="30" customHeight="1">
      <c r="A317" s="12" t="s">
        <v>4899</v>
      </c>
      <c r="B317" s="24" t="s">
        <v>691</v>
      </c>
      <c r="C317" s="24" t="s">
        <v>684</v>
      </c>
      <c r="D317" s="16" t="s">
        <v>734</v>
      </c>
      <c r="E317" s="8">
        <v>44082</v>
      </c>
      <c r="F317" s="8">
        <v>44082</v>
      </c>
      <c r="G317" s="52"/>
      <c r="H317" s="10">
        <f t="shared" si="41"/>
        <v>45542</v>
      </c>
      <c r="I317" s="11">
        <f t="shared" ca="1" si="35"/>
        <v>853</v>
      </c>
      <c r="J317" s="12" t="str">
        <f t="shared" ca="1" si="37"/>
        <v>NOT DUE</v>
      </c>
      <c r="K317" s="24" t="s">
        <v>718</v>
      </c>
      <c r="L317" s="15"/>
    </row>
    <row r="318" spans="1:12" ht="24">
      <c r="A318" s="12" t="s">
        <v>4900</v>
      </c>
      <c r="B318" s="24" t="s">
        <v>692</v>
      </c>
      <c r="C318" s="24" t="s">
        <v>617</v>
      </c>
      <c r="D318" s="16" t="s">
        <v>734</v>
      </c>
      <c r="E318" s="8">
        <v>44082</v>
      </c>
      <c r="F318" s="8">
        <v>44082</v>
      </c>
      <c r="G318" s="52"/>
      <c r="H318" s="10">
        <f t="shared" si="41"/>
        <v>45542</v>
      </c>
      <c r="I318" s="11">
        <f t="shared" ca="1" si="35"/>
        <v>853</v>
      </c>
      <c r="J318" s="12" t="str">
        <f t="shared" ca="1" si="37"/>
        <v>NOT DUE</v>
      </c>
      <c r="K318" s="24" t="s">
        <v>719</v>
      </c>
      <c r="L318" s="15"/>
    </row>
    <row r="319" spans="1:12" ht="24">
      <c r="A319" s="12" t="s">
        <v>4901</v>
      </c>
      <c r="B319" s="24" t="s">
        <v>693</v>
      </c>
      <c r="C319" s="24" t="s">
        <v>617</v>
      </c>
      <c r="D319" s="16" t="s">
        <v>734</v>
      </c>
      <c r="E319" s="8">
        <v>44082</v>
      </c>
      <c r="F319" s="8">
        <v>44082</v>
      </c>
      <c r="G319" s="52"/>
      <c r="H319" s="10">
        <f t="shared" si="41"/>
        <v>45542</v>
      </c>
      <c r="I319" s="11">
        <f t="shared" ca="1" si="35"/>
        <v>853</v>
      </c>
      <c r="J319" s="12" t="str">
        <f t="shared" ca="1" si="37"/>
        <v>NOT DUE</v>
      </c>
      <c r="K319" s="24" t="s">
        <v>722</v>
      </c>
      <c r="L319" s="15"/>
    </row>
    <row r="320" spans="1:12" ht="44.45" customHeight="1">
      <c r="A320" s="12" t="s">
        <v>4902</v>
      </c>
      <c r="B320" s="24" t="s">
        <v>694</v>
      </c>
      <c r="C320" s="24" t="s">
        <v>695</v>
      </c>
      <c r="D320" s="16" t="s">
        <v>734</v>
      </c>
      <c r="E320" s="8">
        <v>44082</v>
      </c>
      <c r="F320" s="8">
        <v>44082</v>
      </c>
      <c r="G320" s="52"/>
      <c r="H320" s="10">
        <f t="shared" si="41"/>
        <v>45542</v>
      </c>
      <c r="I320" s="11">
        <f t="shared" ca="1" si="35"/>
        <v>853</v>
      </c>
      <c r="J320" s="12" t="str">
        <f t="shared" ca="1" si="37"/>
        <v>NOT DUE</v>
      </c>
      <c r="K320" s="24" t="s">
        <v>723</v>
      </c>
      <c r="L320" s="15"/>
    </row>
    <row r="321" spans="1:12" ht="69.95" customHeight="1">
      <c r="A321" s="12" t="s">
        <v>4903</v>
      </c>
      <c r="B321" s="24" t="s">
        <v>696</v>
      </c>
      <c r="C321" s="24" t="s">
        <v>697</v>
      </c>
      <c r="D321" s="16" t="s">
        <v>734</v>
      </c>
      <c r="E321" s="8">
        <v>44082</v>
      </c>
      <c r="F321" s="8">
        <v>44082</v>
      </c>
      <c r="G321" s="52"/>
      <c r="H321" s="10">
        <f t="shared" si="41"/>
        <v>45542</v>
      </c>
      <c r="I321" s="11">
        <f t="shared" ca="1" si="35"/>
        <v>853</v>
      </c>
      <c r="J321" s="12" t="str">
        <f t="shared" ca="1" si="37"/>
        <v>NOT DUE</v>
      </c>
      <c r="K321" s="24" t="s">
        <v>724</v>
      </c>
      <c r="L321" s="15"/>
    </row>
    <row r="322" spans="1:12" ht="29.1" customHeight="1">
      <c r="A322" s="12" t="s">
        <v>4904</v>
      </c>
      <c r="B322" s="24" t="s">
        <v>698</v>
      </c>
      <c r="C322" s="24" t="s">
        <v>699</v>
      </c>
      <c r="D322" s="16" t="s">
        <v>734</v>
      </c>
      <c r="E322" s="8">
        <v>44082</v>
      </c>
      <c r="F322" s="8">
        <v>44082</v>
      </c>
      <c r="G322" s="52"/>
      <c r="H322" s="10">
        <f t="shared" si="41"/>
        <v>45542</v>
      </c>
      <c r="I322" s="11">
        <f t="shared" ca="1" si="35"/>
        <v>853</v>
      </c>
      <c r="J322" s="12" t="str">
        <f t="shared" ca="1" si="37"/>
        <v>NOT DUE</v>
      </c>
      <c r="K322" s="24" t="s">
        <v>725</v>
      </c>
      <c r="L322" s="15"/>
    </row>
    <row r="323" spans="1:12" ht="65.45" customHeight="1">
      <c r="A323" s="12" t="s">
        <v>4905</v>
      </c>
      <c r="B323" s="24" t="s">
        <v>700</v>
      </c>
      <c r="C323" s="24" t="s">
        <v>617</v>
      </c>
      <c r="D323" s="16" t="s">
        <v>734</v>
      </c>
      <c r="E323" s="8">
        <v>44082</v>
      </c>
      <c r="F323" s="8">
        <v>44082</v>
      </c>
      <c r="G323" s="52"/>
      <c r="H323" s="10">
        <f t="shared" si="41"/>
        <v>45542</v>
      </c>
      <c r="I323" s="11">
        <f t="shared" ca="1" si="35"/>
        <v>853</v>
      </c>
      <c r="J323" s="12" t="str">
        <f t="shared" ca="1" si="37"/>
        <v>NOT DUE</v>
      </c>
      <c r="K323" s="24" t="s">
        <v>655</v>
      </c>
      <c r="L323" s="15"/>
    </row>
    <row r="324" spans="1:12" ht="44.1" customHeight="1">
      <c r="A324" s="12" t="s">
        <v>4906</v>
      </c>
      <c r="B324" s="24" t="s">
        <v>639</v>
      </c>
      <c r="C324" s="24" t="s">
        <v>617</v>
      </c>
      <c r="D324" s="16" t="s">
        <v>734</v>
      </c>
      <c r="E324" s="8">
        <v>44082</v>
      </c>
      <c r="F324" s="8">
        <v>44082</v>
      </c>
      <c r="G324" s="52"/>
      <c r="H324" s="10">
        <f t="shared" si="41"/>
        <v>45542</v>
      </c>
      <c r="I324" s="11">
        <f t="shared" ca="1" si="35"/>
        <v>853</v>
      </c>
      <c r="J324" s="12" t="str">
        <f t="shared" ca="1" si="37"/>
        <v>NOT DUE</v>
      </c>
      <c r="K324" s="24" t="s">
        <v>726</v>
      </c>
      <c r="L324" s="15"/>
    </row>
    <row r="325" spans="1:12" ht="40.5" customHeight="1">
      <c r="A325" s="12" t="s">
        <v>4907</v>
      </c>
      <c r="B325" s="24" t="s">
        <v>701</v>
      </c>
      <c r="C325" s="24" t="s">
        <v>702</v>
      </c>
      <c r="D325" s="16" t="s">
        <v>734</v>
      </c>
      <c r="E325" s="8">
        <v>44082</v>
      </c>
      <c r="F325" s="8">
        <v>44082</v>
      </c>
      <c r="G325" s="52"/>
      <c r="H325" s="10">
        <f t="shared" si="41"/>
        <v>45542</v>
      </c>
      <c r="I325" s="11">
        <f t="shared" ca="1" si="35"/>
        <v>853</v>
      </c>
      <c r="J325" s="12" t="str">
        <f t="shared" ca="1" si="37"/>
        <v>NOT DUE</v>
      </c>
      <c r="K325" s="24" t="s">
        <v>727</v>
      </c>
      <c r="L325" s="15"/>
    </row>
    <row r="326" spans="1:12" ht="24">
      <c r="A326" s="12" t="s">
        <v>4908</v>
      </c>
      <c r="B326" s="24" t="s">
        <v>703</v>
      </c>
      <c r="C326" s="24" t="s">
        <v>617</v>
      </c>
      <c r="D326" s="16" t="s">
        <v>734</v>
      </c>
      <c r="E326" s="8">
        <v>44082</v>
      </c>
      <c r="F326" s="8">
        <v>44082</v>
      </c>
      <c r="G326" s="52"/>
      <c r="H326" s="10">
        <f t="shared" si="41"/>
        <v>45542</v>
      </c>
      <c r="I326" s="11">
        <f t="shared" ca="1" si="35"/>
        <v>853</v>
      </c>
      <c r="J326" s="12" t="str">
        <f t="shared" ca="1" si="37"/>
        <v>NOT DUE</v>
      </c>
      <c r="K326" s="24" t="s">
        <v>728</v>
      </c>
      <c r="L326" s="15"/>
    </row>
    <row r="327" spans="1:12" ht="50.1" customHeight="1">
      <c r="A327" s="12" t="s">
        <v>4909</v>
      </c>
      <c r="B327" s="24" t="s">
        <v>704</v>
      </c>
      <c r="C327" s="24" t="s">
        <v>617</v>
      </c>
      <c r="D327" s="16" t="s">
        <v>734</v>
      </c>
      <c r="E327" s="8">
        <v>44082</v>
      </c>
      <c r="F327" s="8">
        <v>44082</v>
      </c>
      <c r="G327" s="52"/>
      <c r="H327" s="10">
        <f t="shared" si="41"/>
        <v>45542</v>
      </c>
      <c r="I327" s="11">
        <f t="shared" ca="1" si="35"/>
        <v>853</v>
      </c>
      <c r="J327" s="12" t="str">
        <f t="shared" ca="1" si="37"/>
        <v>NOT DUE</v>
      </c>
      <c r="K327" s="24" t="s">
        <v>729</v>
      </c>
      <c r="L327" s="15"/>
    </row>
    <row r="328" spans="1:12" ht="36">
      <c r="A328" s="12" t="s">
        <v>4910</v>
      </c>
      <c r="B328" s="24" t="s">
        <v>705</v>
      </c>
      <c r="C328" s="24" t="s">
        <v>617</v>
      </c>
      <c r="D328" s="16" t="s">
        <v>734</v>
      </c>
      <c r="E328" s="8">
        <v>44082</v>
      </c>
      <c r="F328" s="8">
        <v>44082</v>
      </c>
      <c r="G328" s="52"/>
      <c r="H328" s="10">
        <f t="shared" si="41"/>
        <v>45542</v>
      </c>
      <c r="I328" s="11">
        <f t="shared" ca="1" si="35"/>
        <v>853</v>
      </c>
      <c r="J328" s="12" t="str">
        <f t="shared" ca="1" si="37"/>
        <v>NOT DUE</v>
      </c>
      <c r="K328" s="24" t="s">
        <v>730</v>
      </c>
      <c r="L328" s="15"/>
    </row>
    <row r="329" spans="1:12" ht="81" customHeight="1">
      <c r="A329" s="12" t="s">
        <v>4911</v>
      </c>
      <c r="B329" s="24" t="s">
        <v>706</v>
      </c>
      <c r="C329" s="24" t="s">
        <v>707</v>
      </c>
      <c r="D329" s="16" t="s">
        <v>734</v>
      </c>
      <c r="E329" s="8">
        <v>44082</v>
      </c>
      <c r="F329" s="8">
        <v>44082</v>
      </c>
      <c r="G329" s="52"/>
      <c r="H329" s="10">
        <f t="shared" si="41"/>
        <v>45542</v>
      </c>
      <c r="I329" s="11">
        <f t="shared" ca="1" si="35"/>
        <v>853</v>
      </c>
      <c r="J329" s="12" t="str">
        <f t="shared" ca="1" si="37"/>
        <v>NOT DUE</v>
      </c>
      <c r="K329" s="24" t="s">
        <v>731</v>
      </c>
      <c r="L329" s="15"/>
    </row>
    <row r="330" spans="1:12" ht="24">
      <c r="A330" s="12" t="s">
        <v>4912</v>
      </c>
      <c r="B330" s="24" t="s">
        <v>708</v>
      </c>
      <c r="C330" s="24" t="s">
        <v>709</v>
      </c>
      <c r="D330" s="16" t="s">
        <v>734</v>
      </c>
      <c r="E330" s="8">
        <v>44082</v>
      </c>
      <c r="F330" s="8">
        <v>44082</v>
      </c>
      <c r="G330" s="52"/>
      <c r="H330" s="10">
        <f t="shared" si="41"/>
        <v>45542</v>
      </c>
      <c r="I330" s="11">
        <f t="shared" ca="1" si="35"/>
        <v>853</v>
      </c>
      <c r="J330" s="12" t="str">
        <f t="shared" ca="1" si="37"/>
        <v>NOT DUE</v>
      </c>
      <c r="K330" s="24" t="s">
        <v>732</v>
      </c>
      <c r="L330" s="15"/>
    </row>
    <row r="331" spans="1:12" ht="38.25" customHeight="1">
      <c r="A331" s="12" t="s">
        <v>4913</v>
      </c>
      <c r="B331" s="24" t="s">
        <v>710</v>
      </c>
      <c r="C331" s="24" t="s">
        <v>711</v>
      </c>
      <c r="D331" s="16" t="s">
        <v>734</v>
      </c>
      <c r="E331" s="8">
        <v>44082</v>
      </c>
      <c r="F331" s="8">
        <v>44082</v>
      </c>
      <c r="G331" s="52"/>
      <c r="H331" s="10">
        <f t="shared" si="41"/>
        <v>45542</v>
      </c>
      <c r="I331" s="11">
        <f t="shared" ref="I331" ca="1" si="42">IF(ISBLANK(H331),"",H331-DATE(YEAR(NOW()),MONTH(NOW()),DAY(NOW())))</f>
        <v>853</v>
      </c>
      <c r="J331" s="12" t="str">
        <f t="shared" ca="1" si="37"/>
        <v>NOT DUE</v>
      </c>
      <c r="K331" s="24" t="s">
        <v>733</v>
      </c>
      <c r="L331" s="15"/>
    </row>
    <row r="332" spans="1:12" s="199" customFormat="1" ht="24">
      <c r="A332" s="12" t="s">
        <v>4914</v>
      </c>
      <c r="B332" s="194" t="s">
        <v>4916</v>
      </c>
      <c r="C332" s="194" t="s">
        <v>4107</v>
      </c>
      <c r="D332" s="202">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195" t="s">
        <v>4110</v>
      </c>
      <c r="E333" s="8">
        <v>44082</v>
      </c>
      <c r="F333" s="8">
        <v>44082</v>
      </c>
      <c r="G333" s="20">
        <v>0</v>
      </c>
      <c r="H333" s="198">
        <f>IF(I333&lt;=500,$F$5+(I333/24),"error")</f>
        <v>44705.125</v>
      </c>
      <c r="I333" s="196">
        <v>387</v>
      </c>
      <c r="J333" s="197" t="str">
        <f>IF(I333="","",IF(I333&lt;0,"OVERDUE","NOT DUE"))</f>
        <v>NOT DUE</v>
      </c>
      <c r="K333" s="194"/>
      <c r="L333" s="203"/>
    </row>
    <row r="337" spans="2:11">
      <c r="B337" s="206" t="s">
        <v>4545</v>
      </c>
      <c r="D337" s="39" t="s">
        <v>3926</v>
      </c>
      <c r="H337" s="206" t="s">
        <v>3927</v>
      </c>
    </row>
    <row r="339" spans="2:11">
      <c r="C339" s="247" t="s">
        <v>4960</v>
      </c>
      <c r="E339" s="462" t="s">
        <v>5001</v>
      </c>
      <c r="F339" s="462"/>
      <c r="G339" s="462"/>
      <c r="I339" s="462" t="s">
        <v>4949</v>
      </c>
      <c r="J339" s="462"/>
      <c r="K339" s="462"/>
    </row>
    <row r="340" spans="2:11">
      <c r="E340" s="463"/>
      <c r="F340" s="463"/>
      <c r="G340" s="463"/>
      <c r="I340" s="463"/>
      <c r="J340" s="463"/>
      <c r="K340" s="463"/>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73" priority="17" operator="equal">
      <formula>"overdue"</formula>
    </cfRule>
  </conditionalFormatting>
  <conditionalFormatting sqref="J231">
    <cfRule type="cellIs" dxfId="272" priority="16" operator="equal">
      <formula>"overdue"</formula>
    </cfRule>
  </conditionalFormatting>
  <conditionalFormatting sqref="J205">
    <cfRule type="cellIs" dxfId="271" priority="15" operator="equal">
      <formula>"overdue"</formula>
    </cfRule>
  </conditionalFormatting>
  <conditionalFormatting sqref="J209">
    <cfRule type="cellIs" dxfId="270" priority="14" operator="equal">
      <formula>"overdue"</formula>
    </cfRule>
  </conditionalFormatting>
  <conditionalFormatting sqref="J213">
    <cfRule type="cellIs" dxfId="269" priority="13" operator="equal">
      <formula>"overdue"</formula>
    </cfRule>
  </conditionalFormatting>
  <conditionalFormatting sqref="J217">
    <cfRule type="cellIs" dxfId="268" priority="12" operator="equal">
      <formula>"overdue"</formula>
    </cfRule>
  </conditionalFormatting>
  <conditionalFormatting sqref="J221">
    <cfRule type="cellIs" dxfId="267" priority="11" operator="equal">
      <formula>"overdue"</formula>
    </cfRule>
  </conditionalFormatting>
  <conditionalFormatting sqref="J23">
    <cfRule type="cellIs" dxfId="266" priority="10" operator="equal">
      <formula>"overdue"</formula>
    </cfRule>
  </conditionalFormatting>
  <conditionalFormatting sqref="J26">
    <cfRule type="cellIs" dxfId="265" priority="9" operator="equal">
      <formula>"overdue"</formula>
    </cfRule>
  </conditionalFormatting>
  <conditionalFormatting sqref="J32">
    <cfRule type="cellIs" dxfId="264" priority="8" operator="equal">
      <formula>"overdue"</formula>
    </cfRule>
  </conditionalFormatting>
  <conditionalFormatting sqref="J35">
    <cfRule type="cellIs" dxfId="263" priority="7" operator="equal">
      <formula>"overdue"</formula>
    </cfRule>
  </conditionalFormatting>
  <conditionalFormatting sqref="J29">
    <cfRule type="cellIs" dxfId="262" priority="6" operator="equal">
      <formula>"overdue"</formula>
    </cfRule>
  </conditionalFormatting>
  <conditionalFormatting sqref="J245:J246">
    <cfRule type="cellIs" dxfId="261" priority="5" operator="equal">
      <formula>"overdue"</formula>
    </cfRule>
  </conditionalFormatting>
  <conditionalFormatting sqref="J257">
    <cfRule type="cellIs" dxfId="260" priority="4" operator="equal">
      <formula>"overdue"</formula>
    </cfRule>
  </conditionalFormatting>
  <conditionalFormatting sqref="J37">
    <cfRule type="cellIs" dxfId="259" priority="3" operator="equal">
      <formula>"overdue"</formula>
    </cfRule>
  </conditionalFormatting>
  <conditionalFormatting sqref="J36">
    <cfRule type="cellIs" dxfId="258" priority="2" operator="equal">
      <formula>"overdue"</formula>
    </cfRule>
  </conditionalFormatting>
  <conditionalFormatting sqref="J332:J333">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3AE72C7-F983-4005-801C-8E272DC7E5C1}">
          <x14:formula1>
            <xm:f>Details!$A$1:$A$7</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zoomScaleNormal="100" workbookViewId="0">
      <selection activeCell="F289" sqref="F289"/>
    </sheetView>
  </sheetViews>
  <sheetFormatPr defaultRowHeight="13.5"/>
  <cols>
    <col min="1" max="1" width="10.5" style="36"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735</v>
      </c>
      <c r="D3" s="518" t="s">
        <v>12</v>
      </c>
      <c r="E3" s="518"/>
      <c r="F3" s="249" t="s">
        <v>736</v>
      </c>
    </row>
    <row r="4" spans="1:12" ht="18" customHeight="1">
      <c r="A4" s="517" t="s">
        <v>74</v>
      </c>
      <c r="B4" s="517"/>
      <c r="C4" s="29" t="s">
        <v>4637</v>
      </c>
      <c r="D4" s="518" t="s">
        <v>2072</v>
      </c>
      <c r="E4" s="518"/>
      <c r="F4" s="246">
        <f>'Running Hours'!B8</f>
        <v>5405</v>
      </c>
    </row>
    <row r="5" spans="1:12" ht="18" customHeight="1">
      <c r="A5" s="517" t="s">
        <v>75</v>
      </c>
      <c r="B5" s="517"/>
      <c r="C5" s="30" t="s">
        <v>4638</v>
      </c>
      <c r="D5" s="518" t="s">
        <v>4549</v>
      </c>
      <c r="E5" s="518"/>
      <c r="F5" s="115">
        <f>'Running Hours'!$D3</f>
        <v>44689</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44689</v>
      </c>
      <c r="G8" s="52"/>
      <c r="H8" s="10">
        <f>F8+1</f>
        <v>44690</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296" t="s">
        <v>1</v>
      </c>
      <c r="E9" s="8">
        <v>44082</v>
      </c>
      <c r="F9" s="366">
        <v>44689</v>
      </c>
      <c r="G9" s="52"/>
      <c r="H9" s="10">
        <f>F9+1</f>
        <v>44690</v>
      </c>
      <c r="I9" s="11">
        <f t="shared" ca="1" si="0"/>
        <v>1</v>
      </c>
      <c r="J9" s="12" t="str">
        <f t="shared" ca="1" si="1"/>
        <v>NOT DUE</v>
      </c>
      <c r="K9" s="24" t="s">
        <v>584</v>
      </c>
      <c r="L9" s="15"/>
    </row>
    <row r="10" spans="1:12" ht="15" customHeight="1">
      <c r="A10" s="12" t="s">
        <v>803</v>
      </c>
      <c r="B10" s="24" t="s">
        <v>3688</v>
      </c>
      <c r="C10" s="24" t="s">
        <v>3689</v>
      </c>
      <c r="D10" s="296" t="s">
        <v>1</v>
      </c>
      <c r="E10" s="8">
        <v>44082</v>
      </c>
      <c r="F10" s="366">
        <v>44689</v>
      </c>
      <c r="G10" s="52"/>
      <c r="H10" s="10">
        <f>F10+1</f>
        <v>44690</v>
      </c>
      <c r="I10" s="11">
        <f t="shared" ca="1" si="0"/>
        <v>1</v>
      </c>
      <c r="J10" s="12" t="str">
        <f t="shared" ca="1" si="1"/>
        <v>NOT DUE</v>
      </c>
      <c r="K10" s="24" t="s">
        <v>584</v>
      </c>
      <c r="L10" s="13"/>
    </row>
    <row r="11" spans="1:12" ht="15" customHeight="1">
      <c r="A11" s="12" t="s">
        <v>804</v>
      </c>
      <c r="B11" s="24" t="s">
        <v>598</v>
      </c>
      <c r="C11" s="24" t="s">
        <v>3690</v>
      </c>
      <c r="D11" s="296" t="s">
        <v>1</v>
      </c>
      <c r="E11" s="8">
        <v>44082</v>
      </c>
      <c r="F11" s="366">
        <v>44689</v>
      </c>
      <c r="G11" s="52"/>
      <c r="H11" s="10">
        <f>F11+1</f>
        <v>44690</v>
      </c>
      <c r="I11" s="11">
        <f t="shared" ca="1" si="0"/>
        <v>1</v>
      </c>
      <c r="J11" s="12" t="str">
        <f t="shared" ca="1" si="1"/>
        <v>NOT DUE</v>
      </c>
      <c r="K11" s="24" t="s">
        <v>584</v>
      </c>
      <c r="L11" s="15"/>
    </row>
    <row r="12" spans="1:12" ht="15" customHeight="1">
      <c r="A12" s="12" t="s">
        <v>805</v>
      </c>
      <c r="B12" s="24" t="s">
        <v>3691</v>
      </c>
      <c r="C12" s="24" t="s">
        <v>3692</v>
      </c>
      <c r="D12" s="296" t="s">
        <v>1</v>
      </c>
      <c r="E12" s="8">
        <v>44082</v>
      </c>
      <c r="F12" s="366">
        <v>44689</v>
      </c>
      <c r="G12" s="52"/>
      <c r="H12" s="10">
        <f t="shared" ref="H12:H13" si="2">F12+1</f>
        <v>44690</v>
      </c>
      <c r="I12" s="11">
        <f t="shared" ca="1" si="0"/>
        <v>1</v>
      </c>
      <c r="J12" s="12" t="str">
        <f t="shared" ca="1" si="1"/>
        <v>NOT DUE</v>
      </c>
      <c r="K12" s="24" t="s">
        <v>584</v>
      </c>
      <c r="L12" s="15"/>
    </row>
    <row r="13" spans="1:12" ht="15" customHeight="1">
      <c r="A13" s="12" t="s">
        <v>806</v>
      </c>
      <c r="B13" s="24" t="s">
        <v>3693</v>
      </c>
      <c r="C13" s="24" t="s">
        <v>3692</v>
      </c>
      <c r="D13" s="296" t="s">
        <v>1</v>
      </c>
      <c r="E13" s="8">
        <v>44082</v>
      </c>
      <c r="F13" s="366">
        <v>44689</v>
      </c>
      <c r="G13" s="52"/>
      <c r="H13" s="10">
        <f t="shared" si="2"/>
        <v>44690</v>
      </c>
      <c r="I13" s="11">
        <f t="shared" ca="1" si="0"/>
        <v>1</v>
      </c>
      <c r="J13" s="12" t="str">
        <f t="shared" ca="1" si="1"/>
        <v>NOT DUE</v>
      </c>
      <c r="K13" s="24" t="s">
        <v>584</v>
      </c>
      <c r="L13" s="15"/>
    </row>
    <row r="14" spans="1:12" ht="36">
      <c r="A14" s="12" t="s">
        <v>807</v>
      </c>
      <c r="B14" s="24" t="s">
        <v>3694</v>
      </c>
      <c r="C14" s="24" t="s">
        <v>3695</v>
      </c>
      <c r="D14" s="296" t="s">
        <v>1</v>
      </c>
      <c r="E14" s="8">
        <v>44082</v>
      </c>
      <c r="F14" s="366">
        <v>44689</v>
      </c>
      <c r="G14" s="52"/>
      <c r="H14" s="10">
        <f>F14+1</f>
        <v>44690</v>
      </c>
      <c r="I14" s="11">
        <f ca="1">IF(ISBLANK(H14),"",H14-DATE(YEAR(NOW()),MONTH(NOW()),DAY(NOW())))</f>
        <v>1</v>
      </c>
      <c r="J14" s="12" t="str">
        <f t="shared" ca="1" si="1"/>
        <v>NOT DUE</v>
      </c>
      <c r="K14" s="24" t="s">
        <v>584</v>
      </c>
      <c r="L14" s="13"/>
    </row>
    <row r="15" spans="1:12">
      <c r="A15" s="12" t="s">
        <v>808</v>
      </c>
      <c r="B15" s="24" t="s">
        <v>3696</v>
      </c>
      <c r="C15" s="24" t="s">
        <v>3697</v>
      </c>
      <c r="D15" s="296" t="s">
        <v>1</v>
      </c>
      <c r="E15" s="8">
        <v>44082</v>
      </c>
      <c r="F15" s="366">
        <v>44689</v>
      </c>
      <c r="G15" s="52"/>
      <c r="H15" s="10">
        <f>F15+1</f>
        <v>44690</v>
      </c>
      <c r="I15" s="11">
        <f ca="1">IF(ISBLANK(H15),"",H15-DATE(YEAR(NOW()),MONTH(NOW()),DAY(NOW())))</f>
        <v>1</v>
      </c>
      <c r="J15" s="12" t="str">
        <f t="shared" ca="1" si="1"/>
        <v>NOT DUE</v>
      </c>
      <c r="K15" s="24" t="s">
        <v>584</v>
      </c>
      <c r="L15" s="13"/>
    </row>
    <row r="16" spans="1:12" ht="15" customHeight="1">
      <c r="A16" s="12" t="s">
        <v>809</v>
      </c>
      <c r="B16" s="24" t="s">
        <v>3698</v>
      </c>
      <c r="C16" s="24" t="s">
        <v>3699</v>
      </c>
      <c r="D16" s="296" t="s">
        <v>1</v>
      </c>
      <c r="E16" s="8">
        <v>44082</v>
      </c>
      <c r="F16" s="366">
        <v>44689</v>
      </c>
      <c r="G16" s="52"/>
      <c r="H16" s="10">
        <f>F16+1</f>
        <v>44690</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296" t="s">
        <v>4</v>
      </c>
      <c r="E17" s="8">
        <v>44082</v>
      </c>
      <c r="F17" s="366">
        <v>44673</v>
      </c>
      <c r="G17" s="52"/>
      <c r="H17" s="10">
        <f>F17+30</f>
        <v>44703</v>
      </c>
      <c r="I17" s="11">
        <f t="shared" ca="1" si="3"/>
        <v>14</v>
      </c>
      <c r="J17" s="12" t="str">
        <f t="shared" ca="1" si="1"/>
        <v>NOT DUE</v>
      </c>
      <c r="K17" s="24" t="s">
        <v>3701</v>
      </c>
      <c r="L17" s="13"/>
    </row>
    <row r="18" spans="1:12" ht="15" customHeight="1">
      <c r="A18" s="12" t="s">
        <v>811</v>
      </c>
      <c r="B18" s="24" t="s">
        <v>3702</v>
      </c>
      <c r="C18" s="24" t="s">
        <v>3703</v>
      </c>
      <c r="D18" s="296" t="s">
        <v>4</v>
      </c>
      <c r="E18" s="8">
        <v>44082</v>
      </c>
      <c r="F18" s="366">
        <v>44673</v>
      </c>
      <c r="G18" s="52"/>
      <c r="H18" s="10">
        <f t="shared" ref="H18:H35" si="4">F18+30</f>
        <v>44703</v>
      </c>
      <c r="I18" s="11">
        <f t="shared" ca="1" si="3"/>
        <v>14</v>
      </c>
      <c r="J18" s="12" t="str">
        <f t="shared" ca="1" si="1"/>
        <v>NOT DUE</v>
      </c>
      <c r="K18" s="24" t="s">
        <v>3701</v>
      </c>
      <c r="L18" s="13"/>
    </row>
    <row r="19" spans="1:12" ht="15" customHeight="1">
      <c r="A19" s="12" t="s">
        <v>812</v>
      </c>
      <c r="B19" s="24" t="s">
        <v>3702</v>
      </c>
      <c r="C19" s="24" t="s">
        <v>3704</v>
      </c>
      <c r="D19" s="296" t="s">
        <v>4</v>
      </c>
      <c r="E19" s="8">
        <v>44082</v>
      </c>
      <c r="F19" s="366">
        <v>44673</v>
      </c>
      <c r="G19" s="52"/>
      <c r="H19" s="10">
        <f t="shared" si="4"/>
        <v>44703</v>
      </c>
      <c r="I19" s="11">
        <f t="shared" ca="1" si="3"/>
        <v>14</v>
      </c>
      <c r="J19" s="12" t="str">
        <f t="shared" ca="1" si="1"/>
        <v>NOT DUE</v>
      </c>
      <c r="K19" s="24" t="s">
        <v>3701</v>
      </c>
      <c r="L19" s="13"/>
    </row>
    <row r="20" spans="1:12" ht="15" customHeight="1">
      <c r="A20" s="12" t="s">
        <v>813</v>
      </c>
      <c r="B20" s="24" t="s">
        <v>3702</v>
      </c>
      <c r="C20" s="24" t="s">
        <v>3705</v>
      </c>
      <c r="D20" s="296" t="s">
        <v>4</v>
      </c>
      <c r="E20" s="8">
        <v>44082</v>
      </c>
      <c r="F20" s="366">
        <v>44673</v>
      </c>
      <c r="G20" s="52"/>
      <c r="H20" s="10">
        <f t="shared" si="4"/>
        <v>44703</v>
      </c>
      <c r="I20" s="11">
        <f t="shared" ca="1" si="3"/>
        <v>14</v>
      </c>
      <c r="J20" s="12" t="str">
        <f t="shared" ca="1" si="1"/>
        <v>NOT DUE</v>
      </c>
      <c r="K20" s="24" t="s">
        <v>3701</v>
      </c>
      <c r="L20" s="13"/>
    </row>
    <row r="21" spans="1:12" ht="15" customHeight="1">
      <c r="A21" s="12" t="s">
        <v>814</v>
      </c>
      <c r="B21" s="24" t="s">
        <v>3706</v>
      </c>
      <c r="C21" s="24" t="s">
        <v>3703</v>
      </c>
      <c r="D21" s="296" t="s">
        <v>4</v>
      </c>
      <c r="E21" s="8">
        <v>44082</v>
      </c>
      <c r="F21" s="366">
        <v>44673</v>
      </c>
      <c r="G21" s="52"/>
      <c r="H21" s="10">
        <f t="shared" si="4"/>
        <v>44703</v>
      </c>
      <c r="I21" s="11">
        <f t="shared" ca="1" si="3"/>
        <v>14</v>
      </c>
      <c r="J21" s="12" t="str">
        <f t="shared" ca="1" si="1"/>
        <v>NOT DUE</v>
      </c>
      <c r="K21" s="24" t="s">
        <v>3701</v>
      </c>
      <c r="L21" s="13"/>
    </row>
    <row r="22" spans="1:12" ht="15" customHeight="1">
      <c r="A22" s="12" t="s">
        <v>815</v>
      </c>
      <c r="B22" s="24" t="s">
        <v>3706</v>
      </c>
      <c r="C22" s="24" t="s">
        <v>3704</v>
      </c>
      <c r="D22" s="296" t="s">
        <v>4</v>
      </c>
      <c r="E22" s="8">
        <v>44082</v>
      </c>
      <c r="F22" s="366">
        <v>44673</v>
      </c>
      <c r="G22" s="52"/>
      <c r="H22" s="10">
        <f t="shared" si="4"/>
        <v>44703</v>
      </c>
      <c r="I22" s="11">
        <f t="shared" ca="1" si="3"/>
        <v>14</v>
      </c>
      <c r="J22" s="12" t="str">
        <f t="shared" ca="1" si="1"/>
        <v>NOT DUE</v>
      </c>
      <c r="K22" s="24" t="s">
        <v>3701</v>
      </c>
      <c r="L22" s="13"/>
    </row>
    <row r="23" spans="1:12" ht="15" customHeight="1">
      <c r="A23" s="12" t="s">
        <v>816</v>
      </c>
      <c r="B23" s="24" t="s">
        <v>3706</v>
      </c>
      <c r="C23" s="24" t="s">
        <v>3705</v>
      </c>
      <c r="D23" s="296" t="s">
        <v>4</v>
      </c>
      <c r="E23" s="8">
        <v>44082</v>
      </c>
      <c r="F23" s="366">
        <v>44673</v>
      </c>
      <c r="G23" s="52"/>
      <c r="H23" s="10">
        <f t="shared" si="4"/>
        <v>44703</v>
      </c>
      <c r="I23" s="11">
        <f t="shared" ca="1" si="3"/>
        <v>14</v>
      </c>
      <c r="J23" s="12" t="str">
        <f t="shared" ca="1" si="1"/>
        <v>NOT DUE</v>
      </c>
      <c r="K23" s="24" t="s">
        <v>3701</v>
      </c>
      <c r="L23" s="13"/>
    </row>
    <row r="24" spans="1:12" ht="15" customHeight="1">
      <c r="A24" s="12" t="s">
        <v>817</v>
      </c>
      <c r="B24" s="24" t="s">
        <v>3707</v>
      </c>
      <c r="C24" s="24" t="s">
        <v>3703</v>
      </c>
      <c r="D24" s="296" t="s">
        <v>4</v>
      </c>
      <c r="E24" s="8">
        <v>44082</v>
      </c>
      <c r="F24" s="366">
        <v>44673</v>
      </c>
      <c r="G24" s="52"/>
      <c r="H24" s="10">
        <f t="shared" si="4"/>
        <v>44703</v>
      </c>
      <c r="I24" s="11">
        <f t="shared" ca="1" si="3"/>
        <v>14</v>
      </c>
      <c r="J24" s="12" t="str">
        <f t="shared" ca="1" si="1"/>
        <v>NOT DUE</v>
      </c>
      <c r="K24" s="24" t="s">
        <v>3701</v>
      </c>
      <c r="L24" s="13"/>
    </row>
    <row r="25" spans="1:12" ht="15" customHeight="1">
      <c r="A25" s="12" t="s">
        <v>818</v>
      </c>
      <c r="B25" s="24" t="s">
        <v>3707</v>
      </c>
      <c r="C25" s="24" t="s">
        <v>3704</v>
      </c>
      <c r="D25" s="296" t="s">
        <v>4</v>
      </c>
      <c r="E25" s="8">
        <v>44082</v>
      </c>
      <c r="F25" s="366">
        <v>44673</v>
      </c>
      <c r="G25" s="52"/>
      <c r="H25" s="10">
        <f t="shared" si="4"/>
        <v>44703</v>
      </c>
      <c r="I25" s="11">
        <f t="shared" ca="1" si="3"/>
        <v>14</v>
      </c>
      <c r="J25" s="12" t="str">
        <f t="shared" ca="1" si="1"/>
        <v>NOT DUE</v>
      </c>
      <c r="K25" s="24" t="s">
        <v>3701</v>
      </c>
      <c r="L25" s="13"/>
    </row>
    <row r="26" spans="1:12" ht="15" customHeight="1">
      <c r="A26" s="12" t="s">
        <v>819</v>
      </c>
      <c r="B26" s="24" t="s">
        <v>3707</v>
      </c>
      <c r="C26" s="24" t="s">
        <v>3705</v>
      </c>
      <c r="D26" s="296" t="s">
        <v>4</v>
      </c>
      <c r="E26" s="8">
        <v>44082</v>
      </c>
      <c r="F26" s="366">
        <v>44673</v>
      </c>
      <c r="G26" s="52"/>
      <c r="H26" s="10">
        <f t="shared" si="4"/>
        <v>44703</v>
      </c>
      <c r="I26" s="11">
        <f t="shared" ca="1" si="3"/>
        <v>14</v>
      </c>
      <c r="J26" s="12" t="str">
        <f t="shared" ca="1" si="1"/>
        <v>NOT DUE</v>
      </c>
      <c r="K26" s="24" t="s">
        <v>3701</v>
      </c>
      <c r="L26" s="13"/>
    </row>
    <row r="27" spans="1:12" ht="15" customHeight="1">
      <c r="A27" s="12" t="s">
        <v>820</v>
      </c>
      <c r="B27" s="24" t="s">
        <v>3708</v>
      </c>
      <c r="C27" s="24" t="s">
        <v>3703</v>
      </c>
      <c r="D27" s="296" t="s">
        <v>4</v>
      </c>
      <c r="E27" s="8">
        <v>44082</v>
      </c>
      <c r="F27" s="366">
        <v>44673</v>
      </c>
      <c r="G27" s="52"/>
      <c r="H27" s="10">
        <f t="shared" si="4"/>
        <v>44703</v>
      </c>
      <c r="I27" s="11">
        <f t="shared" ca="1" si="3"/>
        <v>14</v>
      </c>
      <c r="J27" s="12" t="str">
        <f t="shared" ca="1" si="1"/>
        <v>NOT DUE</v>
      </c>
      <c r="K27" s="24" t="s">
        <v>3701</v>
      </c>
      <c r="L27" s="13"/>
    </row>
    <row r="28" spans="1:12" ht="15" customHeight="1">
      <c r="A28" s="12" t="s">
        <v>821</v>
      </c>
      <c r="B28" s="24" t="s">
        <v>3708</v>
      </c>
      <c r="C28" s="24" t="s">
        <v>3704</v>
      </c>
      <c r="D28" s="296" t="s">
        <v>4</v>
      </c>
      <c r="E28" s="8">
        <v>44082</v>
      </c>
      <c r="F28" s="366">
        <v>44673</v>
      </c>
      <c r="G28" s="52"/>
      <c r="H28" s="10">
        <f t="shared" si="4"/>
        <v>44703</v>
      </c>
      <c r="I28" s="11">
        <f t="shared" ca="1" si="3"/>
        <v>14</v>
      </c>
      <c r="J28" s="12" t="str">
        <f t="shared" ca="1" si="1"/>
        <v>NOT DUE</v>
      </c>
      <c r="K28" s="24" t="s">
        <v>3701</v>
      </c>
      <c r="L28" s="13"/>
    </row>
    <row r="29" spans="1:12" ht="15" customHeight="1">
      <c r="A29" s="12" t="s">
        <v>822</v>
      </c>
      <c r="B29" s="24" t="s">
        <v>3708</v>
      </c>
      <c r="C29" s="24" t="s">
        <v>3705</v>
      </c>
      <c r="D29" s="296" t="s">
        <v>4</v>
      </c>
      <c r="E29" s="8">
        <v>44082</v>
      </c>
      <c r="F29" s="366">
        <v>44673</v>
      </c>
      <c r="G29" s="52"/>
      <c r="H29" s="10">
        <f t="shared" si="4"/>
        <v>44703</v>
      </c>
      <c r="I29" s="11">
        <f t="shared" ca="1" si="3"/>
        <v>14</v>
      </c>
      <c r="J29" s="12" t="str">
        <f t="shared" ca="1" si="1"/>
        <v>NOT DUE</v>
      </c>
      <c r="K29" s="24" t="s">
        <v>3701</v>
      </c>
      <c r="L29" s="13"/>
    </row>
    <row r="30" spans="1:12" ht="15" customHeight="1">
      <c r="A30" s="12" t="s">
        <v>823</v>
      </c>
      <c r="B30" s="24" t="s">
        <v>3709</v>
      </c>
      <c r="C30" s="24" t="s">
        <v>3703</v>
      </c>
      <c r="D30" s="296" t="s">
        <v>4</v>
      </c>
      <c r="E30" s="8">
        <v>44082</v>
      </c>
      <c r="F30" s="366">
        <v>44673</v>
      </c>
      <c r="G30" s="52"/>
      <c r="H30" s="10">
        <f t="shared" si="4"/>
        <v>44703</v>
      </c>
      <c r="I30" s="11">
        <f t="shared" ca="1" si="3"/>
        <v>14</v>
      </c>
      <c r="J30" s="12" t="str">
        <f t="shared" ca="1" si="1"/>
        <v>NOT DUE</v>
      </c>
      <c r="K30" s="24" t="s">
        <v>3701</v>
      </c>
      <c r="L30" s="13"/>
    </row>
    <row r="31" spans="1:12" ht="15" customHeight="1">
      <c r="A31" s="12" t="s">
        <v>824</v>
      </c>
      <c r="B31" s="24" t="s">
        <v>3709</v>
      </c>
      <c r="C31" s="24" t="s">
        <v>3704</v>
      </c>
      <c r="D31" s="296" t="s">
        <v>4</v>
      </c>
      <c r="E31" s="8">
        <v>44082</v>
      </c>
      <c r="F31" s="366">
        <v>44673</v>
      </c>
      <c r="G31" s="52"/>
      <c r="H31" s="10">
        <f t="shared" si="4"/>
        <v>44703</v>
      </c>
      <c r="I31" s="11">
        <f t="shared" ca="1" si="3"/>
        <v>14</v>
      </c>
      <c r="J31" s="12" t="str">
        <f t="shared" ca="1" si="1"/>
        <v>NOT DUE</v>
      </c>
      <c r="K31" s="24" t="s">
        <v>3701</v>
      </c>
      <c r="L31" s="13"/>
    </row>
    <row r="32" spans="1:12" ht="15" customHeight="1">
      <c r="A32" s="12" t="s">
        <v>825</v>
      </c>
      <c r="B32" s="24" t="s">
        <v>3709</v>
      </c>
      <c r="C32" s="24" t="s">
        <v>3705</v>
      </c>
      <c r="D32" s="296" t="s">
        <v>4</v>
      </c>
      <c r="E32" s="8">
        <v>44082</v>
      </c>
      <c r="F32" s="366">
        <v>44673</v>
      </c>
      <c r="G32" s="52"/>
      <c r="H32" s="10">
        <f t="shared" si="4"/>
        <v>44703</v>
      </c>
      <c r="I32" s="11">
        <f t="shared" ca="1" si="3"/>
        <v>14</v>
      </c>
      <c r="J32" s="12" t="str">
        <f t="shared" ca="1" si="1"/>
        <v>NOT DUE</v>
      </c>
      <c r="K32" s="24" t="s">
        <v>3701</v>
      </c>
      <c r="L32" s="13"/>
    </row>
    <row r="33" spans="1:12" ht="15" customHeight="1">
      <c r="A33" s="12" t="s">
        <v>826</v>
      </c>
      <c r="B33" s="24" t="s">
        <v>3710</v>
      </c>
      <c r="C33" s="24" t="s">
        <v>3703</v>
      </c>
      <c r="D33" s="296" t="s">
        <v>4</v>
      </c>
      <c r="E33" s="8">
        <v>44082</v>
      </c>
      <c r="F33" s="366">
        <v>44673</v>
      </c>
      <c r="G33" s="52"/>
      <c r="H33" s="10">
        <f t="shared" si="4"/>
        <v>44703</v>
      </c>
      <c r="I33" s="11">
        <f t="shared" ca="1" si="3"/>
        <v>14</v>
      </c>
      <c r="J33" s="12" t="str">
        <f t="shared" ca="1" si="1"/>
        <v>NOT DUE</v>
      </c>
      <c r="K33" s="24" t="s">
        <v>3701</v>
      </c>
      <c r="L33" s="13"/>
    </row>
    <row r="34" spans="1:12" ht="15" customHeight="1">
      <c r="A34" s="12" t="s">
        <v>827</v>
      </c>
      <c r="B34" s="24" t="s">
        <v>3710</v>
      </c>
      <c r="C34" s="24" t="s">
        <v>3704</v>
      </c>
      <c r="D34" s="296" t="s">
        <v>4</v>
      </c>
      <c r="E34" s="8">
        <v>44082</v>
      </c>
      <c r="F34" s="366">
        <v>44673</v>
      </c>
      <c r="G34" s="52"/>
      <c r="H34" s="10">
        <f t="shared" si="4"/>
        <v>44703</v>
      </c>
      <c r="I34" s="11">
        <f t="shared" ca="1" si="3"/>
        <v>14</v>
      </c>
      <c r="J34" s="12" t="str">
        <f t="shared" ca="1" si="1"/>
        <v>NOT DUE</v>
      </c>
      <c r="K34" s="24" t="s">
        <v>3701</v>
      </c>
      <c r="L34" s="13"/>
    </row>
    <row r="35" spans="1:12" ht="15" customHeight="1">
      <c r="A35" s="12" t="s">
        <v>828</v>
      </c>
      <c r="B35" s="24" t="s">
        <v>3710</v>
      </c>
      <c r="C35" s="24" t="s">
        <v>3705</v>
      </c>
      <c r="D35" s="296" t="s">
        <v>4</v>
      </c>
      <c r="E35" s="8">
        <v>44082</v>
      </c>
      <c r="F35" s="366">
        <v>44673</v>
      </c>
      <c r="G35" s="52"/>
      <c r="H35" s="10">
        <f t="shared" si="4"/>
        <v>44703</v>
      </c>
      <c r="I35" s="11">
        <f t="shared" ca="1" si="3"/>
        <v>14</v>
      </c>
      <c r="J35" s="12" t="str">
        <f t="shared" ca="1" si="1"/>
        <v>NOT DUE</v>
      </c>
      <c r="K35" s="24" t="s">
        <v>3701</v>
      </c>
      <c r="L35" s="13"/>
    </row>
    <row r="36" spans="1:12" ht="15" customHeight="1">
      <c r="A36" s="12" t="s">
        <v>829</v>
      </c>
      <c r="B36" s="24" t="s">
        <v>548</v>
      </c>
      <c r="C36" s="24" t="s">
        <v>3867</v>
      </c>
      <c r="D36" s="296">
        <v>200</v>
      </c>
      <c r="E36" s="8">
        <v>44082</v>
      </c>
      <c r="F36" s="366">
        <v>44684</v>
      </c>
      <c r="G36" s="304">
        <v>5283</v>
      </c>
      <c r="H36" s="17">
        <f>IF(I36&lt;=200,$F$5+(I36/24),"error")</f>
        <v>44692.25</v>
      </c>
      <c r="I36" s="18">
        <f>D36-($F$4-G36)</f>
        <v>78</v>
      </c>
      <c r="J36" s="12" t="str">
        <f>IF(I36="","",IF(I36&lt;0,"OVERDUE","NOT DUE"))</f>
        <v>NOT DUE</v>
      </c>
      <c r="K36" s="24" t="s">
        <v>584</v>
      </c>
      <c r="L36" s="15"/>
    </row>
    <row r="37" spans="1:12" ht="15" customHeight="1">
      <c r="A37" s="12" t="s">
        <v>830</v>
      </c>
      <c r="B37" s="24" t="s">
        <v>548</v>
      </c>
      <c r="C37" s="24" t="s">
        <v>3868</v>
      </c>
      <c r="D37" s="296">
        <v>2000</v>
      </c>
      <c r="E37" s="8">
        <v>44082</v>
      </c>
      <c r="F37" s="366">
        <v>44684</v>
      </c>
      <c r="G37" s="304">
        <v>5283</v>
      </c>
      <c r="H37" s="17">
        <f>IF(I37&lt;=2000,$F$5+(I37/24),"error")</f>
        <v>44767.25</v>
      </c>
      <c r="I37" s="18">
        <f>D37-($F$4-G37)</f>
        <v>1878</v>
      </c>
      <c r="J37" s="12" t="str">
        <f>IF(I37="","",IF(I37&lt;0,"OVERDUE","NOT DUE"))</f>
        <v>NOT DUE</v>
      </c>
      <c r="K37" s="24" t="s">
        <v>3711</v>
      </c>
      <c r="L37" s="15"/>
    </row>
    <row r="38" spans="1:12" ht="15" customHeight="1">
      <c r="A38" s="12" t="s">
        <v>831</v>
      </c>
      <c r="B38" s="24" t="s">
        <v>548</v>
      </c>
      <c r="C38" s="24" t="s">
        <v>3712</v>
      </c>
      <c r="D38" s="296">
        <v>200</v>
      </c>
      <c r="E38" s="8">
        <v>44082</v>
      </c>
      <c r="F38" s="366">
        <v>44684</v>
      </c>
      <c r="G38" s="304">
        <v>5283</v>
      </c>
      <c r="H38" s="17">
        <f>IF(I38&lt;=200,$F$5+(I38/24),"error")</f>
        <v>44692.25</v>
      </c>
      <c r="I38" s="18">
        <f>D38-($F$4-G38)</f>
        <v>78</v>
      </c>
      <c r="J38" s="12" t="str">
        <f>IF(I38="","",IF(I38&lt;0,"OVERDUE","NOT DUE"))</f>
        <v>NOT DUE</v>
      </c>
      <c r="K38" s="24" t="s">
        <v>584</v>
      </c>
      <c r="L38" s="15"/>
    </row>
    <row r="39" spans="1:12" ht="15" customHeight="1">
      <c r="A39" s="12" t="s">
        <v>832</v>
      </c>
      <c r="B39" s="24" t="s">
        <v>548</v>
      </c>
      <c r="C39" s="24" t="s">
        <v>3713</v>
      </c>
      <c r="D39" s="296">
        <v>100</v>
      </c>
      <c r="E39" s="8">
        <v>44082</v>
      </c>
      <c r="F39" s="366">
        <v>44688</v>
      </c>
      <c r="G39" s="304">
        <v>5383</v>
      </c>
      <c r="H39" s="17">
        <f>IF(I39&lt;=100,$F$5+(I39/24),"error")</f>
        <v>44692.25</v>
      </c>
      <c r="I39" s="18">
        <f>D39-($F$4-G39)</f>
        <v>78</v>
      </c>
      <c r="J39" s="12" t="str">
        <f>IF(I39="","",IF(I39&lt;0,"OVERDUE","NOT DUE"))</f>
        <v>NOT DUE</v>
      </c>
      <c r="K39" s="24" t="s">
        <v>584</v>
      </c>
      <c r="L39" s="15"/>
    </row>
    <row r="40" spans="1:12" ht="18" customHeight="1">
      <c r="A40" s="12" t="s">
        <v>833</v>
      </c>
      <c r="B40" s="24" t="s">
        <v>548</v>
      </c>
      <c r="C40" s="24" t="s">
        <v>5008</v>
      </c>
      <c r="D40" s="296">
        <v>8000</v>
      </c>
      <c r="E40" s="8">
        <v>44082</v>
      </c>
      <c r="F40" s="8">
        <v>44082</v>
      </c>
      <c r="G40" s="20">
        <v>0</v>
      </c>
      <c r="H40" s="17">
        <f>IF(I40&lt;=8000,$F$5+(I40/24),"error")</f>
        <v>44797.125</v>
      </c>
      <c r="I40" s="18">
        <f t="shared" ref="I40:I103" si="5">D40-($F$4-G40)</f>
        <v>2595</v>
      </c>
      <c r="J40" s="12" t="str">
        <f t="shared" ref="J40:J44" si="6">IF(I40="","",IF(I40&lt;0,"OVERDUE","NOT DUE"))</f>
        <v>NOT DUE</v>
      </c>
      <c r="K40" s="24" t="s">
        <v>3711</v>
      </c>
      <c r="L40" s="15"/>
    </row>
    <row r="41" spans="1:12" ht="15" customHeight="1">
      <c r="A41" s="12" t="s">
        <v>834</v>
      </c>
      <c r="B41" s="24" t="s">
        <v>548</v>
      </c>
      <c r="C41" s="24" t="s">
        <v>3715</v>
      </c>
      <c r="D41" s="296">
        <v>8000</v>
      </c>
      <c r="E41" s="8">
        <v>44082</v>
      </c>
      <c r="F41" s="366">
        <v>44636</v>
      </c>
      <c r="G41" s="20">
        <v>4879</v>
      </c>
      <c r="H41" s="17">
        <f t="shared" ref="H41" si="7">IF(I41&lt;=8000,$F$5+(I41/24),"error")</f>
        <v>45000.416666666664</v>
      </c>
      <c r="I41" s="18">
        <f t="shared" si="5"/>
        <v>7474</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44797.125</v>
      </c>
      <c r="I42" s="18">
        <f t="shared" si="5"/>
        <v>2595</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44713.791666666664</v>
      </c>
      <c r="I43" s="18">
        <f t="shared" si="5"/>
        <v>595</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44713.791666666664</v>
      </c>
      <c r="I44" s="18">
        <f t="shared" si="5"/>
        <v>595</v>
      </c>
      <c r="J44" s="12" t="str">
        <f t="shared" si="6"/>
        <v>NOT DUE</v>
      </c>
      <c r="K44" s="24" t="s">
        <v>3711</v>
      </c>
      <c r="L44" s="15"/>
    </row>
    <row r="45" spans="1:12" ht="15" customHeight="1">
      <c r="A45" s="12" t="s">
        <v>838</v>
      </c>
      <c r="B45" s="24" t="s">
        <v>3719</v>
      </c>
      <c r="C45" s="24" t="s">
        <v>3720</v>
      </c>
      <c r="D45" s="296">
        <v>1500</v>
      </c>
      <c r="E45" s="8">
        <v>44082</v>
      </c>
      <c r="F45" s="306">
        <v>44673</v>
      </c>
      <c r="G45" s="304">
        <v>5041</v>
      </c>
      <c r="H45" s="17">
        <f>IF(I45&lt;=1500,$F$5+(I45/24),"error")</f>
        <v>44736.333333333336</v>
      </c>
      <c r="I45" s="18">
        <f t="shared" si="5"/>
        <v>1136</v>
      </c>
      <c r="J45" s="12" t="str">
        <f t="shared" si="1"/>
        <v>NOT DUE</v>
      </c>
      <c r="K45" s="24" t="s">
        <v>3721</v>
      </c>
      <c r="L45" s="15"/>
    </row>
    <row r="46" spans="1:12" ht="15" customHeight="1">
      <c r="A46" s="12" t="s">
        <v>839</v>
      </c>
      <c r="B46" s="24" t="s">
        <v>3722</v>
      </c>
      <c r="C46" s="24" t="s">
        <v>3720</v>
      </c>
      <c r="D46" s="296">
        <v>1500</v>
      </c>
      <c r="E46" s="8">
        <v>44082</v>
      </c>
      <c r="F46" s="366">
        <v>44673</v>
      </c>
      <c r="G46" s="304">
        <v>5041</v>
      </c>
      <c r="H46" s="17">
        <f t="shared" ref="H46:H49" si="8">IF(I46&lt;=1500,$F$5+(I46/24),"error")</f>
        <v>44736.333333333336</v>
      </c>
      <c r="I46" s="18">
        <f t="shared" si="5"/>
        <v>1136</v>
      </c>
      <c r="J46" s="12" t="str">
        <f t="shared" si="1"/>
        <v>NOT DUE</v>
      </c>
      <c r="K46" s="24" t="s">
        <v>3721</v>
      </c>
      <c r="L46" s="15"/>
    </row>
    <row r="47" spans="1:12" ht="15" customHeight="1">
      <c r="A47" s="12" t="s">
        <v>840</v>
      </c>
      <c r="B47" s="24" t="s">
        <v>3723</v>
      </c>
      <c r="C47" s="24" t="s">
        <v>3720</v>
      </c>
      <c r="D47" s="296">
        <v>1500</v>
      </c>
      <c r="E47" s="8">
        <v>44082</v>
      </c>
      <c r="F47" s="366">
        <v>44673</v>
      </c>
      <c r="G47" s="304">
        <v>5041</v>
      </c>
      <c r="H47" s="17">
        <f t="shared" si="8"/>
        <v>44736.333333333336</v>
      </c>
      <c r="I47" s="18">
        <f t="shared" si="5"/>
        <v>1136</v>
      </c>
      <c r="J47" s="12" t="str">
        <f t="shared" si="1"/>
        <v>NOT DUE</v>
      </c>
      <c r="K47" s="24" t="s">
        <v>3721</v>
      </c>
      <c r="L47" s="15"/>
    </row>
    <row r="48" spans="1:12" ht="24">
      <c r="A48" s="12" t="s">
        <v>841</v>
      </c>
      <c r="B48" s="24" t="s">
        <v>3724</v>
      </c>
      <c r="C48" s="24" t="s">
        <v>3720</v>
      </c>
      <c r="D48" s="296">
        <v>1500</v>
      </c>
      <c r="E48" s="8">
        <v>44082</v>
      </c>
      <c r="F48" s="366">
        <v>44673</v>
      </c>
      <c r="G48" s="304">
        <v>5041</v>
      </c>
      <c r="H48" s="17">
        <f t="shared" si="8"/>
        <v>44736.333333333336</v>
      </c>
      <c r="I48" s="18">
        <f t="shared" si="5"/>
        <v>1136</v>
      </c>
      <c r="J48" s="12" t="str">
        <f t="shared" si="1"/>
        <v>NOT DUE</v>
      </c>
      <c r="K48" s="24" t="s">
        <v>3721</v>
      </c>
      <c r="L48" s="15"/>
    </row>
    <row r="49" spans="1:12" ht="15" customHeight="1">
      <c r="A49" s="12" t="s">
        <v>842</v>
      </c>
      <c r="B49" s="24" t="s">
        <v>3725</v>
      </c>
      <c r="C49" s="24" t="s">
        <v>3720</v>
      </c>
      <c r="D49" s="296">
        <v>1500</v>
      </c>
      <c r="E49" s="8">
        <v>44082</v>
      </c>
      <c r="F49" s="366">
        <v>44673</v>
      </c>
      <c r="G49" s="304">
        <v>5041</v>
      </c>
      <c r="H49" s="17">
        <f t="shared" si="8"/>
        <v>44736.333333333336</v>
      </c>
      <c r="I49" s="18">
        <f t="shared" si="5"/>
        <v>1136</v>
      </c>
      <c r="J49" s="12" t="str">
        <f t="shared" si="1"/>
        <v>NOT DUE</v>
      </c>
      <c r="K49" s="24" t="s">
        <v>3721</v>
      </c>
      <c r="L49" s="15"/>
    </row>
    <row r="50" spans="1:12" ht="15" customHeight="1">
      <c r="A50" s="12" t="s">
        <v>843</v>
      </c>
      <c r="B50" s="24" t="s">
        <v>3726</v>
      </c>
      <c r="C50" s="24" t="s">
        <v>3720</v>
      </c>
      <c r="D50" s="296">
        <v>1500</v>
      </c>
      <c r="E50" s="8">
        <v>44082</v>
      </c>
      <c r="F50" s="366">
        <v>44673</v>
      </c>
      <c r="G50" s="304">
        <v>5041</v>
      </c>
      <c r="H50" s="17">
        <f>IF(I50&lt;=1500,$F$5+(I50/24),"error")</f>
        <v>44736.333333333336</v>
      </c>
      <c r="I50" s="18">
        <f t="shared" si="5"/>
        <v>1136</v>
      </c>
      <c r="J50" s="12" t="str">
        <f t="shared" si="1"/>
        <v>NOT DUE</v>
      </c>
      <c r="K50" s="24" t="s">
        <v>3721</v>
      </c>
      <c r="L50" s="15"/>
    </row>
    <row r="51" spans="1:12" ht="24" customHeight="1">
      <c r="A51" s="12" t="s">
        <v>844</v>
      </c>
      <c r="B51" s="24" t="s">
        <v>586</v>
      </c>
      <c r="C51" s="24" t="s">
        <v>3727</v>
      </c>
      <c r="D51" s="296">
        <v>1500</v>
      </c>
      <c r="E51" s="8">
        <v>44082</v>
      </c>
      <c r="F51" s="366">
        <v>44523</v>
      </c>
      <c r="G51" s="304">
        <v>4235</v>
      </c>
      <c r="H51" s="17">
        <f>IF(I51&lt;=1500,$F$5+(I51/24),"error")</f>
        <v>44702.75</v>
      </c>
      <c r="I51" s="18">
        <f t="shared" si="5"/>
        <v>330</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44963.791666666664</v>
      </c>
      <c r="I52" s="18">
        <f t="shared" si="5"/>
        <v>6595</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44963.791666666664</v>
      </c>
      <c r="I53" s="18">
        <f t="shared" si="5"/>
        <v>6595</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44963.791666666664</v>
      </c>
      <c r="I54" s="18">
        <f t="shared" si="5"/>
        <v>6595</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44963.791666666664</v>
      </c>
      <c r="I55" s="18">
        <f t="shared" si="5"/>
        <v>6595</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44963.791666666664</v>
      </c>
      <c r="I56" s="18">
        <f t="shared" si="5"/>
        <v>6595</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44963.791666666664</v>
      </c>
      <c r="I57" s="18">
        <f t="shared" si="5"/>
        <v>6595</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44963.791666666664</v>
      </c>
      <c r="I58" s="18">
        <f t="shared" si="5"/>
        <v>6595</v>
      </c>
      <c r="J58" s="12" t="str">
        <f t="shared" si="1"/>
        <v>NOT DUE</v>
      </c>
      <c r="K58" s="24" t="s">
        <v>3728</v>
      </c>
      <c r="L58" s="15"/>
    </row>
    <row r="59" spans="1:12" ht="25.5" customHeight="1">
      <c r="A59" s="12" t="s">
        <v>852</v>
      </c>
      <c r="B59" s="24" t="s">
        <v>587</v>
      </c>
      <c r="C59" s="24" t="s">
        <v>3727</v>
      </c>
      <c r="D59" s="296">
        <v>1500</v>
      </c>
      <c r="E59" s="8">
        <v>44082</v>
      </c>
      <c r="F59" s="366">
        <v>44523</v>
      </c>
      <c r="G59" s="20">
        <v>4235</v>
      </c>
      <c r="H59" s="17">
        <f>IF(I59&lt;=1500,$F$5+(I59/24),"error")</f>
        <v>44702.75</v>
      </c>
      <c r="I59" s="18">
        <f t="shared" si="5"/>
        <v>330</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44963.791666666664</v>
      </c>
      <c r="I60" s="18">
        <f t="shared" si="5"/>
        <v>6595</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44963.791666666664</v>
      </c>
      <c r="I61" s="18">
        <f t="shared" si="5"/>
        <v>6595</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44963.791666666664</v>
      </c>
      <c r="I62" s="18">
        <f t="shared" si="5"/>
        <v>6595</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44963.791666666664</v>
      </c>
      <c r="I63" s="18">
        <f t="shared" si="5"/>
        <v>6595</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44963.791666666664</v>
      </c>
      <c r="I64" s="18">
        <f t="shared" si="5"/>
        <v>6595</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44963.791666666664</v>
      </c>
      <c r="I65" s="18">
        <f t="shared" si="5"/>
        <v>6595</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44963.791666666664</v>
      </c>
      <c r="I66" s="18">
        <f t="shared" si="5"/>
        <v>6595</v>
      </c>
      <c r="J66" s="12" t="str">
        <f t="shared" si="1"/>
        <v>NOT DUE</v>
      </c>
      <c r="K66" s="24" t="s">
        <v>3728</v>
      </c>
      <c r="L66" s="15"/>
    </row>
    <row r="67" spans="1:12" ht="25.5" customHeight="1">
      <c r="A67" s="12" t="s">
        <v>860</v>
      </c>
      <c r="B67" s="24" t="s">
        <v>588</v>
      </c>
      <c r="C67" s="24" t="s">
        <v>3727</v>
      </c>
      <c r="D67" s="296">
        <v>1500</v>
      </c>
      <c r="E67" s="8">
        <v>44082</v>
      </c>
      <c r="F67" s="366">
        <v>44523</v>
      </c>
      <c r="G67" s="20">
        <v>4235</v>
      </c>
      <c r="H67" s="17">
        <f>IF(I67&lt;=1500,$F$5+(I67/24),"error")</f>
        <v>44702.75</v>
      </c>
      <c r="I67" s="18">
        <f t="shared" si="5"/>
        <v>330</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44963.791666666664</v>
      </c>
      <c r="I68" s="18">
        <f t="shared" si="5"/>
        <v>6595</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44963.791666666664</v>
      </c>
      <c r="I69" s="18">
        <f t="shared" si="5"/>
        <v>6595</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44963.791666666664</v>
      </c>
      <c r="I70" s="18">
        <f t="shared" si="5"/>
        <v>6595</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44963.791666666664</v>
      </c>
      <c r="I71" s="18">
        <f t="shared" si="5"/>
        <v>6595</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44963.791666666664</v>
      </c>
      <c r="I72" s="18">
        <f t="shared" si="5"/>
        <v>6595</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44963.791666666664</v>
      </c>
      <c r="I73" s="18">
        <f t="shared" si="5"/>
        <v>6595</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44963.791666666664</v>
      </c>
      <c r="I74" s="18">
        <f t="shared" si="5"/>
        <v>6595</v>
      </c>
      <c r="J74" s="12" t="str">
        <f t="shared" si="1"/>
        <v>NOT DUE</v>
      </c>
      <c r="K74" s="24" t="s">
        <v>3728</v>
      </c>
      <c r="L74" s="15"/>
    </row>
    <row r="75" spans="1:12" ht="25.5" customHeight="1">
      <c r="A75" s="12" t="s">
        <v>868</v>
      </c>
      <c r="B75" s="24" t="s">
        <v>589</v>
      </c>
      <c r="C75" s="24" t="s">
        <v>3727</v>
      </c>
      <c r="D75" s="296">
        <v>1500</v>
      </c>
      <c r="E75" s="8">
        <v>44082</v>
      </c>
      <c r="F75" s="366">
        <v>44523</v>
      </c>
      <c r="G75" s="20">
        <v>4235</v>
      </c>
      <c r="H75" s="17">
        <f>IF(I75&lt;=1500,$F$5+(I75/24),"error")</f>
        <v>44702.75</v>
      </c>
      <c r="I75" s="18">
        <f t="shared" si="5"/>
        <v>330</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44963.791666666664</v>
      </c>
      <c r="I76" s="18">
        <f t="shared" si="5"/>
        <v>6595</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44963.791666666664</v>
      </c>
      <c r="I77" s="18">
        <f t="shared" si="5"/>
        <v>6595</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44963.791666666664</v>
      </c>
      <c r="I78" s="18">
        <f t="shared" si="5"/>
        <v>6595</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44963.791666666664</v>
      </c>
      <c r="I79" s="18">
        <f t="shared" si="5"/>
        <v>6595</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44963.791666666664</v>
      </c>
      <c r="I80" s="18">
        <f t="shared" si="5"/>
        <v>6595</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44963.791666666664</v>
      </c>
      <c r="I81" s="18">
        <f t="shared" si="5"/>
        <v>6595</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44963.791666666664</v>
      </c>
      <c r="I82" s="18">
        <f t="shared" si="5"/>
        <v>6595</v>
      </c>
      <c r="J82" s="12" t="str">
        <f t="shared" si="12"/>
        <v>NOT DUE</v>
      </c>
      <c r="K82" s="24" t="s">
        <v>3728</v>
      </c>
      <c r="L82" s="15"/>
    </row>
    <row r="83" spans="1:12" ht="25.5" customHeight="1">
      <c r="A83" s="12" t="s">
        <v>876</v>
      </c>
      <c r="B83" s="24" t="s">
        <v>590</v>
      </c>
      <c r="C83" s="24" t="s">
        <v>3727</v>
      </c>
      <c r="D83" s="296">
        <v>1500</v>
      </c>
      <c r="E83" s="8">
        <v>44082</v>
      </c>
      <c r="F83" s="306">
        <v>44524</v>
      </c>
      <c r="G83" s="20">
        <v>4235</v>
      </c>
      <c r="H83" s="17">
        <f>IF(I83&lt;=1500,$F$5+(I83/24),"error")</f>
        <v>44702.75</v>
      </c>
      <c r="I83" s="18">
        <f t="shared" si="5"/>
        <v>330</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44963.791666666664</v>
      </c>
      <c r="I84" s="18">
        <f t="shared" si="5"/>
        <v>6595</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44963.791666666664</v>
      </c>
      <c r="I85" s="18">
        <f t="shared" si="5"/>
        <v>6595</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44963.791666666664</v>
      </c>
      <c r="I86" s="18">
        <f t="shared" si="5"/>
        <v>6595</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44963.791666666664</v>
      </c>
      <c r="I87" s="18">
        <f t="shared" si="5"/>
        <v>6595</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44963.791666666664</v>
      </c>
      <c r="I88" s="18">
        <f t="shared" si="5"/>
        <v>6595</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44963.791666666664</v>
      </c>
      <c r="I89" s="18">
        <f t="shared" si="5"/>
        <v>6595</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44963.791666666664</v>
      </c>
      <c r="I90" s="18">
        <f t="shared" si="5"/>
        <v>6595</v>
      </c>
      <c r="J90" s="12" t="str">
        <f t="shared" si="12"/>
        <v>NOT DUE</v>
      </c>
      <c r="K90" s="24" t="s">
        <v>3728</v>
      </c>
      <c r="L90" s="15"/>
    </row>
    <row r="91" spans="1:12" ht="25.5" customHeight="1">
      <c r="A91" s="12" t="s">
        <v>884</v>
      </c>
      <c r="B91" s="24" t="s">
        <v>3736</v>
      </c>
      <c r="C91" s="24" t="s">
        <v>3727</v>
      </c>
      <c r="D91" s="296">
        <v>1500</v>
      </c>
      <c r="E91" s="8">
        <v>44082</v>
      </c>
      <c r="F91" s="366">
        <v>44524</v>
      </c>
      <c r="G91" s="20">
        <v>4235</v>
      </c>
      <c r="H91" s="17">
        <f>IF(I91&lt;=1500,$F$5+(I91/24),"error")</f>
        <v>44702.75</v>
      </c>
      <c r="I91" s="18">
        <f t="shared" si="5"/>
        <v>330</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44963.791666666664</v>
      </c>
      <c r="I92" s="18">
        <f t="shared" si="5"/>
        <v>6595</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44963.791666666664</v>
      </c>
      <c r="I93" s="18">
        <f t="shared" si="5"/>
        <v>6595</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44963.791666666664</v>
      </c>
      <c r="I94" s="18">
        <f t="shared" si="5"/>
        <v>6595</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44963.791666666664</v>
      </c>
      <c r="I95" s="18">
        <f t="shared" si="5"/>
        <v>6595</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44963.791666666664</v>
      </c>
      <c r="I96" s="18">
        <f t="shared" si="5"/>
        <v>6595</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44963.791666666664</v>
      </c>
      <c r="I97" s="18">
        <f t="shared" si="5"/>
        <v>6595</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44963.791666666664</v>
      </c>
      <c r="I98" s="18">
        <f t="shared" si="5"/>
        <v>6595</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44963.791666666664</v>
      </c>
      <c r="I99" s="18">
        <f t="shared" si="5"/>
        <v>6595</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44963.791666666664</v>
      </c>
      <c r="I100" s="18">
        <f t="shared" si="5"/>
        <v>6595</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44963.791666666664</v>
      </c>
      <c r="I101" s="18">
        <f t="shared" si="5"/>
        <v>6595</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44963.791666666664</v>
      </c>
      <c r="I102" s="18">
        <f t="shared" si="5"/>
        <v>6595</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44963.791666666664</v>
      </c>
      <c r="I103" s="18">
        <f t="shared" si="5"/>
        <v>6595</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44963.791666666664</v>
      </c>
      <c r="I104" s="18">
        <f t="shared" ref="I104:I167" si="13">D104-($F$4-G104)</f>
        <v>6595</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44963.791666666664</v>
      </c>
      <c r="I105" s="18">
        <f t="shared" si="13"/>
        <v>6595</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44963.791666666664</v>
      </c>
      <c r="I106" s="18">
        <f t="shared" si="13"/>
        <v>6595</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44963.791666666664</v>
      </c>
      <c r="I107" s="18">
        <f t="shared" si="13"/>
        <v>6595</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44963.791666666664</v>
      </c>
      <c r="I108" s="18">
        <f t="shared" si="13"/>
        <v>6595</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44963.791666666664</v>
      </c>
      <c r="I109" s="18">
        <f t="shared" si="13"/>
        <v>6595</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44963.791666666664</v>
      </c>
      <c r="I110" s="18">
        <f t="shared" si="13"/>
        <v>6595</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44963.791666666664</v>
      </c>
      <c r="I111" s="18">
        <f t="shared" si="13"/>
        <v>6595</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44963.791666666664</v>
      </c>
      <c r="I112" s="18">
        <f t="shared" si="13"/>
        <v>6595</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44963.791666666664</v>
      </c>
      <c r="I113" s="18">
        <f t="shared" si="13"/>
        <v>6595</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44963.791666666664</v>
      </c>
      <c r="I114" s="18">
        <f t="shared" si="13"/>
        <v>6595</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44963.791666666664</v>
      </c>
      <c r="I115" s="18">
        <f t="shared" si="13"/>
        <v>6595</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44963.791666666664</v>
      </c>
      <c r="I116" s="18">
        <f t="shared" si="13"/>
        <v>6595</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44963.791666666664</v>
      </c>
      <c r="I117" s="18">
        <f t="shared" si="13"/>
        <v>6595</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44963.791666666664</v>
      </c>
      <c r="I118" s="18">
        <f t="shared" si="13"/>
        <v>6595</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44963.791666666664</v>
      </c>
      <c r="I119" s="18">
        <f t="shared" si="13"/>
        <v>6595</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45297.125</v>
      </c>
      <c r="I120" s="18">
        <f t="shared" si="13"/>
        <v>14595</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44963.791666666664</v>
      </c>
      <c r="I121" s="18">
        <f t="shared" si="13"/>
        <v>6595</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44963.791666666664</v>
      </c>
      <c r="I122" s="18">
        <f t="shared" si="13"/>
        <v>6595</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44963.791666666664</v>
      </c>
      <c r="I123" s="18">
        <f t="shared" si="13"/>
        <v>6595</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45297.125</v>
      </c>
      <c r="I124" s="18">
        <f t="shared" si="13"/>
        <v>14595</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44963.791666666664</v>
      </c>
      <c r="I125" s="18">
        <f t="shared" si="13"/>
        <v>6595</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44963.791666666664</v>
      </c>
      <c r="I126" s="18">
        <f t="shared" si="13"/>
        <v>6595</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44963.791666666664</v>
      </c>
      <c r="I127" s="18">
        <f t="shared" si="13"/>
        <v>6595</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45297.125</v>
      </c>
      <c r="I128" s="18">
        <f t="shared" si="13"/>
        <v>14595</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44963.791666666664</v>
      </c>
      <c r="I129" s="18">
        <f t="shared" si="13"/>
        <v>6595</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44963.791666666664</v>
      </c>
      <c r="I130" s="18">
        <f t="shared" si="13"/>
        <v>6595</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44963.791666666664</v>
      </c>
      <c r="I131" s="18">
        <f t="shared" si="13"/>
        <v>6595</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45297.125</v>
      </c>
      <c r="I132" s="18">
        <f t="shared" si="13"/>
        <v>14595</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44963.791666666664</v>
      </c>
      <c r="I133" s="18">
        <f t="shared" si="13"/>
        <v>6595</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44963.791666666664</v>
      </c>
      <c r="I134" s="18">
        <f t="shared" si="13"/>
        <v>6595</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44963.791666666664</v>
      </c>
      <c r="I135" s="18">
        <f t="shared" si="13"/>
        <v>6595</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45297.125</v>
      </c>
      <c r="I136" s="18">
        <f t="shared" si="13"/>
        <v>14595</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44963.791666666664</v>
      </c>
      <c r="I137" s="18">
        <f t="shared" si="13"/>
        <v>6595</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44963.791666666664</v>
      </c>
      <c r="I138" s="18">
        <f t="shared" si="13"/>
        <v>6595</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44963.791666666664</v>
      </c>
      <c r="I139" s="18">
        <f t="shared" si="13"/>
        <v>6595</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45297.125</v>
      </c>
      <c r="I140" s="18">
        <f t="shared" si="13"/>
        <v>14595</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44963.791666666664</v>
      </c>
      <c r="I141" s="18">
        <f t="shared" si="13"/>
        <v>6595</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45297.125</v>
      </c>
      <c r="I142" s="18">
        <f t="shared" si="13"/>
        <v>14595</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44963.791666666664</v>
      </c>
      <c r="I143" s="18">
        <f t="shared" si="13"/>
        <v>6595</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45297.125</v>
      </c>
      <c r="I144" s="18">
        <f t="shared" si="13"/>
        <v>14595</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44963.791666666664</v>
      </c>
      <c r="I145" s="18">
        <f t="shared" si="13"/>
        <v>6595</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45297.125</v>
      </c>
      <c r="I146" s="18">
        <f t="shared" si="13"/>
        <v>14595</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44963.791666666664</v>
      </c>
      <c r="I147" s="18">
        <f t="shared" si="13"/>
        <v>6595</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45297.125</v>
      </c>
      <c r="I148" s="18">
        <f t="shared" si="13"/>
        <v>14595</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44963.791666666664</v>
      </c>
      <c r="I149" s="18">
        <f t="shared" si="13"/>
        <v>6595</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45297.125</v>
      </c>
      <c r="I150" s="18">
        <f t="shared" si="13"/>
        <v>14595</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44963.791666666664</v>
      </c>
      <c r="I151" s="18">
        <f t="shared" si="13"/>
        <v>6595</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45297.125</v>
      </c>
      <c r="I152" s="18">
        <f t="shared" si="13"/>
        <v>14595</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44963.791666666664</v>
      </c>
      <c r="I153" s="18">
        <f t="shared" si="13"/>
        <v>6595</v>
      </c>
      <c r="J153" s="12" t="str">
        <f t="shared" si="17"/>
        <v>NOT DUE</v>
      </c>
      <c r="K153" s="24" t="s">
        <v>3750</v>
      </c>
      <c r="L153" s="15"/>
    </row>
    <row r="154" spans="1:12" ht="15" customHeight="1">
      <c r="A154" s="12" t="s">
        <v>947</v>
      </c>
      <c r="B154" s="24" t="s">
        <v>591</v>
      </c>
      <c r="C154" s="24" t="s">
        <v>3751</v>
      </c>
      <c r="D154" s="297">
        <v>2000</v>
      </c>
      <c r="E154" s="8">
        <v>44082</v>
      </c>
      <c r="F154" s="306">
        <v>44629</v>
      </c>
      <c r="G154" s="20">
        <v>4985</v>
      </c>
      <c r="H154" s="17">
        <f>IF(I154&lt;=2000,$F$5+(I154/24),"error")</f>
        <v>44754.833333333336</v>
      </c>
      <c r="I154" s="18">
        <f t="shared" si="13"/>
        <v>1580</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44963.791666666664</v>
      </c>
      <c r="I155" s="18">
        <f t="shared" si="13"/>
        <v>6595</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44963.791666666664</v>
      </c>
      <c r="I156" s="18">
        <f t="shared" si="13"/>
        <v>6595</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44963.791666666664</v>
      </c>
      <c r="I157" s="18">
        <f t="shared" si="13"/>
        <v>6595</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44963.791666666664</v>
      </c>
      <c r="I158" s="18">
        <f t="shared" si="13"/>
        <v>6595</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44963.791666666664</v>
      </c>
      <c r="I159" s="18">
        <f t="shared" si="13"/>
        <v>6595</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44963.791666666664</v>
      </c>
      <c r="I160" s="18">
        <f t="shared" si="13"/>
        <v>6595</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44963.791666666664</v>
      </c>
      <c r="I161" s="18">
        <f t="shared" si="13"/>
        <v>6595</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44963.791666666664</v>
      </c>
      <c r="I162" s="18">
        <f t="shared" si="13"/>
        <v>6595</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44963.791666666664</v>
      </c>
      <c r="I163" s="18">
        <f t="shared" si="13"/>
        <v>6595</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44963.791666666664</v>
      </c>
      <c r="I164" s="18">
        <f t="shared" si="13"/>
        <v>6595</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44963.791666666664</v>
      </c>
      <c r="I165" s="18">
        <f t="shared" si="13"/>
        <v>6595</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44963.791666666664</v>
      </c>
      <c r="I166" s="18">
        <f t="shared" si="13"/>
        <v>6595</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44963.791666666664</v>
      </c>
      <c r="I167" s="18">
        <f t="shared" si="13"/>
        <v>6595</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44963.791666666664</v>
      </c>
      <c r="I168" s="18">
        <f t="shared" ref="I168:I233" si="21">D168-($F$4-G168)</f>
        <v>6595</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44963.791666666664</v>
      </c>
      <c r="I169" s="18">
        <f t="shared" si="21"/>
        <v>6595</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44963.791666666664</v>
      </c>
      <c r="I170" s="18">
        <f t="shared" si="21"/>
        <v>6595</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44963.791666666664</v>
      </c>
      <c r="I171" s="18">
        <f t="shared" si="21"/>
        <v>6595</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44963.791666666664</v>
      </c>
      <c r="I172" s="18">
        <f t="shared" si="21"/>
        <v>6595</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44963.791666666664</v>
      </c>
      <c r="I173" s="18">
        <f t="shared" si="21"/>
        <v>6595</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44963.791666666664</v>
      </c>
      <c r="I174" s="18">
        <f t="shared" si="21"/>
        <v>6595</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44963.791666666664</v>
      </c>
      <c r="I175" s="18">
        <f t="shared" si="21"/>
        <v>6595</v>
      </c>
      <c r="J175" s="12" t="str">
        <f t="shared" si="17"/>
        <v>NOT DUE</v>
      </c>
      <c r="K175" s="24" t="s">
        <v>3753</v>
      </c>
      <c r="L175" s="15"/>
    </row>
    <row r="176" spans="1:12">
      <c r="A176" s="12" t="s">
        <v>969</v>
      </c>
      <c r="B176" s="24" t="s">
        <v>592</v>
      </c>
      <c r="C176" s="24" t="s">
        <v>3757</v>
      </c>
      <c r="D176" s="296">
        <v>4000</v>
      </c>
      <c r="E176" s="8">
        <v>44082</v>
      </c>
      <c r="F176" s="8">
        <v>44143</v>
      </c>
      <c r="G176" s="20">
        <v>4000</v>
      </c>
      <c r="H176" s="10">
        <f>IF(I176&lt;=4000,$F$5+(I176/24),"error")</f>
        <v>44797.125</v>
      </c>
      <c r="I176" s="18">
        <f t="shared" si="21"/>
        <v>2595</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44963.791666666664</v>
      </c>
      <c r="I177" s="18">
        <f t="shared" si="21"/>
        <v>6595</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44963.791666666664</v>
      </c>
      <c r="I178" s="18">
        <f t="shared" si="21"/>
        <v>6595</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45297.125</v>
      </c>
      <c r="I179" s="18">
        <f t="shared" si="21"/>
        <v>14595</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44963.791666666664</v>
      </c>
      <c r="I180" s="18">
        <f t="shared" si="21"/>
        <v>6595</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45297.125</v>
      </c>
      <c r="I181" s="18">
        <f t="shared" si="21"/>
        <v>14595</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45297.125</v>
      </c>
      <c r="I182" s="18">
        <f t="shared" si="21"/>
        <v>14595</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44963.791666666664</v>
      </c>
      <c r="I183" s="18">
        <f t="shared" si="21"/>
        <v>6595</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44963.791666666664</v>
      </c>
      <c r="I184" s="18">
        <f t="shared" si="21"/>
        <v>6595</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44963.791666666664</v>
      </c>
      <c r="I185" s="18">
        <f t="shared" si="21"/>
        <v>6595</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44963.791666666664</v>
      </c>
      <c r="I186" s="18">
        <f t="shared" si="21"/>
        <v>6595</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44963.791666666664</v>
      </c>
      <c r="I187" s="18">
        <f t="shared" si="21"/>
        <v>6595</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44963.791666666664</v>
      </c>
      <c r="I188" s="18">
        <f t="shared" si="21"/>
        <v>6595</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44963.791666666664</v>
      </c>
      <c r="I189" s="18">
        <f t="shared" si="21"/>
        <v>6595</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44963.791666666664</v>
      </c>
      <c r="I190" s="18">
        <f t="shared" si="21"/>
        <v>6595</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44963.791666666664</v>
      </c>
      <c r="I191" s="18">
        <f t="shared" si="21"/>
        <v>6595</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44963.791666666664</v>
      </c>
      <c r="I192" s="18">
        <f t="shared" si="21"/>
        <v>6595</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44963.791666666664</v>
      </c>
      <c r="I193" s="18">
        <f t="shared" si="21"/>
        <v>6595</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44963.791666666664</v>
      </c>
      <c r="I194" s="18">
        <f t="shared" si="21"/>
        <v>6595</v>
      </c>
      <c r="J194" s="12" t="str">
        <f t="shared" si="17"/>
        <v>NOT DUE</v>
      </c>
      <c r="K194" s="24" t="s">
        <v>3774</v>
      </c>
      <c r="L194" s="15"/>
    </row>
    <row r="195" spans="1:12" ht="15" customHeight="1">
      <c r="A195" s="12" t="s">
        <v>988</v>
      </c>
      <c r="B195" s="24" t="s">
        <v>593</v>
      </c>
      <c r="C195" s="24" t="s">
        <v>3776</v>
      </c>
      <c r="D195" s="296">
        <v>2000</v>
      </c>
      <c r="E195" s="8">
        <v>44082</v>
      </c>
      <c r="F195" s="306">
        <v>44520</v>
      </c>
      <c r="G195" s="20">
        <v>4000</v>
      </c>
      <c r="H195" s="10">
        <f>IF(I195&lt;=2000,F195+(D195/24),"error")</f>
        <v>44603.333333333336</v>
      </c>
      <c r="I195" s="18">
        <f t="shared" si="21"/>
        <v>595</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44963.791666666664</v>
      </c>
      <c r="I196" s="18">
        <f t="shared" si="21"/>
        <v>6595</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44963.791666666664</v>
      </c>
      <c r="I197" s="18">
        <f t="shared" si="21"/>
        <v>6595</v>
      </c>
      <c r="J197" s="12" t="str">
        <f t="shared" si="17"/>
        <v>NOT DUE</v>
      </c>
      <c r="K197" s="24" t="s">
        <v>3778</v>
      </c>
      <c r="L197" s="15"/>
    </row>
    <row r="198" spans="1:12" ht="15" customHeight="1">
      <c r="A198" s="12" t="s">
        <v>991</v>
      </c>
      <c r="B198" s="24" t="s">
        <v>3702</v>
      </c>
      <c r="C198" s="24" t="s">
        <v>3781</v>
      </c>
      <c r="D198" s="296">
        <v>2500</v>
      </c>
      <c r="E198" s="8">
        <v>44082</v>
      </c>
      <c r="F198" s="8">
        <v>44576</v>
      </c>
      <c r="G198" s="20">
        <v>4638</v>
      </c>
      <c r="H198" s="10">
        <f>IF(I198&lt;=2500,$F$5+(I198/24),"error")</f>
        <v>44761.208333333336</v>
      </c>
      <c r="I198" s="18">
        <f t="shared" si="21"/>
        <v>1733</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44713.791666666664</v>
      </c>
      <c r="I199" s="18">
        <f t="shared" si="21"/>
        <v>595</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44713.791666666664</v>
      </c>
      <c r="I200" s="18">
        <f t="shared" si="21"/>
        <v>595</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44713.791666666664</v>
      </c>
      <c r="I201" s="18">
        <f t="shared" si="21"/>
        <v>595</v>
      </c>
      <c r="J201" s="12" t="str">
        <f t="shared" si="17"/>
        <v>NOT DUE</v>
      </c>
      <c r="K201" s="24" t="s">
        <v>3701</v>
      </c>
      <c r="L201" s="15"/>
    </row>
    <row r="202" spans="1:12" ht="15" customHeight="1">
      <c r="A202" s="12" t="s">
        <v>995</v>
      </c>
      <c r="B202" s="24" t="s">
        <v>3706</v>
      </c>
      <c r="C202" s="24" t="s">
        <v>3781</v>
      </c>
      <c r="D202" s="296">
        <v>2500</v>
      </c>
      <c r="E202" s="8">
        <v>44082</v>
      </c>
      <c r="F202" s="366">
        <v>44576</v>
      </c>
      <c r="G202" s="20">
        <v>4638</v>
      </c>
      <c r="H202" s="10">
        <f>IF(I202&lt;=2500,$F$5+(I202/24),"error")</f>
        <v>44761.208333333336</v>
      </c>
      <c r="I202" s="18">
        <f t="shared" si="21"/>
        <v>1733</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44713.791666666664</v>
      </c>
      <c r="I203" s="18">
        <f t="shared" si="21"/>
        <v>595</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44713.791666666664</v>
      </c>
      <c r="I204" s="18">
        <f t="shared" si="21"/>
        <v>595</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44713.791666666664</v>
      </c>
      <c r="I205" s="18">
        <f t="shared" si="21"/>
        <v>595</v>
      </c>
      <c r="J205" s="12" t="str">
        <f t="shared" si="17"/>
        <v>NOT DUE</v>
      </c>
      <c r="K205" s="24" t="s">
        <v>3701</v>
      </c>
      <c r="L205" s="15"/>
    </row>
    <row r="206" spans="1:12" ht="15" customHeight="1">
      <c r="A206" s="12" t="s">
        <v>999</v>
      </c>
      <c r="B206" s="24" t="s">
        <v>3707</v>
      </c>
      <c r="C206" s="24" t="s">
        <v>3781</v>
      </c>
      <c r="D206" s="296">
        <v>2500</v>
      </c>
      <c r="E206" s="8">
        <v>44082</v>
      </c>
      <c r="F206" s="366">
        <v>44576</v>
      </c>
      <c r="G206" s="20">
        <v>4638</v>
      </c>
      <c r="H206" s="10">
        <f>IF(I206&lt;=2500,$F$5+(I206/24),"error")</f>
        <v>44761.208333333336</v>
      </c>
      <c r="I206" s="18">
        <f t="shared" si="21"/>
        <v>1733</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44713.791666666664</v>
      </c>
      <c r="I207" s="18">
        <f t="shared" si="21"/>
        <v>595</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44713.791666666664</v>
      </c>
      <c r="I208" s="18">
        <f t="shared" si="21"/>
        <v>595</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44713.791666666664</v>
      </c>
      <c r="I209" s="18">
        <f t="shared" si="21"/>
        <v>595</v>
      </c>
      <c r="J209" s="12" t="str">
        <f t="shared" si="26"/>
        <v>NOT DUE</v>
      </c>
      <c r="K209" s="24" t="s">
        <v>3701</v>
      </c>
      <c r="L209" s="15"/>
    </row>
    <row r="210" spans="1:12" ht="15" customHeight="1">
      <c r="A210" s="12" t="s">
        <v>1003</v>
      </c>
      <c r="B210" s="24" t="s">
        <v>3708</v>
      </c>
      <c r="C210" s="24" t="s">
        <v>3781</v>
      </c>
      <c r="D210" s="296">
        <v>2500</v>
      </c>
      <c r="E210" s="8">
        <v>44082</v>
      </c>
      <c r="F210" s="366">
        <v>44576</v>
      </c>
      <c r="G210" s="20">
        <v>4638</v>
      </c>
      <c r="H210" s="10">
        <f>IF(I210&lt;=2500,$F$5+(I210/24),"error")</f>
        <v>44761.208333333336</v>
      </c>
      <c r="I210" s="18">
        <f t="shared" si="21"/>
        <v>1733</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44713.791666666664</v>
      </c>
      <c r="I211" s="18">
        <f t="shared" si="21"/>
        <v>595</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44713.791666666664</v>
      </c>
      <c r="I212" s="18">
        <f t="shared" si="21"/>
        <v>595</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44713.791666666664</v>
      </c>
      <c r="I213" s="18">
        <f t="shared" si="21"/>
        <v>595</v>
      </c>
      <c r="J213" s="12" t="str">
        <f t="shared" si="26"/>
        <v>NOT DUE</v>
      </c>
      <c r="K213" s="24" t="s">
        <v>3701</v>
      </c>
      <c r="L213" s="15"/>
    </row>
    <row r="214" spans="1:12" ht="15" customHeight="1">
      <c r="A214" s="12" t="s">
        <v>1007</v>
      </c>
      <c r="B214" s="24" t="s">
        <v>3709</v>
      </c>
      <c r="C214" s="24" t="s">
        <v>3781</v>
      </c>
      <c r="D214" s="296">
        <v>2500</v>
      </c>
      <c r="E214" s="8">
        <v>44082</v>
      </c>
      <c r="F214" s="366">
        <v>44576</v>
      </c>
      <c r="G214" s="20">
        <v>4638</v>
      </c>
      <c r="H214" s="10">
        <f>IF(I214&lt;=2500,$F$5+(I214/24),"error")</f>
        <v>44761.208333333336</v>
      </c>
      <c r="I214" s="18">
        <f t="shared" si="21"/>
        <v>1733</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44713.791666666664</v>
      </c>
      <c r="I215" s="18">
        <f t="shared" si="21"/>
        <v>595</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44713.791666666664</v>
      </c>
      <c r="I216" s="18">
        <f t="shared" si="21"/>
        <v>595</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44713.791666666664</v>
      </c>
      <c r="I217" s="18">
        <f t="shared" si="21"/>
        <v>595</v>
      </c>
      <c r="J217" s="12" t="str">
        <f t="shared" si="26"/>
        <v>NOT DUE</v>
      </c>
      <c r="K217" s="24" t="s">
        <v>3701</v>
      </c>
      <c r="L217" s="15"/>
    </row>
    <row r="218" spans="1:12" ht="15" customHeight="1">
      <c r="A218" s="12" t="s">
        <v>1011</v>
      </c>
      <c r="B218" s="24" t="s">
        <v>3710</v>
      </c>
      <c r="C218" s="24" t="s">
        <v>3781</v>
      </c>
      <c r="D218" s="296">
        <v>2500</v>
      </c>
      <c r="E218" s="8">
        <v>44082</v>
      </c>
      <c r="F218" s="366">
        <v>44576</v>
      </c>
      <c r="G218" s="20">
        <v>4638</v>
      </c>
      <c r="H218" s="10">
        <f>IF(I218&lt;=2500,$F$5+(I218/24),"error")</f>
        <v>44761.208333333336</v>
      </c>
      <c r="I218" s="18">
        <f t="shared" si="21"/>
        <v>1733</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44713.791666666664</v>
      </c>
      <c r="I219" s="18">
        <f t="shared" si="21"/>
        <v>595</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44713.791666666664</v>
      </c>
      <c r="I220" s="18">
        <f t="shared" si="21"/>
        <v>595</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44713.791666666664</v>
      </c>
      <c r="I221" s="18">
        <f t="shared" si="21"/>
        <v>595</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44963.791666666664</v>
      </c>
      <c r="I222" s="18">
        <f t="shared" si="21"/>
        <v>6595</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44963.791666666664</v>
      </c>
      <c r="I223" s="18">
        <f t="shared" si="21"/>
        <v>6595</v>
      </c>
      <c r="J223" s="12" t="str">
        <f t="shared" si="26"/>
        <v>NOT DUE</v>
      </c>
      <c r="K223" s="24" t="s">
        <v>3768</v>
      </c>
      <c r="L223" s="15"/>
    </row>
    <row r="224" spans="1:12" ht="15" customHeight="1">
      <c r="A224" s="12" t="s">
        <v>1017</v>
      </c>
      <c r="B224" s="24" t="s">
        <v>3786</v>
      </c>
      <c r="C224" s="24" t="s">
        <v>3787</v>
      </c>
      <c r="D224" s="296">
        <v>300</v>
      </c>
      <c r="E224" s="8">
        <v>44082</v>
      </c>
      <c r="F224" s="306">
        <v>44672</v>
      </c>
      <c r="G224" s="20">
        <v>5188</v>
      </c>
      <c r="H224" s="17">
        <f>IF(I224&lt;=300,$F$5+(I224/24),"error")</f>
        <v>44692.458333333336</v>
      </c>
      <c r="I224" s="18">
        <f>D224-($F$4-G224)</f>
        <v>83</v>
      </c>
      <c r="J224" s="12" t="str">
        <f>IF(I224="","",IF(I224&lt;0,"OVERDUE","NOT DUE"))</f>
        <v>NOT DUE</v>
      </c>
      <c r="K224" s="24" t="s">
        <v>3788</v>
      </c>
      <c r="L224" s="15"/>
    </row>
    <row r="225" spans="1:12" ht="25.5" customHeight="1">
      <c r="A225" s="12" t="s">
        <v>1018</v>
      </c>
      <c r="B225" s="24" t="s">
        <v>3789</v>
      </c>
      <c r="C225" s="24" t="s">
        <v>3790</v>
      </c>
      <c r="D225" s="296">
        <v>1500</v>
      </c>
      <c r="E225" s="8">
        <v>44082</v>
      </c>
      <c r="F225" s="306">
        <v>44621</v>
      </c>
      <c r="G225" s="20">
        <v>4879</v>
      </c>
      <c r="H225" s="10">
        <f>IF(I225&lt;=1500,$F$5+(I225/24),"error")</f>
        <v>44729.583333333336</v>
      </c>
      <c r="I225" s="18">
        <f t="shared" si="21"/>
        <v>974</v>
      </c>
      <c r="J225" s="12" t="str">
        <f t="shared" si="26"/>
        <v>NOT DUE</v>
      </c>
      <c r="K225" s="24" t="s">
        <v>3791</v>
      </c>
      <c r="L225" s="15"/>
    </row>
    <row r="226" spans="1:12" ht="26.45" customHeight="1">
      <c r="A226" s="12" t="s">
        <v>1019</v>
      </c>
      <c r="B226" s="24" t="s">
        <v>3789</v>
      </c>
      <c r="C226" s="24" t="s">
        <v>5009</v>
      </c>
      <c r="D226" s="297">
        <v>5000</v>
      </c>
      <c r="E226" s="8">
        <v>44082</v>
      </c>
      <c r="F226" s="8">
        <v>44632</v>
      </c>
      <c r="G226" s="20">
        <v>4985</v>
      </c>
      <c r="H226" s="17">
        <f>IF(I226&lt;=5000,$F$5+(I226/24),"error")</f>
        <v>44879.833333333336</v>
      </c>
      <c r="I226" s="18">
        <f t="shared" si="21"/>
        <v>4580</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45297.125</v>
      </c>
      <c r="I227" s="18">
        <f t="shared" si="21"/>
        <v>14595</v>
      </c>
      <c r="J227" s="12" t="str">
        <f t="shared" si="26"/>
        <v>NOT DUE</v>
      </c>
      <c r="K227" s="24" t="s">
        <v>3791</v>
      </c>
      <c r="L227" s="15"/>
    </row>
    <row r="228" spans="1:12" ht="15" customHeight="1">
      <c r="A228" s="12" t="s">
        <v>1021</v>
      </c>
      <c r="B228" s="24" t="s">
        <v>36</v>
      </c>
      <c r="C228" s="24" t="s">
        <v>3794</v>
      </c>
      <c r="D228" s="297">
        <v>500</v>
      </c>
      <c r="E228" s="8">
        <v>44082</v>
      </c>
      <c r="F228" s="366">
        <v>44672</v>
      </c>
      <c r="G228" s="304">
        <v>5188</v>
      </c>
      <c r="H228" s="17">
        <f>IF(I228&lt;=500,$F$5+(I228/24),"error")</f>
        <v>44700.791666666664</v>
      </c>
      <c r="I228" s="18">
        <f t="shared" si="21"/>
        <v>283</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44713.791666666664</v>
      </c>
      <c r="I229" s="18">
        <f t="shared" si="21"/>
        <v>595</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44963.791666666664</v>
      </c>
      <c r="I230" s="18">
        <f t="shared" si="21"/>
        <v>6595</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44713.791666666664</v>
      </c>
      <c r="I231" s="18">
        <f t="shared" si="21"/>
        <v>595</v>
      </c>
      <c r="J231" s="12" t="str">
        <f t="shared" si="26"/>
        <v>NOT DUE</v>
      </c>
      <c r="K231" s="24" t="s">
        <v>3798</v>
      </c>
      <c r="L231" s="15"/>
    </row>
    <row r="232" spans="1:12" ht="24">
      <c r="A232" s="12" t="s">
        <v>1025</v>
      </c>
      <c r="B232" s="24" t="s">
        <v>3799</v>
      </c>
      <c r="C232" s="24" t="s">
        <v>3731</v>
      </c>
      <c r="D232" s="297">
        <v>5000</v>
      </c>
      <c r="E232" s="8">
        <v>44082</v>
      </c>
      <c r="F232" s="8">
        <v>44631</v>
      </c>
      <c r="G232" s="20">
        <v>4985</v>
      </c>
      <c r="H232" s="17">
        <f>IF(I232&lt;=5000,$F$5+(I232/24),"error")</f>
        <v>44879.833333333336</v>
      </c>
      <c r="I232" s="18">
        <f t="shared" si="21"/>
        <v>4580</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G224</f>
        <v>5188</v>
      </c>
      <c r="I233" s="18">
        <f t="shared" si="21"/>
        <v>6595</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44963.791666666664</v>
      </c>
      <c r="I234" s="18">
        <f t="shared" ref="I234:I263" si="31">D234-($F$4-G234)</f>
        <v>6595</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44963.791666666664</v>
      </c>
      <c r="I235" s="18">
        <f t="shared" si="31"/>
        <v>6595</v>
      </c>
      <c r="J235" s="12" t="str">
        <f t="shared" si="26"/>
        <v>NOT DUE</v>
      </c>
      <c r="K235" s="24" t="s">
        <v>3804</v>
      </c>
      <c r="L235" s="15"/>
    </row>
    <row r="236" spans="1:12" ht="26.25" customHeight="1">
      <c r="A236" s="12" t="s">
        <v>1029</v>
      </c>
      <c r="B236" s="24" t="s">
        <v>3805</v>
      </c>
      <c r="C236" s="24" t="s">
        <v>3787</v>
      </c>
      <c r="D236" s="296">
        <v>200</v>
      </c>
      <c r="E236" s="8">
        <v>44082</v>
      </c>
      <c r="F236" s="306">
        <v>44685</v>
      </c>
      <c r="G236" s="20">
        <v>5360</v>
      </c>
      <c r="H236" s="17">
        <f>IF(I236&lt;=200,$F$5+(I236/24),"error")</f>
        <v>44695.458333333336</v>
      </c>
      <c r="I236" s="18">
        <f>D236-($F$4-G236)</f>
        <v>155</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44880.458333333336</v>
      </c>
      <c r="I237" s="18">
        <f t="shared" si="31"/>
        <v>4595</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45297.125</v>
      </c>
      <c r="I238" s="18">
        <f t="shared" si="31"/>
        <v>14595</v>
      </c>
      <c r="J238" s="12" t="str">
        <f t="shared" si="26"/>
        <v>NOT DUE</v>
      </c>
      <c r="K238" s="24" t="s">
        <v>3809</v>
      </c>
      <c r="L238" s="15"/>
    </row>
    <row r="239" spans="1:12" ht="15" customHeight="1">
      <c r="A239" s="12" t="s">
        <v>1032</v>
      </c>
      <c r="B239" s="24" t="s">
        <v>3807</v>
      </c>
      <c r="C239" s="24" t="s">
        <v>3811</v>
      </c>
      <c r="D239" s="296">
        <v>5000</v>
      </c>
      <c r="E239" s="8">
        <v>44082</v>
      </c>
      <c r="F239" s="8">
        <v>44635</v>
      </c>
      <c r="G239" s="20">
        <v>4985</v>
      </c>
      <c r="H239" s="17">
        <f>IF(I239&lt;=5000,$F$5+(I239/24),"error")</f>
        <v>44879.833333333336</v>
      </c>
      <c r="I239" s="18">
        <f t="shared" si="31"/>
        <v>4580</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45297.125</v>
      </c>
      <c r="I240" s="18">
        <f t="shared" si="31"/>
        <v>14595</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44963.791666666664</v>
      </c>
      <c r="I241" s="18">
        <f t="shared" si="31"/>
        <v>6595</v>
      </c>
      <c r="J241" s="12" t="str">
        <f t="shared" si="26"/>
        <v>NOT DUE</v>
      </c>
      <c r="K241" s="24" t="s">
        <v>3814</v>
      </c>
      <c r="L241" s="15"/>
    </row>
    <row r="242" spans="1:12" ht="25.5" customHeight="1">
      <c r="A242" s="12" t="s">
        <v>4824</v>
      </c>
      <c r="B242" s="24" t="s">
        <v>3815</v>
      </c>
      <c r="C242" s="24" t="s">
        <v>3731</v>
      </c>
      <c r="D242" s="296">
        <v>2500</v>
      </c>
      <c r="E242" s="8">
        <v>44082</v>
      </c>
      <c r="F242" s="8">
        <v>44565</v>
      </c>
      <c r="G242" s="20">
        <v>4400</v>
      </c>
      <c r="H242" s="17">
        <f>IF(I242&lt;=2500,$F$5+(I242/24),"error")</f>
        <v>44751.291666666664</v>
      </c>
      <c r="I242" s="18">
        <f t="shared" si="31"/>
        <v>1495</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44713.791666666664</v>
      </c>
      <c r="I243" s="18">
        <f t="shared" si="31"/>
        <v>595</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44713.791666666664</v>
      </c>
      <c r="I244" s="18">
        <f t="shared" si="31"/>
        <v>595</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44713.791666666664</v>
      </c>
      <c r="I245" s="18">
        <f t="shared" si="31"/>
        <v>595</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44713.791666666664</v>
      </c>
      <c r="I246" s="18">
        <f t="shared" si="31"/>
        <v>595</v>
      </c>
      <c r="J246" s="12" t="str">
        <f t="shared" si="26"/>
        <v>NOT DUE</v>
      </c>
      <c r="K246" s="24" t="s">
        <v>3774</v>
      </c>
      <c r="L246" s="15"/>
    </row>
    <row r="247" spans="1:12" ht="15" customHeight="1">
      <c r="A247" s="12" t="s">
        <v>4829</v>
      </c>
      <c r="B247" s="24" t="s">
        <v>3818</v>
      </c>
      <c r="C247" s="24" t="s">
        <v>3819</v>
      </c>
      <c r="D247" s="296">
        <v>2000</v>
      </c>
      <c r="E247" s="8">
        <v>44082</v>
      </c>
      <c r="F247" s="306">
        <v>44525</v>
      </c>
      <c r="G247" s="20">
        <v>4200</v>
      </c>
      <c r="H247" s="17">
        <f>IF(I247&lt;=2000,$F$5+(I247/24),"error")</f>
        <v>44722.125</v>
      </c>
      <c r="I247" s="18">
        <f t="shared" si="31"/>
        <v>795</v>
      </c>
      <c r="J247" s="12" t="str">
        <f t="shared" si="26"/>
        <v>NOT DUE</v>
      </c>
      <c r="K247" s="24"/>
      <c r="L247" s="15"/>
    </row>
    <row r="248" spans="1:12" ht="15" customHeight="1">
      <c r="A248" s="12" t="s">
        <v>4830</v>
      </c>
      <c r="B248" s="24" t="s">
        <v>3820</v>
      </c>
      <c r="C248" s="24" t="s">
        <v>3819</v>
      </c>
      <c r="D248" s="296">
        <v>2000</v>
      </c>
      <c r="E248" s="8">
        <v>44082</v>
      </c>
      <c r="F248" s="306">
        <v>44527</v>
      </c>
      <c r="G248" s="20">
        <v>4200</v>
      </c>
      <c r="H248" s="17">
        <f>IF(I248&lt;=2000,$F$5+(I248/24),"error")</f>
        <v>44722.125</v>
      </c>
      <c r="I248" s="18">
        <f t="shared" si="31"/>
        <v>795</v>
      </c>
      <c r="J248" s="12" t="str">
        <f t="shared" si="26"/>
        <v>NOT DUE</v>
      </c>
      <c r="K248" s="24"/>
      <c r="L248" s="15"/>
    </row>
    <row r="249" spans="1:12" ht="25.5" customHeight="1">
      <c r="A249" s="12" t="s">
        <v>4831</v>
      </c>
      <c r="B249" s="24" t="s">
        <v>3821</v>
      </c>
      <c r="C249" s="24" t="s">
        <v>3822</v>
      </c>
      <c r="D249" s="296">
        <v>2500</v>
      </c>
      <c r="E249" s="8">
        <v>44082</v>
      </c>
      <c r="F249" s="366">
        <v>44565</v>
      </c>
      <c r="G249" s="304">
        <v>4400</v>
      </c>
      <c r="H249" s="17">
        <f>IF(I249&lt;=2500,$F$5+(I249/24),"error")</f>
        <v>44751.291666666664</v>
      </c>
      <c r="I249" s="18">
        <f>D249-($F$4-G249)</f>
        <v>1495</v>
      </c>
      <c r="J249" s="12" t="str">
        <f>IF(I249="","",IF(I249&lt;0,"OVERDUE","NOT DUE"))</f>
        <v>NOT DUE</v>
      </c>
      <c r="K249" s="24" t="s">
        <v>3823</v>
      </c>
      <c r="L249" s="15"/>
    </row>
    <row r="250" spans="1:12" ht="25.5" customHeight="1">
      <c r="A250" s="12" t="s">
        <v>4832</v>
      </c>
      <c r="B250" s="24" t="s">
        <v>3824</v>
      </c>
      <c r="C250" s="24" t="s">
        <v>3825</v>
      </c>
      <c r="D250" s="296">
        <v>2500</v>
      </c>
      <c r="E250" s="8">
        <v>44082</v>
      </c>
      <c r="F250" s="366">
        <v>44565</v>
      </c>
      <c r="G250" s="304">
        <v>4400</v>
      </c>
      <c r="H250" s="17">
        <f t="shared" ref="H250" si="33">IF(I250&lt;=2500,$F$5+(I250/24),"error")</f>
        <v>44751.291666666664</v>
      </c>
      <c r="I250" s="18">
        <f t="shared" si="31"/>
        <v>1495</v>
      </c>
      <c r="J250" s="12" t="str">
        <f t="shared" si="26"/>
        <v>NOT DUE</v>
      </c>
      <c r="K250" s="24" t="s">
        <v>3823</v>
      </c>
      <c r="L250" s="15"/>
    </row>
    <row r="251" spans="1:12" ht="25.5" customHeight="1">
      <c r="A251" s="12" t="s">
        <v>4833</v>
      </c>
      <c r="B251" s="24" t="s">
        <v>3826</v>
      </c>
      <c r="C251" s="24" t="s">
        <v>3731</v>
      </c>
      <c r="D251" s="296">
        <v>2500</v>
      </c>
      <c r="E251" s="8">
        <v>44082</v>
      </c>
      <c r="F251" s="366">
        <v>44565</v>
      </c>
      <c r="G251" s="304">
        <v>4400</v>
      </c>
      <c r="H251" s="17">
        <f>IF(I251&lt;=2500,$F$5+(I251/24),"error")</f>
        <v>44751.291666666664</v>
      </c>
      <c r="I251" s="18">
        <f t="shared" si="31"/>
        <v>1495</v>
      </c>
      <c r="J251" s="12" t="str">
        <f t="shared" si="26"/>
        <v>NOT DUE</v>
      </c>
      <c r="K251" s="24" t="s">
        <v>3823</v>
      </c>
      <c r="L251" s="15"/>
    </row>
    <row r="252" spans="1:12" ht="25.5" customHeight="1">
      <c r="A252" s="12" t="s">
        <v>4834</v>
      </c>
      <c r="B252" s="24" t="s">
        <v>3827</v>
      </c>
      <c r="C252" s="24" t="s">
        <v>3731</v>
      </c>
      <c r="D252" s="296">
        <v>5000</v>
      </c>
      <c r="E252" s="8">
        <v>44082</v>
      </c>
      <c r="F252" s="8">
        <v>44636</v>
      </c>
      <c r="G252" s="20">
        <v>4985</v>
      </c>
      <c r="H252" s="17">
        <f>IF(I252&lt;=5000,$F$5+(I252/24),"error")</f>
        <v>44879.833333333336</v>
      </c>
      <c r="I252" s="18">
        <f t="shared" si="31"/>
        <v>4580</v>
      </c>
      <c r="J252" s="12" t="str">
        <f t="shared" si="26"/>
        <v>NOT DUE</v>
      </c>
      <c r="K252" s="24" t="s">
        <v>3823</v>
      </c>
      <c r="L252" s="15"/>
    </row>
    <row r="253" spans="1:12" ht="15" customHeight="1">
      <c r="A253" s="12" t="s">
        <v>4835</v>
      </c>
      <c r="B253" s="24" t="s">
        <v>3828</v>
      </c>
      <c r="C253" s="24" t="s">
        <v>3829</v>
      </c>
      <c r="D253" s="296">
        <v>1000</v>
      </c>
      <c r="E253" s="8">
        <v>44082</v>
      </c>
      <c r="F253" s="306">
        <v>44687</v>
      </c>
      <c r="G253" s="20">
        <v>5360</v>
      </c>
      <c r="H253" s="17">
        <f>IF(I253&lt;=1000,$F$5+(I253/24),"error")</f>
        <v>44728.791666666664</v>
      </c>
      <c r="I253" s="18">
        <f t="shared" si="31"/>
        <v>955</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44963.791666666664</v>
      </c>
      <c r="I254" s="18">
        <f t="shared" si="31"/>
        <v>6595</v>
      </c>
      <c r="J254" s="12" t="str">
        <f t="shared" si="26"/>
        <v>NOT DUE</v>
      </c>
      <c r="K254" s="24" t="s">
        <v>3833</v>
      </c>
      <c r="L254" s="15"/>
    </row>
    <row r="255" spans="1:12">
      <c r="A255" s="12" t="s">
        <v>4837</v>
      </c>
      <c r="B255" s="24" t="s">
        <v>3834</v>
      </c>
      <c r="C255" s="24" t="s">
        <v>3835</v>
      </c>
      <c r="D255" s="296">
        <v>5000</v>
      </c>
      <c r="E255" s="8">
        <v>44082</v>
      </c>
      <c r="F255" s="8">
        <v>44633</v>
      </c>
      <c r="G255" s="20">
        <v>4985</v>
      </c>
      <c r="H255" s="17">
        <f>IF(I255&lt;=5000,$F$5+(I255/24),"error")</f>
        <v>44879.833333333336</v>
      </c>
      <c r="I255" s="18">
        <f t="shared" si="31"/>
        <v>4580</v>
      </c>
      <c r="J255" s="12" t="str">
        <f t="shared" si="26"/>
        <v>NOT DUE</v>
      </c>
      <c r="K255" s="24" t="s">
        <v>3836</v>
      </c>
      <c r="L255" s="15"/>
    </row>
    <row r="256" spans="1:12" ht="15" customHeight="1">
      <c r="A256" s="12" t="s">
        <v>4838</v>
      </c>
      <c r="B256" s="24" t="s">
        <v>3837</v>
      </c>
      <c r="C256" s="24" t="s">
        <v>3838</v>
      </c>
      <c r="D256" s="298">
        <v>2000</v>
      </c>
      <c r="E256" s="8">
        <v>44082</v>
      </c>
      <c r="F256" s="366">
        <v>44565</v>
      </c>
      <c r="G256" s="304">
        <v>4400</v>
      </c>
      <c r="H256" s="17">
        <f>IF(I256&lt;=2000,$F$5+(I256/24),"error")</f>
        <v>44730.458333333336</v>
      </c>
      <c r="I256" s="18">
        <f t="shared" si="31"/>
        <v>995</v>
      </c>
      <c r="J256" s="12" t="str">
        <f t="shared" si="26"/>
        <v>NOT DUE</v>
      </c>
      <c r="K256" s="24" t="s">
        <v>3839</v>
      </c>
      <c r="L256" s="15"/>
    </row>
    <row r="257" spans="1:12" ht="15" customHeight="1">
      <c r="A257" s="12" t="s">
        <v>4839</v>
      </c>
      <c r="B257" s="24" t="s">
        <v>3840</v>
      </c>
      <c r="C257" s="24" t="s">
        <v>3841</v>
      </c>
      <c r="D257" s="298">
        <v>1000</v>
      </c>
      <c r="E257" s="8">
        <v>44082</v>
      </c>
      <c r="F257" s="306">
        <v>44635</v>
      </c>
      <c r="G257" s="20">
        <v>4879</v>
      </c>
      <c r="H257" s="17">
        <f>IF(I257&lt;=1000,$F$5+(I257/24),"error")</f>
        <v>44708.75</v>
      </c>
      <c r="I257" s="18">
        <f t="shared" si="31"/>
        <v>474</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44713.791666666664</v>
      </c>
      <c r="I258" s="18">
        <f t="shared" si="31"/>
        <v>595</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44713.791666666664</v>
      </c>
      <c r="I259" s="18">
        <f t="shared" si="31"/>
        <v>595</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44713.791666666664</v>
      </c>
      <c r="I260" s="18">
        <f t="shared" si="31"/>
        <v>595</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44713.791666666664</v>
      </c>
      <c r="I261" s="18">
        <f t="shared" si="31"/>
        <v>595</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44713.791666666664</v>
      </c>
      <c r="I262" s="18">
        <f t="shared" si="31"/>
        <v>595</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44713.791666666664</v>
      </c>
      <c r="I263" s="18">
        <f t="shared" si="31"/>
        <v>595</v>
      </c>
      <c r="J263" s="12" t="str">
        <f t="shared" si="26"/>
        <v>NOT DUE</v>
      </c>
      <c r="K263" s="24" t="s">
        <v>3843</v>
      </c>
      <c r="L263" s="15"/>
    </row>
    <row r="264" spans="1:12" ht="24">
      <c r="A264" s="12" t="s">
        <v>4846</v>
      </c>
      <c r="B264" s="24" t="s">
        <v>3844</v>
      </c>
      <c r="C264" s="24" t="s">
        <v>3845</v>
      </c>
      <c r="D264" s="298" t="s">
        <v>4</v>
      </c>
      <c r="E264" s="8">
        <v>44082</v>
      </c>
      <c r="F264" s="366">
        <v>44661</v>
      </c>
      <c r="G264" s="52"/>
      <c r="H264" s="10">
        <f>F264+(30)</f>
        <v>44691</v>
      </c>
      <c r="I264" s="11">
        <f ca="1">IF(ISBLANK(H264),"",H264-DATE(YEAR(NOW()),MONTH(NOW()),DAY(NOW())))</f>
        <v>2</v>
      </c>
      <c r="J264" s="12" t="str">
        <f ca="1">IF(I264="","",IF(I264&lt;0,"OVERDUE","NOT DUE"))</f>
        <v>NOT DUE</v>
      </c>
      <c r="K264" s="24"/>
      <c r="L264" s="15"/>
    </row>
    <row r="265" spans="1:12" ht="24">
      <c r="A265" s="12" t="s">
        <v>4847</v>
      </c>
      <c r="B265" s="24" t="s">
        <v>3846</v>
      </c>
      <c r="C265" s="24" t="s">
        <v>385</v>
      </c>
      <c r="D265" s="298" t="s">
        <v>4</v>
      </c>
      <c r="E265" s="8">
        <v>44082</v>
      </c>
      <c r="F265" s="366">
        <v>44661</v>
      </c>
      <c r="G265" s="52"/>
      <c r="H265" s="10">
        <f>F265+(30)</f>
        <v>44691</v>
      </c>
      <c r="I265" s="11">
        <f ca="1">IF(ISBLANK(H265),"",H265-DATE(YEAR(NOW()),MONTH(NOW()),DAY(NOW())))</f>
        <v>2</v>
      </c>
      <c r="J265" s="12" t="str">
        <f t="shared" ca="1" si="26"/>
        <v>NOT DUE</v>
      </c>
      <c r="K265" s="24"/>
      <c r="L265" s="15"/>
    </row>
    <row r="266" spans="1:12" ht="24">
      <c r="A266" s="12" t="s">
        <v>4848</v>
      </c>
      <c r="B266" s="24" t="s">
        <v>3847</v>
      </c>
      <c r="C266" s="24" t="s">
        <v>3848</v>
      </c>
      <c r="D266" s="298" t="s">
        <v>594</v>
      </c>
      <c r="E266" s="8">
        <v>44082</v>
      </c>
      <c r="F266" s="366">
        <v>44600</v>
      </c>
      <c r="G266" s="52"/>
      <c r="H266" s="10">
        <f>F266+(180)</f>
        <v>44780</v>
      </c>
      <c r="I266" s="11">
        <f ca="1">IF(ISBLANK(H266),"",H266-DATE(YEAR(NOW()),MONTH(NOW()),DAY(NOW())))</f>
        <v>91</v>
      </c>
      <c r="J266" s="12" t="str">
        <f t="shared" ca="1" si="26"/>
        <v>NOT DUE</v>
      </c>
      <c r="K266" s="24"/>
      <c r="L266" s="15"/>
    </row>
    <row r="267" spans="1:12" ht="24">
      <c r="A267" s="12" t="s">
        <v>4849</v>
      </c>
      <c r="B267" s="24" t="s">
        <v>3849</v>
      </c>
      <c r="C267" s="24" t="s">
        <v>391</v>
      </c>
      <c r="D267" s="298" t="s">
        <v>376</v>
      </c>
      <c r="E267" s="8">
        <v>44082</v>
      </c>
      <c r="F267" s="302">
        <v>44522</v>
      </c>
      <c r="G267" s="52"/>
      <c r="H267" s="10">
        <f>F267+(365)</f>
        <v>44887</v>
      </c>
      <c r="I267" s="11">
        <f t="shared" ref="I267:I330" ca="1" si="35">IF(ISBLANK(H267),"",H267-DATE(YEAR(NOW()),MONTH(NOW()),DAY(NOW())))</f>
        <v>198</v>
      </c>
      <c r="J267" s="12" t="str">
        <f t="shared" ca="1" si="26"/>
        <v>NOT DUE</v>
      </c>
      <c r="K267" s="24"/>
      <c r="L267" s="15"/>
    </row>
    <row r="268" spans="1:12" ht="24">
      <c r="A268" s="12" t="s">
        <v>4850</v>
      </c>
      <c r="B268" s="24" t="s">
        <v>3850</v>
      </c>
      <c r="C268" s="24" t="s">
        <v>3851</v>
      </c>
      <c r="D268" s="298" t="s">
        <v>376</v>
      </c>
      <c r="E268" s="8">
        <v>44082</v>
      </c>
      <c r="F268" s="302">
        <v>44512</v>
      </c>
      <c r="G268" s="52"/>
      <c r="H268" s="10">
        <f>F268+(365)</f>
        <v>44877</v>
      </c>
      <c r="I268" s="11">
        <f t="shared" ca="1" si="35"/>
        <v>188</v>
      </c>
      <c r="J268" s="12" t="str">
        <f t="shared" ca="1" si="26"/>
        <v>NOT DUE</v>
      </c>
      <c r="K268" s="24"/>
      <c r="L268" s="15"/>
    </row>
    <row r="269" spans="1:12" ht="49.5" customHeight="1">
      <c r="A269" s="12" t="s">
        <v>4851</v>
      </c>
      <c r="B269" s="24" t="s">
        <v>599</v>
      </c>
      <c r="C269" s="24" t="s">
        <v>600</v>
      </c>
      <c r="D269" s="296" t="s">
        <v>1</v>
      </c>
      <c r="E269" s="8">
        <v>44082</v>
      </c>
      <c r="F269" s="366">
        <v>44689</v>
      </c>
      <c r="G269" s="52"/>
      <c r="H269" s="10">
        <f t="shared" ref="H269:H282" si="36">F269+(1)</f>
        <v>44690</v>
      </c>
      <c r="I269" s="11">
        <f t="shared" ca="1" si="35"/>
        <v>1</v>
      </c>
      <c r="J269" s="12" t="str">
        <f t="shared" ca="1" si="26"/>
        <v>NOT DUE</v>
      </c>
      <c r="K269" s="24" t="s">
        <v>623</v>
      </c>
      <c r="L269" s="15"/>
    </row>
    <row r="270" spans="1:12" ht="62.45" customHeight="1">
      <c r="A270" s="12" t="s">
        <v>4852</v>
      </c>
      <c r="B270" s="24" t="s">
        <v>601</v>
      </c>
      <c r="C270" s="24" t="s">
        <v>602</v>
      </c>
      <c r="D270" s="296" t="s">
        <v>1</v>
      </c>
      <c r="E270" s="8">
        <v>44082</v>
      </c>
      <c r="F270" s="366">
        <v>44689</v>
      </c>
      <c r="G270" s="52"/>
      <c r="H270" s="10">
        <f t="shared" si="36"/>
        <v>44690</v>
      </c>
      <c r="I270" s="11">
        <f t="shared" ca="1" si="35"/>
        <v>1</v>
      </c>
      <c r="J270" s="12" t="str">
        <f t="shared" ca="1" si="26"/>
        <v>NOT DUE</v>
      </c>
      <c r="K270" s="24" t="s">
        <v>624</v>
      </c>
      <c r="L270" s="15"/>
    </row>
    <row r="271" spans="1:12" ht="25.5" customHeight="1">
      <c r="A271" s="12" t="s">
        <v>4853</v>
      </c>
      <c r="B271" s="24" t="s">
        <v>603</v>
      </c>
      <c r="C271" s="24" t="s">
        <v>602</v>
      </c>
      <c r="D271" s="296" t="s">
        <v>1</v>
      </c>
      <c r="E271" s="8">
        <v>44082</v>
      </c>
      <c r="F271" s="366">
        <v>44689</v>
      </c>
      <c r="G271" s="52"/>
      <c r="H271" s="10">
        <f t="shared" si="36"/>
        <v>44690</v>
      </c>
      <c r="I271" s="11">
        <f t="shared" ca="1" si="35"/>
        <v>1</v>
      </c>
      <c r="J271" s="12" t="str">
        <f t="shared" ca="1" si="26"/>
        <v>NOT DUE</v>
      </c>
      <c r="K271" s="24" t="s">
        <v>625</v>
      </c>
      <c r="L271" s="15"/>
    </row>
    <row r="272" spans="1:12" ht="56.1" customHeight="1">
      <c r="A272" s="12" t="s">
        <v>4854</v>
      </c>
      <c r="B272" s="24" t="s">
        <v>604</v>
      </c>
      <c r="C272" s="24" t="s">
        <v>605</v>
      </c>
      <c r="D272" s="296" t="s">
        <v>1</v>
      </c>
      <c r="E272" s="8">
        <v>44082</v>
      </c>
      <c r="F272" s="366">
        <v>44689</v>
      </c>
      <c r="G272" s="52"/>
      <c r="H272" s="10">
        <f t="shared" si="36"/>
        <v>44690</v>
      </c>
      <c r="I272" s="11">
        <f t="shared" ca="1" si="35"/>
        <v>1</v>
      </c>
      <c r="J272" s="12" t="str">
        <f t="shared" ca="1" si="26"/>
        <v>NOT DUE</v>
      </c>
      <c r="K272" s="24" t="s">
        <v>626</v>
      </c>
      <c r="L272" s="15"/>
    </row>
    <row r="273" spans="1:12" ht="111.95" customHeight="1">
      <c r="A273" s="12" t="s">
        <v>4855</v>
      </c>
      <c r="B273" s="24" t="s">
        <v>606</v>
      </c>
      <c r="C273" s="24" t="s">
        <v>607</v>
      </c>
      <c r="D273" s="296" t="s">
        <v>1</v>
      </c>
      <c r="E273" s="8">
        <v>44082</v>
      </c>
      <c r="F273" s="366">
        <v>44689</v>
      </c>
      <c r="G273" s="52"/>
      <c r="H273" s="10">
        <f t="shared" si="36"/>
        <v>44690</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44689</v>
      </c>
      <c r="G274" s="52"/>
      <c r="H274" s="10">
        <f t="shared" si="36"/>
        <v>44690</v>
      </c>
      <c r="I274" s="11">
        <f t="shared" ca="1" si="35"/>
        <v>1</v>
      </c>
      <c r="J274" s="12" t="str">
        <f t="shared" ca="1" si="37"/>
        <v>NOT DUE</v>
      </c>
      <c r="K274" s="24" t="s">
        <v>628</v>
      </c>
      <c r="L274" s="15"/>
    </row>
    <row r="275" spans="1:12" ht="25.5" customHeight="1">
      <c r="A275" s="12" t="s">
        <v>4857</v>
      </c>
      <c r="B275" s="24" t="s">
        <v>610</v>
      </c>
      <c r="C275" s="24" t="s">
        <v>611</v>
      </c>
      <c r="D275" s="296" t="s">
        <v>1</v>
      </c>
      <c r="E275" s="8">
        <v>44082</v>
      </c>
      <c r="F275" s="366">
        <v>44689</v>
      </c>
      <c r="G275" s="52"/>
      <c r="H275" s="10">
        <f t="shared" si="36"/>
        <v>44690</v>
      </c>
      <c r="I275" s="11">
        <f t="shared" ca="1" si="35"/>
        <v>1</v>
      </c>
      <c r="J275" s="12" t="str">
        <f t="shared" ca="1" si="37"/>
        <v>NOT DUE</v>
      </c>
      <c r="K275" s="24" t="s">
        <v>629</v>
      </c>
      <c r="L275" s="15"/>
    </row>
    <row r="276" spans="1:12" ht="48" customHeight="1">
      <c r="A276" s="12" t="s">
        <v>4858</v>
      </c>
      <c r="B276" s="24" t="s">
        <v>612</v>
      </c>
      <c r="C276" s="24" t="s">
        <v>613</v>
      </c>
      <c r="D276" s="296" t="s">
        <v>1</v>
      </c>
      <c r="E276" s="8">
        <v>44082</v>
      </c>
      <c r="F276" s="366">
        <v>44689</v>
      </c>
      <c r="G276" s="52"/>
      <c r="H276" s="10">
        <f t="shared" si="36"/>
        <v>44690</v>
      </c>
      <c r="I276" s="11">
        <f t="shared" ca="1" si="35"/>
        <v>1</v>
      </c>
      <c r="J276" s="12" t="str">
        <f t="shared" ca="1" si="37"/>
        <v>NOT DUE</v>
      </c>
      <c r="K276" s="24" t="s">
        <v>630</v>
      </c>
      <c r="L276" s="15"/>
    </row>
    <row r="277" spans="1:12" ht="42" customHeight="1">
      <c r="A277" s="12" t="s">
        <v>4859</v>
      </c>
      <c r="B277" s="24" t="s">
        <v>614</v>
      </c>
      <c r="C277" s="24" t="s">
        <v>615</v>
      </c>
      <c r="D277" s="296" t="s">
        <v>1</v>
      </c>
      <c r="E277" s="8">
        <v>44082</v>
      </c>
      <c r="F277" s="366">
        <v>44689</v>
      </c>
      <c r="G277" s="52"/>
      <c r="H277" s="10">
        <f t="shared" si="36"/>
        <v>44690</v>
      </c>
      <c r="I277" s="11">
        <f t="shared" ca="1" si="35"/>
        <v>1</v>
      </c>
      <c r="J277" s="12" t="str">
        <f t="shared" ca="1" si="37"/>
        <v>NOT DUE</v>
      </c>
      <c r="K277" s="24" t="s">
        <v>631</v>
      </c>
      <c r="L277" s="15"/>
    </row>
    <row r="278" spans="1:12" ht="42.95" customHeight="1">
      <c r="A278" s="12" t="s">
        <v>4860</v>
      </c>
      <c r="B278" s="24" t="s">
        <v>616</v>
      </c>
      <c r="C278" s="24" t="s">
        <v>617</v>
      </c>
      <c r="D278" s="296" t="s">
        <v>1</v>
      </c>
      <c r="E278" s="8">
        <v>44082</v>
      </c>
      <c r="F278" s="366">
        <v>44689</v>
      </c>
      <c r="G278" s="52"/>
      <c r="H278" s="10">
        <f t="shared" si="36"/>
        <v>44690</v>
      </c>
      <c r="I278" s="11">
        <f t="shared" ca="1" si="35"/>
        <v>1</v>
      </c>
      <c r="J278" s="12" t="str">
        <f t="shared" ca="1" si="37"/>
        <v>NOT DUE</v>
      </c>
      <c r="K278" s="24" t="s">
        <v>632</v>
      </c>
      <c r="L278" s="15"/>
    </row>
    <row r="279" spans="1:12" ht="44.1" customHeight="1">
      <c r="A279" s="12" t="s">
        <v>4861</v>
      </c>
      <c r="B279" s="24" t="s">
        <v>618</v>
      </c>
      <c r="C279" s="24" t="s">
        <v>617</v>
      </c>
      <c r="D279" s="296" t="s">
        <v>1</v>
      </c>
      <c r="E279" s="8">
        <v>44082</v>
      </c>
      <c r="F279" s="366">
        <v>44689</v>
      </c>
      <c r="G279" s="52"/>
      <c r="H279" s="10">
        <f t="shared" si="36"/>
        <v>44690</v>
      </c>
      <c r="I279" s="11">
        <f t="shared" ca="1" si="35"/>
        <v>1</v>
      </c>
      <c r="J279" s="12" t="str">
        <f t="shared" ca="1" si="37"/>
        <v>NOT DUE</v>
      </c>
      <c r="K279" s="24" t="s">
        <v>633</v>
      </c>
      <c r="L279" s="15"/>
    </row>
    <row r="280" spans="1:12" ht="38.1" customHeight="1">
      <c r="A280" s="12" t="s">
        <v>4862</v>
      </c>
      <c r="B280" s="24" t="s">
        <v>619</v>
      </c>
      <c r="C280" s="24" t="s">
        <v>620</v>
      </c>
      <c r="D280" s="296" t="s">
        <v>1</v>
      </c>
      <c r="E280" s="8">
        <v>44082</v>
      </c>
      <c r="F280" s="366">
        <v>44689</v>
      </c>
      <c r="G280" s="52"/>
      <c r="H280" s="10">
        <f t="shared" si="36"/>
        <v>44690</v>
      </c>
      <c r="I280" s="11">
        <f t="shared" ca="1" si="35"/>
        <v>1</v>
      </c>
      <c r="J280" s="12" t="str">
        <f t="shared" ca="1" si="37"/>
        <v>NOT DUE</v>
      </c>
      <c r="K280" s="24" t="s">
        <v>630</v>
      </c>
      <c r="L280" s="15"/>
    </row>
    <row r="281" spans="1:12" ht="30" customHeight="1">
      <c r="A281" s="12" t="s">
        <v>4863</v>
      </c>
      <c r="B281" s="24" t="s">
        <v>621</v>
      </c>
      <c r="C281" s="24" t="s">
        <v>617</v>
      </c>
      <c r="D281" s="296" t="s">
        <v>1</v>
      </c>
      <c r="E281" s="8">
        <v>44082</v>
      </c>
      <c r="F281" s="366">
        <v>44689</v>
      </c>
      <c r="G281" s="52"/>
      <c r="H281" s="10">
        <f t="shared" si="36"/>
        <v>44690</v>
      </c>
      <c r="I281" s="11">
        <f t="shared" ca="1" si="35"/>
        <v>1</v>
      </c>
      <c r="J281" s="12" t="str">
        <f t="shared" ca="1" si="37"/>
        <v>NOT DUE</v>
      </c>
      <c r="K281" s="24" t="s">
        <v>634</v>
      </c>
      <c r="L281" s="15"/>
    </row>
    <row r="282" spans="1:12" ht="39.6" customHeight="1">
      <c r="A282" s="12" t="s">
        <v>4864</v>
      </c>
      <c r="B282" s="24" t="s">
        <v>622</v>
      </c>
      <c r="C282" s="24" t="s">
        <v>617</v>
      </c>
      <c r="D282" s="296" t="s">
        <v>1</v>
      </c>
      <c r="E282" s="8">
        <v>44082</v>
      </c>
      <c r="F282" s="366">
        <v>44689</v>
      </c>
      <c r="G282" s="52"/>
      <c r="H282" s="10">
        <f t="shared" si="36"/>
        <v>44690</v>
      </c>
      <c r="I282" s="11">
        <f t="shared" ca="1" si="35"/>
        <v>1</v>
      </c>
      <c r="J282" s="12" t="str">
        <f t="shared" ca="1" si="37"/>
        <v>NOT DUE</v>
      </c>
      <c r="K282" s="24" t="s">
        <v>635</v>
      </c>
      <c r="L282" s="15"/>
    </row>
    <row r="283" spans="1:12" ht="39.950000000000003" customHeight="1">
      <c r="A283" s="12" t="s">
        <v>4865</v>
      </c>
      <c r="B283" s="24" t="s">
        <v>610</v>
      </c>
      <c r="C283" s="24" t="s">
        <v>636</v>
      </c>
      <c r="D283" s="296" t="s">
        <v>25</v>
      </c>
      <c r="E283" s="8">
        <v>44082</v>
      </c>
      <c r="F283" s="366">
        <v>44688</v>
      </c>
      <c r="G283" s="52"/>
      <c r="H283" s="10">
        <f>F283+(7)</f>
        <v>44695</v>
      </c>
      <c r="I283" s="11">
        <f t="shared" ca="1" si="35"/>
        <v>6</v>
      </c>
      <c r="J283" s="12" t="str">
        <f t="shared" ca="1" si="37"/>
        <v>NOT DUE</v>
      </c>
      <c r="K283" s="24" t="s">
        <v>629</v>
      </c>
      <c r="L283" s="15"/>
    </row>
    <row r="284" spans="1:12" ht="30" customHeight="1">
      <c r="A284" s="12" t="s">
        <v>4866</v>
      </c>
      <c r="B284" s="24" t="s">
        <v>637</v>
      </c>
      <c r="C284" s="24" t="s">
        <v>638</v>
      </c>
      <c r="D284" s="296" t="s">
        <v>25</v>
      </c>
      <c r="E284" s="8">
        <v>44082</v>
      </c>
      <c r="F284" s="366">
        <v>44688</v>
      </c>
      <c r="G284" s="52"/>
      <c r="H284" s="10">
        <f t="shared" ref="H284:H286" si="38">F284+(7)</f>
        <v>44695</v>
      </c>
      <c r="I284" s="11">
        <f t="shared" ca="1" si="35"/>
        <v>6</v>
      </c>
      <c r="J284" s="12" t="str">
        <f t="shared" ca="1" si="37"/>
        <v>NOT DUE</v>
      </c>
      <c r="K284" s="24" t="s">
        <v>642</v>
      </c>
      <c r="L284" s="15"/>
    </row>
    <row r="285" spans="1:12" ht="61.5" customHeight="1">
      <c r="A285" s="12" t="s">
        <v>4867</v>
      </c>
      <c r="B285" s="24" t="s">
        <v>639</v>
      </c>
      <c r="C285" s="24" t="s">
        <v>617</v>
      </c>
      <c r="D285" s="296" t="s">
        <v>25</v>
      </c>
      <c r="E285" s="8">
        <v>44082</v>
      </c>
      <c r="F285" s="366">
        <v>44688</v>
      </c>
      <c r="G285" s="52"/>
      <c r="H285" s="10">
        <f t="shared" si="38"/>
        <v>44695</v>
      </c>
      <c r="I285" s="11">
        <f t="shared" ca="1" si="35"/>
        <v>6</v>
      </c>
      <c r="J285" s="12" t="str">
        <f t="shared" ca="1" si="37"/>
        <v>NOT DUE</v>
      </c>
      <c r="K285" s="24" t="s">
        <v>643</v>
      </c>
      <c r="L285" s="15"/>
    </row>
    <row r="286" spans="1:12" ht="45" customHeight="1">
      <c r="A286" s="12" t="s">
        <v>4868</v>
      </c>
      <c r="B286" s="24" t="s">
        <v>640</v>
      </c>
      <c r="C286" s="24" t="s">
        <v>641</v>
      </c>
      <c r="D286" s="296" t="s">
        <v>25</v>
      </c>
      <c r="E286" s="8">
        <v>44082</v>
      </c>
      <c r="F286" s="366">
        <v>44688</v>
      </c>
      <c r="G286" s="52"/>
      <c r="H286" s="10">
        <f t="shared" si="38"/>
        <v>44695</v>
      </c>
      <c r="I286" s="11">
        <f t="shared" ca="1" si="35"/>
        <v>6</v>
      </c>
      <c r="J286" s="12" t="str">
        <f t="shared" ca="1" si="37"/>
        <v>NOT DUE</v>
      </c>
      <c r="K286" s="24" t="s">
        <v>644</v>
      </c>
      <c r="L286" s="15"/>
    </row>
    <row r="287" spans="1:12" ht="15" customHeight="1">
      <c r="A287" s="12" t="s">
        <v>4869</v>
      </c>
      <c r="B287" s="24" t="s">
        <v>3852</v>
      </c>
      <c r="C287" s="24" t="s">
        <v>388</v>
      </c>
      <c r="D287" s="296" t="s">
        <v>4</v>
      </c>
      <c r="E287" s="8">
        <v>44082</v>
      </c>
      <c r="F287" s="366">
        <v>44673</v>
      </c>
      <c r="G287" s="52"/>
      <c r="H287" s="10">
        <f>F287+(30)</f>
        <v>44703</v>
      </c>
      <c r="I287" s="11">
        <f t="shared" ca="1" si="35"/>
        <v>14</v>
      </c>
      <c r="J287" s="12" t="str">
        <f t="shared" ca="1" si="37"/>
        <v>NOT DUE</v>
      </c>
      <c r="K287" s="24" t="s">
        <v>645</v>
      </c>
      <c r="L287" s="15"/>
    </row>
    <row r="288" spans="1:12" ht="24">
      <c r="A288" s="12" t="s">
        <v>4870</v>
      </c>
      <c r="B288" s="24" t="s">
        <v>646</v>
      </c>
      <c r="C288" s="24" t="s">
        <v>617</v>
      </c>
      <c r="D288" s="296" t="s">
        <v>4</v>
      </c>
      <c r="E288" s="8">
        <v>44082</v>
      </c>
      <c r="F288" s="366">
        <v>44673</v>
      </c>
      <c r="G288" s="52"/>
      <c r="H288" s="10">
        <f>F288+(30)</f>
        <v>44703</v>
      </c>
      <c r="I288" s="11">
        <f t="shared" ca="1" si="35"/>
        <v>14</v>
      </c>
      <c r="J288" s="12" t="str">
        <f t="shared" ca="1" si="37"/>
        <v>NOT DUE</v>
      </c>
      <c r="K288" s="24" t="s">
        <v>629</v>
      </c>
      <c r="L288" s="15"/>
    </row>
    <row r="289" spans="1:12" ht="93" customHeight="1">
      <c r="A289" s="12" t="s">
        <v>4871</v>
      </c>
      <c r="B289" s="24" t="s">
        <v>647</v>
      </c>
      <c r="C289" s="24" t="s">
        <v>617</v>
      </c>
      <c r="D289" s="296" t="s">
        <v>4</v>
      </c>
      <c r="E289" s="8">
        <v>44082</v>
      </c>
      <c r="F289" s="366">
        <v>44673</v>
      </c>
      <c r="G289" s="52"/>
      <c r="H289" s="10">
        <f t="shared" ref="H289:H291" si="39">F289+(30)</f>
        <v>44703</v>
      </c>
      <c r="I289" s="11">
        <f t="shared" ca="1" si="35"/>
        <v>14</v>
      </c>
      <c r="J289" s="12" t="str">
        <f t="shared" ca="1" si="37"/>
        <v>NOT DUE</v>
      </c>
      <c r="K289" s="24" t="s">
        <v>650</v>
      </c>
      <c r="L289" s="15"/>
    </row>
    <row r="290" spans="1:12" ht="39.950000000000003" customHeight="1">
      <c r="A290" s="12" t="s">
        <v>4872</v>
      </c>
      <c r="B290" s="24" t="s">
        <v>639</v>
      </c>
      <c r="C290" s="24" t="s">
        <v>617</v>
      </c>
      <c r="D290" s="296" t="s">
        <v>4</v>
      </c>
      <c r="E290" s="8">
        <v>44082</v>
      </c>
      <c r="F290" s="366">
        <v>44673</v>
      </c>
      <c r="G290" s="52"/>
      <c r="H290" s="10">
        <f t="shared" si="39"/>
        <v>44703</v>
      </c>
      <c r="I290" s="11">
        <f t="shared" ca="1" si="35"/>
        <v>14</v>
      </c>
      <c r="J290" s="12" t="str">
        <f t="shared" ca="1" si="37"/>
        <v>NOT DUE</v>
      </c>
      <c r="K290" s="24" t="s">
        <v>651</v>
      </c>
      <c r="L290" s="15"/>
    </row>
    <row r="291" spans="1:12" ht="34.5" customHeight="1">
      <c r="A291" s="12" t="s">
        <v>4873</v>
      </c>
      <c r="B291" s="24" t="s">
        <v>648</v>
      </c>
      <c r="C291" s="24" t="s">
        <v>649</v>
      </c>
      <c r="D291" s="296" t="s">
        <v>4</v>
      </c>
      <c r="E291" s="8">
        <v>44082</v>
      </c>
      <c r="F291" s="366">
        <v>44673</v>
      </c>
      <c r="G291" s="52"/>
      <c r="H291" s="10">
        <f t="shared" si="39"/>
        <v>44703</v>
      </c>
      <c r="I291" s="11">
        <f t="shared" ca="1" si="35"/>
        <v>14</v>
      </c>
      <c r="J291" s="12" t="str">
        <f t="shared" ca="1" si="37"/>
        <v>NOT DUE</v>
      </c>
      <c r="K291" s="24" t="s">
        <v>652</v>
      </c>
      <c r="L291" s="15"/>
    </row>
    <row r="292" spans="1:12" ht="71.099999999999994" customHeight="1">
      <c r="A292" s="12" t="s">
        <v>4874</v>
      </c>
      <c r="B292" s="24" t="s">
        <v>653</v>
      </c>
      <c r="C292" s="24" t="s">
        <v>3853</v>
      </c>
      <c r="D292" s="296" t="s">
        <v>594</v>
      </c>
      <c r="E292" s="8">
        <v>44082</v>
      </c>
      <c r="F292" s="306">
        <v>44626</v>
      </c>
      <c r="G292" s="52"/>
      <c r="H292" s="10">
        <f>F292+(182)</f>
        <v>44808</v>
      </c>
      <c r="I292" s="11">
        <f t="shared" ca="1" si="35"/>
        <v>119</v>
      </c>
      <c r="J292" s="12" t="str">
        <f t="shared" ca="1" si="37"/>
        <v>NOT DUE</v>
      </c>
      <c r="K292" s="24" t="s">
        <v>655</v>
      </c>
      <c r="L292" s="15"/>
    </row>
    <row r="293" spans="1:12" ht="42" customHeight="1">
      <c r="A293" s="12" t="s">
        <v>4875</v>
      </c>
      <c r="B293" s="24" t="s">
        <v>654</v>
      </c>
      <c r="C293" s="24" t="s">
        <v>649</v>
      </c>
      <c r="D293" s="296" t="s">
        <v>594</v>
      </c>
      <c r="E293" s="8">
        <v>44082</v>
      </c>
      <c r="F293" s="366">
        <v>44626</v>
      </c>
      <c r="G293" s="52"/>
      <c r="H293" s="10">
        <f>F293+(182)</f>
        <v>44808</v>
      </c>
      <c r="I293" s="11">
        <f t="shared" ca="1" si="35"/>
        <v>119</v>
      </c>
      <c r="J293" s="12" t="str">
        <f t="shared" ca="1" si="37"/>
        <v>NOT DUE</v>
      </c>
      <c r="K293" s="24" t="s">
        <v>656</v>
      </c>
      <c r="L293" s="15"/>
    </row>
    <row r="294" spans="1:12" ht="50.45" customHeight="1">
      <c r="A294" s="12" t="s">
        <v>4876</v>
      </c>
      <c r="B294" s="24" t="s">
        <v>657</v>
      </c>
      <c r="C294" s="24" t="s">
        <v>617</v>
      </c>
      <c r="D294" s="296" t="s">
        <v>376</v>
      </c>
      <c r="E294" s="8">
        <v>44082</v>
      </c>
      <c r="F294" s="8">
        <v>44447</v>
      </c>
      <c r="G294" s="52"/>
      <c r="H294" s="10">
        <f>F294+(365)</f>
        <v>44812</v>
      </c>
      <c r="I294" s="11">
        <f t="shared" ca="1" si="35"/>
        <v>123</v>
      </c>
      <c r="J294" s="12" t="str">
        <f t="shared" ca="1" si="37"/>
        <v>NOT DUE</v>
      </c>
      <c r="K294" s="24" t="s">
        <v>668</v>
      </c>
      <c r="L294" s="15"/>
    </row>
    <row r="295" spans="1:12" ht="24">
      <c r="A295" s="12" t="s">
        <v>4877</v>
      </c>
      <c r="B295" s="24" t="s">
        <v>658</v>
      </c>
      <c r="C295" s="24" t="s">
        <v>617</v>
      </c>
      <c r="D295" s="296" t="s">
        <v>376</v>
      </c>
      <c r="E295" s="8">
        <v>44082</v>
      </c>
      <c r="F295" s="306">
        <v>44447</v>
      </c>
      <c r="G295" s="52"/>
      <c r="H295" s="10">
        <f t="shared" ref="H295:H302" si="40">F295+(365)</f>
        <v>44812</v>
      </c>
      <c r="I295" s="11">
        <f t="shared" ca="1" si="35"/>
        <v>123</v>
      </c>
      <c r="J295" s="12" t="str">
        <f t="shared" ca="1" si="37"/>
        <v>NOT DUE</v>
      </c>
      <c r="K295" s="24" t="s">
        <v>669</v>
      </c>
      <c r="L295" s="15"/>
    </row>
    <row r="296" spans="1:12" ht="41.45" customHeight="1">
      <c r="A296" s="12" t="s">
        <v>4878</v>
      </c>
      <c r="B296" s="24" t="s">
        <v>659</v>
      </c>
      <c r="C296" s="24" t="s">
        <v>617</v>
      </c>
      <c r="D296" s="296" t="s">
        <v>376</v>
      </c>
      <c r="E296" s="8">
        <v>44082</v>
      </c>
      <c r="F296" s="306">
        <v>44447</v>
      </c>
      <c r="G296" s="52"/>
      <c r="H296" s="10">
        <f t="shared" si="40"/>
        <v>44812</v>
      </c>
      <c r="I296" s="11">
        <f t="shared" ca="1" si="35"/>
        <v>123</v>
      </c>
      <c r="J296" s="12" t="str">
        <f t="shared" ca="1" si="37"/>
        <v>NOT DUE</v>
      </c>
      <c r="K296" s="24" t="s">
        <v>670</v>
      </c>
      <c r="L296" s="15"/>
    </row>
    <row r="297" spans="1:12" ht="30.6" customHeight="1">
      <c r="A297" s="12" t="s">
        <v>4879</v>
      </c>
      <c r="B297" s="24" t="s">
        <v>660</v>
      </c>
      <c r="C297" s="24" t="s">
        <v>617</v>
      </c>
      <c r="D297" s="296" t="s">
        <v>376</v>
      </c>
      <c r="E297" s="8">
        <v>44082</v>
      </c>
      <c r="F297" s="306">
        <v>44447</v>
      </c>
      <c r="G297" s="52"/>
      <c r="H297" s="10">
        <f t="shared" si="40"/>
        <v>44812</v>
      </c>
      <c r="I297" s="11">
        <f t="shared" ca="1" si="35"/>
        <v>123</v>
      </c>
      <c r="J297" s="12" t="str">
        <f t="shared" ca="1" si="37"/>
        <v>NOT DUE</v>
      </c>
      <c r="K297" s="24" t="s">
        <v>671</v>
      </c>
      <c r="L297" s="15"/>
    </row>
    <row r="298" spans="1:12" ht="30" customHeight="1">
      <c r="A298" s="12" t="s">
        <v>4880</v>
      </c>
      <c r="B298" s="24" t="s">
        <v>661</v>
      </c>
      <c r="C298" s="24" t="s">
        <v>617</v>
      </c>
      <c r="D298" s="296" t="s">
        <v>376</v>
      </c>
      <c r="E298" s="8">
        <v>44082</v>
      </c>
      <c r="F298" s="306">
        <v>44447</v>
      </c>
      <c r="G298" s="52"/>
      <c r="H298" s="10">
        <f t="shared" si="40"/>
        <v>44812</v>
      </c>
      <c r="I298" s="11">
        <f t="shared" ca="1" si="35"/>
        <v>123</v>
      </c>
      <c r="J298" s="12" t="str">
        <f t="shared" ca="1" si="37"/>
        <v>NOT DUE</v>
      </c>
      <c r="K298" s="24" t="s">
        <v>669</v>
      </c>
      <c r="L298" s="15"/>
    </row>
    <row r="299" spans="1:12" ht="27.95" customHeight="1">
      <c r="A299" s="12" t="s">
        <v>4881</v>
      </c>
      <c r="B299" s="24" t="s">
        <v>662</v>
      </c>
      <c r="C299" s="24" t="s">
        <v>617</v>
      </c>
      <c r="D299" s="296" t="s">
        <v>376</v>
      </c>
      <c r="E299" s="8">
        <v>44082</v>
      </c>
      <c r="F299" s="306">
        <v>44447</v>
      </c>
      <c r="G299" s="52"/>
      <c r="H299" s="10">
        <f t="shared" si="40"/>
        <v>44812</v>
      </c>
      <c r="I299" s="11">
        <f t="shared" ca="1" si="35"/>
        <v>123</v>
      </c>
      <c r="J299" s="12" t="str">
        <f t="shared" ca="1" si="37"/>
        <v>NOT DUE</v>
      </c>
      <c r="K299" s="24" t="s">
        <v>672</v>
      </c>
      <c r="L299" s="15"/>
    </row>
    <row r="300" spans="1:12" ht="41.1" customHeight="1">
      <c r="A300" s="12" t="s">
        <v>4882</v>
      </c>
      <c r="B300" s="24" t="s">
        <v>663</v>
      </c>
      <c r="C300" s="24" t="s">
        <v>664</v>
      </c>
      <c r="D300" s="296" t="s">
        <v>376</v>
      </c>
      <c r="E300" s="8">
        <v>44082</v>
      </c>
      <c r="F300" s="306">
        <v>44447</v>
      </c>
      <c r="G300" s="52"/>
      <c r="H300" s="10">
        <f t="shared" si="40"/>
        <v>44812</v>
      </c>
      <c r="I300" s="11">
        <f t="shared" ca="1" si="35"/>
        <v>123</v>
      </c>
      <c r="J300" s="12" t="str">
        <f t="shared" ca="1" si="37"/>
        <v>NOT DUE</v>
      </c>
      <c r="K300" s="24" t="s">
        <v>673</v>
      </c>
      <c r="L300" s="15"/>
    </row>
    <row r="301" spans="1:12" ht="43.5" customHeight="1">
      <c r="A301" s="12" t="s">
        <v>4883</v>
      </c>
      <c r="B301" s="24" t="s">
        <v>665</v>
      </c>
      <c r="C301" s="24" t="s">
        <v>666</v>
      </c>
      <c r="D301" s="296" t="s">
        <v>376</v>
      </c>
      <c r="E301" s="8">
        <v>44082</v>
      </c>
      <c r="F301" s="306">
        <v>44447</v>
      </c>
      <c r="G301" s="52"/>
      <c r="H301" s="10">
        <f t="shared" si="40"/>
        <v>44812</v>
      </c>
      <c r="I301" s="11">
        <f t="shared" ca="1" si="35"/>
        <v>123</v>
      </c>
      <c r="J301" s="12" t="str">
        <f t="shared" ca="1" si="37"/>
        <v>NOT DUE</v>
      </c>
      <c r="K301" s="24" t="s">
        <v>674</v>
      </c>
      <c r="L301" s="15"/>
    </row>
    <row r="302" spans="1:12" ht="40.5" customHeight="1">
      <c r="A302" s="12" t="s">
        <v>4884</v>
      </c>
      <c r="B302" s="24" t="s">
        <v>667</v>
      </c>
      <c r="C302" s="24" t="s">
        <v>617</v>
      </c>
      <c r="D302" s="296" t="s">
        <v>376</v>
      </c>
      <c r="E302" s="8">
        <v>44082</v>
      </c>
      <c r="F302" s="306">
        <v>44447</v>
      </c>
      <c r="G302" s="52"/>
      <c r="H302" s="10">
        <f t="shared" si="40"/>
        <v>44812</v>
      </c>
      <c r="I302" s="11">
        <f t="shared" ca="1" si="35"/>
        <v>123</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853</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853</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853</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853</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853</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853</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853</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853</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853</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853</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853</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853</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853</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853</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853</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853</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853</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853</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853</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853</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853</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853</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853</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853</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853</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853</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853</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853</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853</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44705.125</v>
      </c>
      <c r="I333" s="196">
        <v>387</v>
      </c>
      <c r="J333" s="197" t="str">
        <f>IF(I333="","",IF(I333&lt;0,"OVERDUE","NOT DUE"))</f>
        <v>NOT DUE</v>
      </c>
      <c r="K333" s="194"/>
      <c r="L333" s="203"/>
    </row>
    <row r="334" spans="1:12">
      <c r="A334" s="220"/>
    </row>
    <row r="335" spans="1:12">
      <c r="A335" s="220"/>
    </row>
    <row r="336" spans="1:12">
      <c r="A336" s="220"/>
    </row>
    <row r="337" spans="1:11">
      <c r="A337" s="220"/>
      <c r="B337" s="206" t="s">
        <v>4545</v>
      </c>
      <c r="D337" s="301" t="s">
        <v>3926</v>
      </c>
      <c r="H337" s="206" t="s">
        <v>3927</v>
      </c>
    </row>
    <row r="338" spans="1:11">
      <c r="A338" s="220"/>
    </row>
    <row r="339" spans="1:11">
      <c r="A339" s="220"/>
      <c r="C339" s="247" t="s">
        <v>4962</v>
      </c>
      <c r="E339" s="462" t="s">
        <v>5002</v>
      </c>
      <c r="F339" s="462"/>
      <c r="G339" s="462"/>
      <c r="I339" s="462" t="s">
        <v>4951</v>
      </c>
      <c r="J339" s="462"/>
      <c r="K339" s="462"/>
    </row>
    <row r="340" spans="1:11">
      <c r="A340" s="220"/>
      <c r="E340" s="463"/>
      <c r="F340" s="463"/>
      <c r="G340" s="463"/>
      <c r="I340" s="463"/>
      <c r="J340" s="463"/>
      <c r="K340" s="463"/>
    </row>
  </sheetData>
  <sheetProtection selectLockedCells="1"/>
  <autoFilter ref="J1:J337" xr:uid="{00000000-0009-0000-0000-00000A000000}"/>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BB70ADF-5334-4E88-8556-90D33494FD40}">
          <x14:formula1>
            <xm:f>Details!$A$1:$A$7</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20A-E268-4D55-9611-A22D00257221}">
  <sheetPr>
    <tabColor rgb="FFFF0000"/>
  </sheetPr>
  <dimension ref="A1:L340"/>
  <sheetViews>
    <sheetView topLeftCell="A349" zoomScaleNormal="100" workbookViewId="0">
      <selection activeCell="F284" sqref="F284:F286"/>
    </sheetView>
  </sheetViews>
  <sheetFormatPr defaultRowHeight="13.5"/>
  <cols>
    <col min="1" max="1" width="10.5" style="289"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4930</v>
      </c>
      <c r="D3" s="518" t="s">
        <v>12</v>
      </c>
      <c r="E3" s="518"/>
      <c r="F3" s="249" t="s">
        <v>4931</v>
      </c>
    </row>
    <row r="4" spans="1:12" ht="18" customHeight="1">
      <c r="A4" s="517" t="s">
        <v>74</v>
      </c>
      <c r="B4" s="517"/>
      <c r="C4" s="29" t="s">
        <v>4637</v>
      </c>
      <c r="D4" s="518" t="s">
        <v>2072</v>
      </c>
      <c r="E4" s="518"/>
      <c r="F4" s="246">
        <f>'Running Hours'!B9</f>
        <v>5605</v>
      </c>
    </row>
    <row r="5" spans="1:12" ht="18" customHeight="1">
      <c r="A5" s="517" t="s">
        <v>75</v>
      </c>
      <c r="B5" s="517"/>
      <c r="C5" s="30" t="s">
        <v>4638</v>
      </c>
      <c r="D5" s="518" t="s">
        <v>4549</v>
      </c>
      <c r="E5" s="518"/>
      <c r="F5" s="115">
        <f>'Running Hours'!$D3</f>
        <v>44689</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44689</v>
      </c>
      <c r="G8" s="52"/>
      <c r="H8" s="10">
        <f>F8+1</f>
        <v>44690</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296" t="s">
        <v>1</v>
      </c>
      <c r="E9" s="8">
        <v>44082</v>
      </c>
      <c r="F9" s="366">
        <v>44689</v>
      </c>
      <c r="G9" s="52"/>
      <c r="H9" s="10">
        <f>F9+1</f>
        <v>44690</v>
      </c>
      <c r="I9" s="11">
        <f t="shared" ca="1" si="0"/>
        <v>1</v>
      </c>
      <c r="J9" s="12" t="str">
        <f t="shared" ca="1" si="1"/>
        <v>NOT DUE</v>
      </c>
      <c r="K9" s="24" t="s">
        <v>584</v>
      </c>
      <c r="L9" s="15"/>
    </row>
    <row r="10" spans="1:12" ht="15" customHeight="1">
      <c r="A10" s="12" t="s">
        <v>803</v>
      </c>
      <c r="B10" s="24" t="s">
        <v>3688</v>
      </c>
      <c r="C10" s="24" t="s">
        <v>3689</v>
      </c>
      <c r="D10" s="296" t="s">
        <v>1</v>
      </c>
      <c r="E10" s="8">
        <v>44082</v>
      </c>
      <c r="F10" s="366">
        <v>44689</v>
      </c>
      <c r="G10" s="52"/>
      <c r="H10" s="10">
        <f>F10+1</f>
        <v>44690</v>
      </c>
      <c r="I10" s="11">
        <f t="shared" ca="1" si="0"/>
        <v>1</v>
      </c>
      <c r="J10" s="12" t="str">
        <f t="shared" ca="1" si="1"/>
        <v>NOT DUE</v>
      </c>
      <c r="K10" s="24" t="s">
        <v>584</v>
      </c>
      <c r="L10" s="13"/>
    </row>
    <row r="11" spans="1:12" ht="15" customHeight="1">
      <c r="A11" s="12" t="s">
        <v>804</v>
      </c>
      <c r="B11" s="24" t="s">
        <v>598</v>
      </c>
      <c r="C11" s="24" t="s">
        <v>3690</v>
      </c>
      <c r="D11" s="296" t="s">
        <v>1</v>
      </c>
      <c r="E11" s="8">
        <v>44082</v>
      </c>
      <c r="F11" s="366">
        <v>44689</v>
      </c>
      <c r="G11" s="52"/>
      <c r="H11" s="10">
        <f>F11+1</f>
        <v>44690</v>
      </c>
      <c r="I11" s="11">
        <f t="shared" ca="1" si="0"/>
        <v>1</v>
      </c>
      <c r="J11" s="12" t="str">
        <f t="shared" ca="1" si="1"/>
        <v>NOT DUE</v>
      </c>
      <c r="K11" s="24" t="s">
        <v>584</v>
      </c>
      <c r="L11" s="15"/>
    </row>
    <row r="12" spans="1:12" ht="15" customHeight="1">
      <c r="A12" s="12" t="s">
        <v>805</v>
      </c>
      <c r="B12" s="24" t="s">
        <v>3691</v>
      </c>
      <c r="C12" s="24" t="s">
        <v>3692</v>
      </c>
      <c r="D12" s="296" t="s">
        <v>1</v>
      </c>
      <c r="E12" s="8">
        <v>44082</v>
      </c>
      <c r="F12" s="366">
        <v>44689</v>
      </c>
      <c r="G12" s="52"/>
      <c r="H12" s="10">
        <f t="shared" ref="H12:H13" si="2">F12+1</f>
        <v>44690</v>
      </c>
      <c r="I12" s="11">
        <f t="shared" ca="1" si="0"/>
        <v>1</v>
      </c>
      <c r="J12" s="12" t="str">
        <f t="shared" ca="1" si="1"/>
        <v>NOT DUE</v>
      </c>
      <c r="K12" s="24" t="s">
        <v>584</v>
      </c>
      <c r="L12" s="15"/>
    </row>
    <row r="13" spans="1:12" ht="15" customHeight="1">
      <c r="A13" s="12" t="s">
        <v>806</v>
      </c>
      <c r="B13" s="24" t="s">
        <v>3693</v>
      </c>
      <c r="C13" s="24" t="s">
        <v>3692</v>
      </c>
      <c r="D13" s="296" t="s">
        <v>1</v>
      </c>
      <c r="E13" s="8">
        <v>44082</v>
      </c>
      <c r="F13" s="366">
        <v>44689</v>
      </c>
      <c r="G13" s="52"/>
      <c r="H13" s="10">
        <f t="shared" si="2"/>
        <v>44690</v>
      </c>
      <c r="I13" s="11">
        <f t="shared" ca="1" si="0"/>
        <v>1</v>
      </c>
      <c r="J13" s="12" t="str">
        <f t="shared" ca="1" si="1"/>
        <v>NOT DUE</v>
      </c>
      <c r="K13" s="24" t="s">
        <v>584</v>
      </c>
      <c r="L13" s="15"/>
    </row>
    <row r="14" spans="1:12" ht="36">
      <c r="A14" s="12" t="s">
        <v>807</v>
      </c>
      <c r="B14" s="24" t="s">
        <v>3694</v>
      </c>
      <c r="C14" s="24" t="s">
        <v>3695</v>
      </c>
      <c r="D14" s="296" t="s">
        <v>1</v>
      </c>
      <c r="E14" s="8">
        <v>44082</v>
      </c>
      <c r="F14" s="366">
        <v>44689</v>
      </c>
      <c r="G14" s="52"/>
      <c r="H14" s="10">
        <f>F14+1</f>
        <v>44690</v>
      </c>
      <c r="I14" s="11">
        <f ca="1">IF(ISBLANK(H14),"",H14-DATE(YEAR(NOW()),MONTH(NOW()),DAY(NOW())))</f>
        <v>1</v>
      </c>
      <c r="J14" s="12" t="str">
        <f t="shared" ca="1" si="1"/>
        <v>NOT DUE</v>
      </c>
      <c r="K14" s="24" t="s">
        <v>584</v>
      </c>
      <c r="L14" s="13"/>
    </row>
    <row r="15" spans="1:12">
      <c r="A15" s="12" t="s">
        <v>808</v>
      </c>
      <c r="B15" s="24" t="s">
        <v>3696</v>
      </c>
      <c r="C15" s="24" t="s">
        <v>3697</v>
      </c>
      <c r="D15" s="296" t="s">
        <v>1</v>
      </c>
      <c r="E15" s="8">
        <v>44082</v>
      </c>
      <c r="F15" s="366">
        <v>44689</v>
      </c>
      <c r="G15" s="52"/>
      <c r="H15" s="10">
        <f>F15+1</f>
        <v>44690</v>
      </c>
      <c r="I15" s="11">
        <f ca="1">IF(ISBLANK(H15),"",H15-DATE(YEAR(NOW()),MONTH(NOW()),DAY(NOW())))</f>
        <v>1</v>
      </c>
      <c r="J15" s="12" t="str">
        <f t="shared" ca="1" si="1"/>
        <v>NOT DUE</v>
      </c>
      <c r="K15" s="24" t="s">
        <v>584</v>
      </c>
      <c r="L15" s="13"/>
    </row>
    <row r="16" spans="1:12" ht="15" customHeight="1">
      <c r="A16" s="12" t="s">
        <v>809</v>
      </c>
      <c r="B16" s="24" t="s">
        <v>3698</v>
      </c>
      <c r="C16" s="24" t="s">
        <v>3699</v>
      </c>
      <c r="D16" s="296" t="s">
        <v>1</v>
      </c>
      <c r="E16" s="8">
        <v>44082</v>
      </c>
      <c r="F16" s="366">
        <v>44689</v>
      </c>
      <c r="G16" s="52"/>
      <c r="H16" s="10">
        <f>F16+1</f>
        <v>44690</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296" t="s">
        <v>4</v>
      </c>
      <c r="E17" s="8">
        <v>44082</v>
      </c>
      <c r="F17" s="366">
        <v>44679</v>
      </c>
      <c r="G17" s="52"/>
      <c r="H17" s="10">
        <f>F17+30</f>
        <v>44709</v>
      </c>
      <c r="I17" s="11">
        <f t="shared" ca="1" si="3"/>
        <v>20</v>
      </c>
      <c r="J17" s="12" t="str">
        <f t="shared" ca="1" si="1"/>
        <v>NOT DUE</v>
      </c>
      <c r="K17" s="24" t="s">
        <v>3701</v>
      </c>
      <c r="L17" s="13"/>
    </row>
    <row r="18" spans="1:12" ht="15" customHeight="1">
      <c r="A18" s="12" t="s">
        <v>811</v>
      </c>
      <c r="B18" s="24" t="s">
        <v>3702</v>
      </c>
      <c r="C18" s="24" t="s">
        <v>3703</v>
      </c>
      <c r="D18" s="296" t="s">
        <v>4</v>
      </c>
      <c r="E18" s="8">
        <v>44082</v>
      </c>
      <c r="F18" s="366">
        <v>44679</v>
      </c>
      <c r="G18" s="52"/>
      <c r="H18" s="10">
        <f t="shared" ref="H18:H35" si="4">F18+30</f>
        <v>44709</v>
      </c>
      <c r="I18" s="11">
        <f t="shared" ca="1" si="3"/>
        <v>20</v>
      </c>
      <c r="J18" s="12" t="str">
        <f t="shared" ca="1" si="1"/>
        <v>NOT DUE</v>
      </c>
      <c r="K18" s="24" t="s">
        <v>3701</v>
      </c>
      <c r="L18" s="13"/>
    </row>
    <row r="19" spans="1:12" ht="15" customHeight="1">
      <c r="A19" s="12" t="s">
        <v>812</v>
      </c>
      <c r="B19" s="24" t="s">
        <v>3702</v>
      </c>
      <c r="C19" s="24" t="s">
        <v>3704</v>
      </c>
      <c r="D19" s="296" t="s">
        <v>4</v>
      </c>
      <c r="E19" s="8">
        <v>44082</v>
      </c>
      <c r="F19" s="366">
        <v>44679</v>
      </c>
      <c r="G19" s="52"/>
      <c r="H19" s="10">
        <f t="shared" si="4"/>
        <v>44709</v>
      </c>
      <c r="I19" s="11">
        <f t="shared" ca="1" si="3"/>
        <v>20</v>
      </c>
      <c r="J19" s="12" t="str">
        <f t="shared" ca="1" si="1"/>
        <v>NOT DUE</v>
      </c>
      <c r="K19" s="24" t="s">
        <v>3701</v>
      </c>
      <c r="L19" s="13"/>
    </row>
    <row r="20" spans="1:12" ht="15" customHeight="1">
      <c r="A20" s="12" t="s">
        <v>813</v>
      </c>
      <c r="B20" s="24" t="s">
        <v>3702</v>
      </c>
      <c r="C20" s="24" t="s">
        <v>3705</v>
      </c>
      <c r="D20" s="296" t="s">
        <v>4</v>
      </c>
      <c r="E20" s="8">
        <v>44082</v>
      </c>
      <c r="F20" s="366">
        <v>44679</v>
      </c>
      <c r="G20" s="52"/>
      <c r="H20" s="10">
        <f t="shared" si="4"/>
        <v>44709</v>
      </c>
      <c r="I20" s="11">
        <f t="shared" ca="1" si="3"/>
        <v>20</v>
      </c>
      <c r="J20" s="12" t="str">
        <f t="shared" ca="1" si="1"/>
        <v>NOT DUE</v>
      </c>
      <c r="K20" s="24" t="s">
        <v>3701</v>
      </c>
      <c r="L20" s="13"/>
    </row>
    <row r="21" spans="1:12" ht="15" customHeight="1">
      <c r="A21" s="12" t="s">
        <v>814</v>
      </c>
      <c r="B21" s="24" t="s">
        <v>3706</v>
      </c>
      <c r="C21" s="24" t="s">
        <v>3703</v>
      </c>
      <c r="D21" s="296" t="s">
        <v>4</v>
      </c>
      <c r="E21" s="8">
        <v>44082</v>
      </c>
      <c r="F21" s="366">
        <v>44679</v>
      </c>
      <c r="G21" s="52"/>
      <c r="H21" s="10">
        <f t="shared" si="4"/>
        <v>44709</v>
      </c>
      <c r="I21" s="11">
        <f t="shared" ca="1" si="3"/>
        <v>20</v>
      </c>
      <c r="J21" s="12" t="str">
        <f t="shared" ca="1" si="1"/>
        <v>NOT DUE</v>
      </c>
      <c r="K21" s="24" t="s">
        <v>3701</v>
      </c>
      <c r="L21" s="13"/>
    </row>
    <row r="22" spans="1:12" ht="15" customHeight="1">
      <c r="A22" s="12" t="s">
        <v>815</v>
      </c>
      <c r="B22" s="24" t="s">
        <v>3706</v>
      </c>
      <c r="C22" s="24" t="s">
        <v>3704</v>
      </c>
      <c r="D22" s="296" t="s">
        <v>4</v>
      </c>
      <c r="E22" s="8">
        <v>44082</v>
      </c>
      <c r="F22" s="366">
        <v>44679</v>
      </c>
      <c r="G22" s="52"/>
      <c r="H22" s="10">
        <f t="shared" si="4"/>
        <v>44709</v>
      </c>
      <c r="I22" s="11">
        <f t="shared" ca="1" si="3"/>
        <v>20</v>
      </c>
      <c r="J22" s="12" t="str">
        <f t="shared" ca="1" si="1"/>
        <v>NOT DUE</v>
      </c>
      <c r="K22" s="24" t="s">
        <v>3701</v>
      </c>
      <c r="L22" s="13"/>
    </row>
    <row r="23" spans="1:12" ht="15" customHeight="1">
      <c r="A23" s="12" t="s">
        <v>816</v>
      </c>
      <c r="B23" s="24" t="s">
        <v>3706</v>
      </c>
      <c r="C23" s="24" t="s">
        <v>3705</v>
      </c>
      <c r="D23" s="296" t="s">
        <v>4</v>
      </c>
      <c r="E23" s="8">
        <v>44082</v>
      </c>
      <c r="F23" s="366">
        <v>44679</v>
      </c>
      <c r="G23" s="52"/>
      <c r="H23" s="10">
        <f t="shared" si="4"/>
        <v>44709</v>
      </c>
      <c r="I23" s="11">
        <f t="shared" ca="1" si="3"/>
        <v>20</v>
      </c>
      <c r="J23" s="12" t="str">
        <f t="shared" ca="1" si="1"/>
        <v>NOT DUE</v>
      </c>
      <c r="K23" s="24" t="s">
        <v>3701</v>
      </c>
      <c r="L23" s="13"/>
    </row>
    <row r="24" spans="1:12" ht="15" customHeight="1">
      <c r="A24" s="12" t="s">
        <v>817</v>
      </c>
      <c r="B24" s="24" t="s">
        <v>3707</v>
      </c>
      <c r="C24" s="24" t="s">
        <v>3703</v>
      </c>
      <c r="D24" s="296" t="s">
        <v>4</v>
      </c>
      <c r="E24" s="8">
        <v>44082</v>
      </c>
      <c r="F24" s="366">
        <v>44679</v>
      </c>
      <c r="G24" s="52"/>
      <c r="H24" s="10">
        <f t="shared" si="4"/>
        <v>44709</v>
      </c>
      <c r="I24" s="11">
        <f t="shared" ca="1" si="3"/>
        <v>20</v>
      </c>
      <c r="J24" s="12" t="str">
        <f t="shared" ca="1" si="1"/>
        <v>NOT DUE</v>
      </c>
      <c r="K24" s="24" t="s">
        <v>3701</v>
      </c>
      <c r="L24" s="13"/>
    </row>
    <row r="25" spans="1:12" ht="15" customHeight="1">
      <c r="A25" s="12" t="s">
        <v>818</v>
      </c>
      <c r="B25" s="24" t="s">
        <v>3707</v>
      </c>
      <c r="C25" s="24" t="s">
        <v>3704</v>
      </c>
      <c r="D25" s="296" t="s">
        <v>4</v>
      </c>
      <c r="E25" s="8">
        <v>44082</v>
      </c>
      <c r="F25" s="366">
        <v>44679</v>
      </c>
      <c r="G25" s="52"/>
      <c r="H25" s="10">
        <f t="shared" si="4"/>
        <v>44709</v>
      </c>
      <c r="I25" s="11">
        <f t="shared" ca="1" si="3"/>
        <v>20</v>
      </c>
      <c r="J25" s="12" t="str">
        <f t="shared" ca="1" si="1"/>
        <v>NOT DUE</v>
      </c>
      <c r="K25" s="24" t="s">
        <v>3701</v>
      </c>
      <c r="L25" s="13"/>
    </row>
    <row r="26" spans="1:12" ht="15" customHeight="1">
      <c r="A26" s="12" t="s">
        <v>819</v>
      </c>
      <c r="B26" s="24" t="s">
        <v>3707</v>
      </c>
      <c r="C26" s="24" t="s">
        <v>3705</v>
      </c>
      <c r="D26" s="296" t="s">
        <v>4</v>
      </c>
      <c r="E26" s="8">
        <v>44082</v>
      </c>
      <c r="F26" s="366">
        <v>44679</v>
      </c>
      <c r="G26" s="52"/>
      <c r="H26" s="10">
        <f t="shared" si="4"/>
        <v>44709</v>
      </c>
      <c r="I26" s="11">
        <f t="shared" ca="1" si="3"/>
        <v>20</v>
      </c>
      <c r="J26" s="12" t="str">
        <f t="shared" ca="1" si="1"/>
        <v>NOT DUE</v>
      </c>
      <c r="K26" s="24" t="s">
        <v>3701</v>
      </c>
      <c r="L26" s="13"/>
    </row>
    <row r="27" spans="1:12" ht="15" customHeight="1">
      <c r="A27" s="12" t="s">
        <v>820</v>
      </c>
      <c r="B27" s="24" t="s">
        <v>3708</v>
      </c>
      <c r="C27" s="24" t="s">
        <v>3703</v>
      </c>
      <c r="D27" s="296" t="s">
        <v>4</v>
      </c>
      <c r="E27" s="8">
        <v>44082</v>
      </c>
      <c r="F27" s="366">
        <v>44679</v>
      </c>
      <c r="G27" s="52"/>
      <c r="H27" s="10">
        <f t="shared" si="4"/>
        <v>44709</v>
      </c>
      <c r="I27" s="11">
        <f t="shared" ca="1" si="3"/>
        <v>20</v>
      </c>
      <c r="J27" s="12" t="str">
        <f t="shared" ca="1" si="1"/>
        <v>NOT DUE</v>
      </c>
      <c r="K27" s="24" t="s">
        <v>3701</v>
      </c>
      <c r="L27" s="13"/>
    </row>
    <row r="28" spans="1:12" ht="15" customHeight="1">
      <c r="A28" s="12" t="s">
        <v>821</v>
      </c>
      <c r="B28" s="24" t="s">
        <v>3708</v>
      </c>
      <c r="C28" s="24" t="s">
        <v>3704</v>
      </c>
      <c r="D28" s="296" t="s">
        <v>4</v>
      </c>
      <c r="E28" s="8">
        <v>44082</v>
      </c>
      <c r="F28" s="366">
        <v>44679</v>
      </c>
      <c r="G28" s="52"/>
      <c r="H28" s="10">
        <f t="shared" si="4"/>
        <v>44709</v>
      </c>
      <c r="I28" s="11">
        <f t="shared" ca="1" si="3"/>
        <v>20</v>
      </c>
      <c r="J28" s="12" t="str">
        <f t="shared" ca="1" si="1"/>
        <v>NOT DUE</v>
      </c>
      <c r="K28" s="24" t="s">
        <v>3701</v>
      </c>
      <c r="L28" s="13"/>
    </row>
    <row r="29" spans="1:12" ht="15" customHeight="1">
      <c r="A29" s="12" t="s">
        <v>822</v>
      </c>
      <c r="B29" s="24" t="s">
        <v>3708</v>
      </c>
      <c r="C29" s="24" t="s">
        <v>3705</v>
      </c>
      <c r="D29" s="296" t="s">
        <v>4</v>
      </c>
      <c r="E29" s="8">
        <v>44082</v>
      </c>
      <c r="F29" s="366">
        <v>44679</v>
      </c>
      <c r="G29" s="52"/>
      <c r="H29" s="10">
        <f t="shared" si="4"/>
        <v>44709</v>
      </c>
      <c r="I29" s="11">
        <f t="shared" ca="1" si="3"/>
        <v>20</v>
      </c>
      <c r="J29" s="12" t="str">
        <f t="shared" ca="1" si="1"/>
        <v>NOT DUE</v>
      </c>
      <c r="K29" s="24" t="s">
        <v>3701</v>
      </c>
      <c r="L29" s="13"/>
    </row>
    <row r="30" spans="1:12" ht="15" customHeight="1">
      <c r="A30" s="12" t="s">
        <v>823</v>
      </c>
      <c r="B30" s="24" t="s">
        <v>3709</v>
      </c>
      <c r="C30" s="24" t="s">
        <v>3703</v>
      </c>
      <c r="D30" s="296" t="s">
        <v>4</v>
      </c>
      <c r="E30" s="8">
        <v>44082</v>
      </c>
      <c r="F30" s="366">
        <v>44679</v>
      </c>
      <c r="G30" s="52"/>
      <c r="H30" s="10">
        <f t="shared" si="4"/>
        <v>44709</v>
      </c>
      <c r="I30" s="11">
        <f t="shared" ca="1" si="3"/>
        <v>20</v>
      </c>
      <c r="J30" s="12" t="str">
        <f t="shared" ca="1" si="1"/>
        <v>NOT DUE</v>
      </c>
      <c r="K30" s="24" t="s">
        <v>3701</v>
      </c>
      <c r="L30" s="13"/>
    </row>
    <row r="31" spans="1:12" ht="15" customHeight="1">
      <c r="A31" s="12" t="s">
        <v>824</v>
      </c>
      <c r="B31" s="24" t="s">
        <v>3709</v>
      </c>
      <c r="C31" s="24" t="s">
        <v>3704</v>
      </c>
      <c r="D31" s="296" t="s">
        <v>4</v>
      </c>
      <c r="E31" s="8">
        <v>44082</v>
      </c>
      <c r="F31" s="366">
        <v>44679</v>
      </c>
      <c r="G31" s="52"/>
      <c r="H31" s="10">
        <f t="shared" si="4"/>
        <v>44709</v>
      </c>
      <c r="I31" s="11">
        <f t="shared" ca="1" si="3"/>
        <v>20</v>
      </c>
      <c r="J31" s="12" t="str">
        <f t="shared" ca="1" si="1"/>
        <v>NOT DUE</v>
      </c>
      <c r="K31" s="24" t="s">
        <v>3701</v>
      </c>
      <c r="L31" s="13"/>
    </row>
    <row r="32" spans="1:12" ht="15" customHeight="1">
      <c r="A32" s="12" t="s">
        <v>825</v>
      </c>
      <c r="B32" s="24" t="s">
        <v>3709</v>
      </c>
      <c r="C32" s="24" t="s">
        <v>3705</v>
      </c>
      <c r="D32" s="296" t="s">
        <v>4</v>
      </c>
      <c r="E32" s="8">
        <v>44082</v>
      </c>
      <c r="F32" s="366">
        <v>44679</v>
      </c>
      <c r="G32" s="52"/>
      <c r="H32" s="10">
        <f t="shared" si="4"/>
        <v>44709</v>
      </c>
      <c r="I32" s="11">
        <f t="shared" ca="1" si="3"/>
        <v>20</v>
      </c>
      <c r="J32" s="12" t="str">
        <f t="shared" ca="1" si="1"/>
        <v>NOT DUE</v>
      </c>
      <c r="K32" s="24" t="s">
        <v>3701</v>
      </c>
      <c r="L32" s="13"/>
    </row>
    <row r="33" spans="1:12" ht="15" customHeight="1">
      <c r="A33" s="12" t="s">
        <v>826</v>
      </c>
      <c r="B33" s="24" t="s">
        <v>3710</v>
      </c>
      <c r="C33" s="24" t="s">
        <v>3703</v>
      </c>
      <c r="D33" s="296" t="s">
        <v>4</v>
      </c>
      <c r="E33" s="8">
        <v>44082</v>
      </c>
      <c r="F33" s="366">
        <v>44679</v>
      </c>
      <c r="G33" s="52"/>
      <c r="H33" s="10">
        <f t="shared" si="4"/>
        <v>44709</v>
      </c>
      <c r="I33" s="11">
        <f t="shared" ca="1" si="3"/>
        <v>20</v>
      </c>
      <c r="J33" s="12" t="str">
        <f t="shared" ca="1" si="1"/>
        <v>NOT DUE</v>
      </c>
      <c r="K33" s="24" t="s">
        <v>3701</v>
      </c>
      <c r="L33" s="13"/>
    </row>
    <row r="34" spans="1:12" ht="15" customHeight="1">
      <c r="A34" s="12" t="s">
        <v>827</v>
      </c>
      <c r="B34" s="24" t="s">
        <v>3710</v>
      </c>
      <c r="C34" s="24" t="s">
        <v>3704</v>
      </c>
      <c r="D34" s="296" t="s">
        <v>4</v>
      </c>
      <c r="E34" s="8">
        <v>44082</v>
      </c>
      <c r="F34" s="366">
        <v>44679</v>
      </c>
      <c r="G34" s="52"/>
      <c r="H34" s="10">
        <f t="shared" si="4"/>
        <v>44709</v>
      </c>
      <c r="I34" s="11">
        <f t="shared" ca="1" si="3"/>
        <v>20</v>
      </c>
      <c r="J34" s="12" t="str">
        <f t="shared" ca="1" si="1"/>
        <v>NOT DUE</v>
      </c>
      <c r="K34" s="24" t="s">
        <v>3701</v>
      </c>
      <c r="L34" s="13"/>
    </row>
    <row r="35" spans="1:12" ht="15" customHeight="1">
      <c r="A35" s="12" t="s">
        <v>828</v>
      </c>
      <c r="B35" s="24" t="s">
        <v>3710</v>
      </c>
      <c r="C35" s="24" t="s">
        <v>3705</v>
      </c>
      <c r="D35" s="296" t="s">
        <v>4</v>
      </c>
      <c r="E35" s="8">
        <v>44082</v>
      </c>
      <c r="F35" s="366">
        <v>44679</v>
      </c>
      <c r="G35" s="52"/>
      <c r="H35" s="10">
        <f t="shared" si="4"/>
        <v>44709</v>
      </c>
      <c r="I35" s="11">
        <f t="shared" ca="1" si="3"/>
        <v>20</v>
      </c>
      <c r="J35" s="12" t="str">
        <f t="shared" ca="1" si="1"/>
        <v>NOT DUE</v>
      </c>
      <c r="K35" s="24" t="s">
        <v>3701</v>
      </c>
      <c r="L35" s="13"/>
    </row>
    <row r="36" spans="1:12" ht="15" customHeight="1">
      <c r="A36" s="12" t="s">
        <v>829</v>
      </c>
      <c r="B36" s="24" t="s">
        <v>548</v>
      </c>
      <c r="C36" s="24" t="s">
        <v>3867</v>
      </c>
      <c r="D36" s="296">
        <v>200</v>
      </c>
      <c r="E36" s="8">
        <v>44082</v>
      </c>
      <c r="F36" s="306">
        <v>44660</v>
      </c>
      <c r="G36" s="20">
        <v>5438</v>
      </c>
      <c r="H36" s="17">
        <f>IF(I36&lt;=200,$F$5+(I36/24),"error")</f>
        <v>44690.375</v>
      </c>
      <c r="I36" s="18">
        <f>D36-($F$4-G36)</f>
        <v>33</v>
      </c>
      <c r="J36" s="12" t="str">
        <f>IF(I36="","",IF(I36&lt;0,"OVERDUE","NOT DUE"))</f>
        <v>NOT DUE</v>
      </c>
      <c r="K36" s="24" t="s">
        <v>584</v>
      </c>
      <c r="L36" s="15"/>
    </row>
    <row r="37" spans="1:12" ht="15" customHeight="1">
      <c r="A37" s="12" t="s">
        <v>830</v>
      </c>
      <c r="B37" s="24" t="s">
        <v>548</v>
      </c>
      <c r="C37" s="24" t="s">
        <v>3868</v>
      </c>
      <c r="D37" s="296">
        <v>2000</v>
      </c>
      <c r="E37" s="8">
        <v>44082</v>
      </c>
      <c r="F37" s="306">
        <v>44611</v>
      </c>
      <c r="G37" s="304">
        <v>4837</v>
      </c>
      <c r="H37" s="17">
        <f>IF(I37&lt;=2000,$F$5+(I37/24),"error")</f>
        <v>44740.333333333336</v>
      </c>
      <c r="I37" s="18">
        <f>D37-($F$4-G37)</f>
        <v>1232</v>
      </c>
      <c r="J37" s="12" t="str">
        <f>IF(I37="","",IF(I37&lt;0,"OVERDUE","NOT DUE"))</f>
        <v>NOT DUE</v>
      </c>
      <c r="K37" s="24" t="s">
        <v>3711</v>
      </c>
      <c r="L37" s="15"/>
    </row>
    <row r="38" spans="1:12" ht="15" customHeight="1">
      <c r="A38" s="12" t="s">
        <v>831</v>
      </c>
      <c r="B38" s="24" t="s">
        <v>548</v>
      </c>
      <c r="C38" s="24" t="s">
        <v>3712</v>
      </c>
      <c r="D38" s="296">
        <v>200</v>
      </c>
      <c r="E38" s="8">
        <v>44082</v>
      </c>
      <c r="F38" s="366">
        <v>44655</v>
      </c>
      <c r="G38" s="304">
        <v>5438</v>
      </c>
      <c r="H38" s="17">
        <f>IF(I38&lt;=200,$F$5+(I38/24),"error")</f>
        <v>44690.375</v>
      </c>
      <c r="I38" s="18">
        <f>D38-($F$4-G38)</f>
        <v>33</v>
      </c>
      <c r="J38" s="12" t="str">
        <f>IF(I38="","",IF(I38&lt;0,"OVERDUE","NOT DUE"))</f>
        <v>NOT DUE</v>
      </c>
      <c r="K38" s="24" t="s">
        <v>584</v>
      </c>
      <c r="L38" s="15"/>
    </row>
    <row r="39" spans="1:12" ht="15" customHeight="1">
      <c r="A39" s="12" t="s">
        <v>832</v>
      </c>
      <c r="B39" s="24" t="s">
        <v>548</v>
      </c>
      <c r="C39" s="24" t="s">
        <v>3713</v>
      </c>
      <c r="D39" s="296">
        <v>100</v>
      </c>
      <c r="E39" s="8">
        <v>44082</v>
      </c>
      <c r="F39" s="366">
        <v>44668</v>
      </c>
      <c r="G39" s="304">
        <v>5560</v>
      </c>
      <c r="H39" s="17">
        <f>IF(I39&lt;=100,$F$5+(I39/24),"error")</f>
        <v>44691.291666666664</v>
      </c>
      <c r="I39" s="18">
        <f>D39-($F$4-G39)</f>
        <v>55</v>
      </c>
      <c r="J39" s="12" t="str">
        <f>IF(I39="","",IF(I39&lt;0,"OVERDUE","NOT DUE"))</f>
        <v>NOT DUE</v>
      </c>
      <c r="K39" s="24" t="s">
        <v>584</v>
      </c>
      <c r="L39" s="15"/>
    </row>
    <row r="40" spans="1:12" ht="25.5" customHeight="1">
      <c r="A40" s="12" t="s">
        <v>833</v>
      </c>
      <c r="B40" s="24" t="s">
        <v>548</v>
      </c>
      <c r="C40" s="24" t="s">
        <v>3714</v>
      </c>
      <c r="D40" s="296">
        <v>8000</v>
      </c>
      <c r="E40" s="8">
        <v>44082</v>
      </c>
      <c r="F40" s="8">
        <v>44082</v>
      </c>
      <c r="G40" s="20">
        <v>0</v>
      </c>
      <c r="H40" s="17">
        <f>IF(I40&lt;=8000,$F$5+(I40/24),"error")</f>
        <v>44788.791666666664</v>
      </c>
      <c r="I40" s="18">
        <f t="shared" ref="I40:I103" si="5">D40-($F$4-G40)</f>
        <v>2395</v>
      </c>
      <c r="J40" s="12" t="str">
        <f t="shared" ref="J40:J44" si="6">IF(I40="","",IF(I40&lt;0,"OVERDUE","NOT DUE"))</f>
        <v>NOT DUE</v>
      </c>
      <c r="K40" s="24" t="s">
        <v>3711</v>
      </c>
      <c r="L40" s="15"/>
    </row>
    <row r="41" spans="1:12" ht="15" customHeight="1">
      <c r="A41" s="12" t="s">
        <v>834</v>
      </c>
      <c r="B41" s="24" t="s">
        <v>548</v>
      </c>
      <c r="C41" s="24" t="s">
        <v>3715</v>
      </c>
      <c r="D41" s="296">
        <v>8000</v>
      </c>
      <c r="E41" s="8">
        <v>44082</v>
      </c>
      <c r="F41" s="8">
        <v>44082</v>
      </c>
      <c r="G41" s="20">
        <v>0</v>
      </c>
      <c r="H41" s="17">
        <f t="shared" ref="H41" si="7">IF(I41&lt;=8000,$F$5+(I41/24),"error")</f>
        <v>44788.791666666664</v>
      </c>
      <c r="I41" s="18">
        <f t="shared" si="5"/>
        <v>2395</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44788.791666666664</v>
      </c>
      <c r="I42" s="18">
        <f t="shared" si="5"/>
        <v>2395</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44705.458333333336</v>
      </c>
      <c r="I43" s="18">
        <f t="shared" si="5"/>
        <v>395</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44705.458333333336</v>
      </c>
      <c r="I44" s="18">
        <f t="shared" si="5"/>
        <v>395</v>
      </c>
      <c r="J44" s="12" t="str">
        <f t="shared" si="6"/>
        <v>NOT DUE</v>
      </c>
      <c r="K44" s="24" t="s">
        <v>3711</v>
      </c>
      <c r="L44" s="15"/>
    </row>
    <row r="45" spans="1:12" ht="15" customHeight="1">
      <c r="A45" s="12" t="s">
        <v>838</v>
      </c>
      <c r="B45" s="24" t="s">
        <v>3719</v>
      </c>
      <c r="C45" s="24" t="s">
        <v>3720</v>
      </c>
      <c r="D45" s="296">
        <v>1500</v>
      </c>
      <c r="E45" s="8">
        <v>44082</v>
      </c>
      <c r="F45" s="306">
        <v>44646</v>
      </c>
      <c r="G45" s="20">
        <v>5195</v>
      </c>
      <c r="H45" s="17">
        <f>IF(I45&lt;=1500,$F$5+(I45/24),"error")</f>
        <v>44734.416666666664</v>
      </c>
      <c r="I45" s="18">
        <f t="shared" si="5"/>
        <v>1090</v>
      </c>
      <c r="J45" s="12" t="str">
        <f t="shared" si="1"/>
        <v>NOT DUE</v>
      </c>
      <c r="K45" s="24" t="s">
        <v>3721</v>
      </c>
      <c r="L45" s="15"/>
    </row>
    <row r="46" spans="1:12" ht="15" customHeight="1">
      <c r="A46" s="12" t="s">
        <v>839</v>
      </c>
      <c r="B46" s="24" t="s">
        <v>3722</v>
      </c>
      <c r="C46" s="24" t="s">
        <v>3720</v>
      </c>
      <c r="D46" s="296">
        <v>1500</v>
      </c>
      <c r="E46" s="8">
        <v>44082</v>
      </c>
      <c r="F46" s="366">
        <v>44646</v>
      </c>
      <c r="G46" s="304">
        <v>5195</v>
      </c>
      <c r="H46" s="17">
        <f t="shared" ref="H46:H49" si="8">IF(I46&lt;=1500,$F$5+(I46/24),"error")</f>
        <v>44734.416666666664</v>
      </c>
      <c r="I46" s="18">
        <f t="shared" si="5"/>
        <v>1090</v>
      </c>
      <c r="J46" s="12" t="str">
        <f t="shared" si="1"/>
        <v>NOT DUE</v>
      </c>
      <c r="K46" s="24" t="s">
        <v>3721</v>
      </c>
      <c r="L46" s="15"/>
    </row>
    <row r="47" spans="1:12" ht="15" customHeight="1">
      <c r="A47" s="12" t="s">
        <v>840</v>
      </c>
      <c r="B47" s="24" t="s">
        <v>3723</v>
      </c>
      <c r="C47" s="24" t="s">
        <v>3720</v>
      </c>
      <c r="D47" s="296">
        <v>1500</v>
      </c>
      <c r="E47" s="8">
        <v>44082</v>
      </c>
      <c r="F47" s="366">
        <v>44646</v>
      </c>
      <c r="G47" s="304">
        <v>5195</v>
      </c>
      <c r="H47" s="17">
        <f t="shared" si="8"/>
        <v>44734.416666666664</v>
      </c>
      <c r="I47" s="18">
        <f t="shared" si="5"/>
        <v>1090</v>
      </c>
      <c r="J47" s="12" t="str">
        <f t="shared" si="1"/>
        <v>NOT DUE</v>
      </c>
      <c r="K47" s="24" t="s">
        <v>3721</v>
      </c>
      <c r="L47" s="15"/>
    </row>
    <row r="48" spans="1:12" ht="24">
      <c r="A48" s="12" t="s">
        <v>841</v>
      </c>
      <c r="B48" s="24" t="s">
        <v>3724</v>
      </c>
      <c r="C48" s="24" t="s">
        <v>3720</v>
      </c>
      <c r="D48" s="296">
        <v>1500</v>
      </c>
      <c r="E48" s="8">
        <v>44082</v>
      </c>
      <c r="F48" s="366">
        <v>44646</v>
      </c>
      <c r="G48" s="304">
        <v>5195</v>
      </c>
      <c r="H48" s="17">
        <f t="shared" si="8"/>
        <v>44734.416666666664</v>
      </c>
      <c r="I48" s="18">
        <f t="shared" si="5"/>
        <v>1090</v>
      </c>
      <c r="J48" s="12" t="str">
        <f t="shared" si="1"/>
        <v>NOT DUE</v>
      </c>
      <c r="K48" s="24" t="s">
        <v>3721</v>
      </c>
      <c r="L48" s="15"/>
    </row>
    <row r="49" spans="1:12" ht="15" customHeight="1">
      <c r="A49" s="12" t="s">
        <v>842</v>
      </c>
      <c r="B49" s="24" t="s">
        <v>3725</v>
      </c>
      <c r="C49" s="24" t="s">
        <v>3720</v>
      </c>
      <c r="D49" s="296">
        <v>1500</v>
      </c>
      <c r="E49" s="8">
        <v>44082</v>
      </c>
      <c r="F49" s="366">
        <v>44646</v>
      </c>
      <c r="G49" s="304">
        <v>5195</v>
      </c>
      <c r="H49" s="17">
        <f t="shared" si="8"/>
        <v>44734.416666666664</v>
      </c>
      <c r="I49" s="18">
        <f t="shared" si="5"/>
        <v>1090</v>
      </c>
      <c r="J49" s="12" t="str">
        <f t="shared" si="1"/>
        <v>NOT DUE</v>
      </c>
      <c r="K49" s="24" t="s">
        <v>3721</v>
      </c>
      <c r="L49" s="15"/>
    </row>
    <row r="50" spans="1:12" ht="15" customHeight="1">
      <c r="A50" s="12" t="s">
        <v>843</v>
      </c>
      <c r="B50" s="24" t="s">
        <v>3726</v>
      </c>
      <c r="C50" s="24" t="s">
        <v>3720</v>
      </c>
      <c r="D50" s="296">
        <v>1500</v>
      </c>
      <c r="E50" s="8">
        <v>44082</v>
      </c>
      <c r="F50" s="366">
        <v>44646</v>
      </c>
      <c r="G50" s="304">
        <v>5195</v>
      </c>
      <c r="H50" s="17">
        <f>IF(I50&lt;=1500,$F$5+(I50/24),"error")</f>
        <v>44734.416666666664</v>
      </c>
      <c r="I50" s="18">
        <f t="shared" si="5"/>
        <v>1090</v>
      </c>
      <c r="J50" s="12" t="str">
        <f t="shared" si="1"/>
        <v>NOT DUE</v>
      </c>
      <c r="K50" s="24" t="s">
        <v>3721</v>
      </c>
      <c r="L50" s="15"/>
    </row>
    <row r="51" spans="1:12" ht="24" customHeight="1">
      <c r="A51" s="12" t="s">
        <v>844</v>
      </c>
      <c r="B51" s="24" t="s">
        <v>586</v>
      </c>
      <c r="C51" s="24" t="s">
        <v>3727</v>
      </c>
      <c r="D51" s="296">
        <v>1500</v>
      </c>
      <c r="E51" s="8">
        <v>44082</v>
      </c>
      <c r="F51" s="306">
        <v>44641</v>
      </c>
      <c r="G51" s="304">
        <v>5148</v>
      </c>
      <c r="H51" s="17">
        <f>IF(I51&lt;=1500,$F$5+(I51/24),"error")</f>
        <v>44732.458333333336</v>
      </c>
      <c r="I51" s="18">
        <f t="shared" si="5"/>
        <v>1043</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44955.458333333336</v>
      </c>
      <c r="I52" s="18">
        <f t="shared" si="5"/>
        <v>6395</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44955.458333333336</v>
      </c>
      <c r="I53" s="18">
        <f t="shared" si="5"/>
        <v>6395</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44955.458333333336</v>
      </c>
      <c r="I54" s="18">
        <f t="shared" si="5"/>
        <v>6395</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44955.458333333336</v>
      </c>
      <c r="I55" s="18">
        <f t="shared" si="5"/>
        <v>6395</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44955.458333333336</v>
      </c>
      <c r="I56" s="18">
        <f t="shared" si="5"/>
        <v>6395</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44955.458333333336</v>
      </c>
      <c r="I57" s="18">
        <f t="shared" si="5"/>
        <v>6395</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44955.458333333336</v>
      </c>
      <c r="I58" s="18">
        <f t="shared" si="5"/>
        <v>6395</v>
      </c>
      <c r="J58" s="12" t="str">
        <f t="shared" si="1"/>
        <v>NOT DUE</v>
      </c>
      <c r="K58" s="24" t="s">
        <v>3728</v>
      </c>
      <c r="L58" s="15"/>
    </row>
    <row r="59" spans="1:12" ht="25.5" customHeight="1">
      <c r="A59" s="12" t="s">
        <v>852</v>
      </c>
      <c r="B59" s="24" t="s">
        <v>587</v>
      </c>
      <c r="C59" s="24" t="s">
        <v>3727</v>
      </c>
      <c r="D59" s="296">
        <v>1500</v>
      </c>
      <c r="E59" s="8">
        <v>44082</v>
      </c>
      <c r="F59" s="366">
        <v>44641</v>
      </c>
      <c r="G59" s="304">
        <v>5148</v>
      </c>
      <c r="H59" s="17">
        <f>IF(I59&lt;=1500,$F$5+(I59/24),"error")</f>
        <v>44732.458333333336</v>
      </c>
      <c r="I59" s="18">
        <f t="shared" si="5"/>
        <v>1043</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44955.458333333336</v>
      </c>
      <c r="I60" s="18">
        <f t="shared" si="5"/>
        <v>6395</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44955.458333333336</v>
      </c>
      <c r="I61" s="18">
        <f t="shared" si="5"/>
        <v>6395</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44955.458333333336</v>
      </c>
      <c r="I62" s="18">
        <f t="shared" si="5"/>
        <v>6395</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44955.458333333336</v>
      </c>
      <c r="I63" s="18">
        <f t="shared" si="5"/>
        <v>6395</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44955.458333333336</v>
      </c>
      <c r="I64" s="18">
        <f t="shared" si="5"/>
        <v>6395</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44955.458333333336</v>
      </c>
      <c r="I65" s="18">
        <f t="shared" si="5"/>
        <v>6395</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44955.458333333336</v>
      </c>
      <c r="I66" s="18">
        <f t="shared" si="5"/>
        <v>6395</v>
      </c>
      <c r="J66" s="12" t="str">
        <f t="shared" si="1"/>
        <v>NOT DUE</v>
      </c>
      <c r="K66" s="24" t="s">
        <v>3728</v>
      </c>
      <c r="L66" s="15"/>
    </row>
    <row r="67" spans="1:12" ht="25.5" customHeight="1">
      <c r="A67" s="12" t="s">
        <v>860</v>
      </c>
      <c r="B67" s="24" t="s">
        <v>588</v>
      </c>
      <c r="C67" s="24" t="s">
        <v>3727</v>
      </c>
      <c r="D67" s="296">
        <v>1500</v>
      </c>
      <c r="E67" s="8">
        <v>44082</v>
      </c>
      <c r="F67" s="366">
        <v>44641</v>
      </c>
      <c r="G67" s="304">
        <v>5148</v>
      </c>
      <c r="H67" s="17">
        <f>IF(I67&lt;=1500,$F$5+(I67/24),"error")</f>
        <v>44732.458333333336</v>
      </c>
      <c r="I67" s="18">
        <f t="shared" si="5"/>
        <v>1043</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44955.458333333336</v>
      </c>
      <c r="I68" s="18">
        <f t="shared" si="5"/>
        <v>6395</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44955.458333333336</v>
      </c>
      <c r="I69" s="18">
        <f t="shared" si="5"/>
        <v>6395</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44955.458333333336</v>
      </c>
      <c r="I70" s="18">
        <f t="shared" si="5"/>
        <v>6395</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44955.458333333336</v>
      </c>
      <c r="I71" s="18">
        <f t="shared" si="5"/>
        <v>6395</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44955.458333333336</v>
      </c>
      <c r="I72" s="18">
        <f t="shared" si="5"/>
        <v>6395</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44955.458333333336</v>
      </c>
      <c r="I73" s="18">
        <f t="shared" si="5"/>
        <v>6395</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44955.458333333336</v>
      </c>
      <c r="I74" s="18">
        <f t="shared" si="5"/>
        <v>6395</v>
      </c>
      <c r="J74" s="12" t="str">
        <f t="shared" si="1"/>
        <v>NOT DUE</v>
      </c>
      <c r="K74" s="24" t="s">
        <v>3728</v>
      </c>
      <c r="L74" s="15"/>
    </row>
    <row r="75" spans="1:12" ht="25.5" customHeight="1">
      <c r="A75" s="12" t="s">
        <v>868</v>
      </c>
      <c r="B75" s="24" t="s">
        <v>589</v>
      </c>
      <c r="C75" s="24" t="s">
        <v>3727</v>
      </c>
      <c r="D75" s="296">
        <v>1500</v>
      </c>
      <c r="E75" s="8">
        <v>44082</v>
      </c>
      <c r="F75" s="366">
        <v>44641</v>
      </c>
      <c r="G75" s="304">
        <v>5148</v>
      </c>
      <c r="H75" s="17">
        <f>IF(I75&lt;=1500,$F$5+(I75/24),"error")</f>
        <v>44732.458333333336</v>
      </c>
      <c r="I75" s="18">
        <f t="shared" si="5"/>
        <v>1043</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44955.458333333336</v>
      </c>
      <c r="I76" s="18">
        <f t="shared" si="5"/>
        <v>6395</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44955.458333333336</v>
      </c>
      <c r="I77" s="18">
        <f t="shared" si="5"/>
        <v>6395</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44955.458333333336</v>
      </c>
      <c r="I78" s="18">
        <f t="shared" si="5"/>
        <v>6395</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44955.458333333336</v>
      </c>
      <c r="I79" s="18">
        <f t="shared" si="5"/>
        <v>6395</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44955.458333333336</v>
      </c>
      <c r="I80" s="18">
        <f t="shared" si="5"/>
        <v>6395</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44955.458333333336</v>
      </c>
      <c r="I81" s="18">
        <f t="shared" si="5"/>
        <v>6395</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44955.458333333336</v>
      </c>
      <c r="I82" s="18">
        <f t="shared" si="5"/>
        <v>6395</v>
      </c>
      <c r="J82" s="12" t="str">
        <f t="shared" si="12"/>
        <v>NOT DUE</v>
      </c>
      <c r="K82" s="24" t="s">
        <v>3728</v>
      </c>
      <c r="L82" s="15"/>
    </row>
    <row r="83" spans="1:12" ht="25.5" customHeight="1">
      <c r="A83" s="12" t="s">
        <v>876</v>
      </c>
      <c r="B83" s="24" t="s">
        <v>590</v>
      </c>
      <c r="C83" s="24" t="s">
        <v>3727</v>
      </c>
      <c r="D83" s="296">
        <v>1500</v>
      </c>
      <c r="E83" s="8">
        <v>44082</v>
      </c>
      <c r="F83" s="366">
        <v>44641</v>
      </c>
      <c r="G83" s="304">
        <v>5148</v>
      </c>
      <c r="H83" s="17">
        <f>IF(I83&lt;=1500,$F$5+(I83/24),"error")</f>
        <v>44732.458333333336</v>
      </c>
      <c r="I83" s="18">
        <f t="shared" si="5"/>
        <v>1043</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44955.458333333336</v>
      </c>
      <c r="I84" s="18">
        <f t="shared" si="5"/>
        <v>6395</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44955.458333333336</v>
      </c>
      <c r="I85" s="18">
        <f t="shared" si="5"/>
        <v>6395</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44955.458333333336</v>
      </c>
      <c r="I86" s="18">
        <f t="shared" si="5"/>
        <v>6395</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44955.458333333336</v>
      </c>
      <c r="I87" s="18">
        <f t="shared" si="5"/>
        <v>6395</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44955.458333333336</v>
      </c>
      <c r="I88" s="18">
        <f t="shared" si="5"/>
        <v>6395</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44955.458333333336</v>
      </c>
      <c r="I89" s="18">
        <f t="shared" si="5"/>
        <v>6395</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44955.458333333336</v>
      </c>
      <c r="I90" s="18">
        <f t="shared" si="5"/>
        <v>6395</v>
      </c>
      <c r="J90" s="12" t="str">
        <f t="shared" si="12"/>
        <v>NOT DUE</v>
      </c>
      <c r="K90" s="24" t="s">
        <v>3728</v>
      </c>
      <c r="L90" s="15"/>
    </row>
    <row r="91" spans="1:12" ht="25.5" customHeight="1">
      <c r="A91" s="12" t="s">
        <v>884</v>
      </c>
      <c r="B91" s="24" t="s">
        <v>3736</v>
      </c>
      <c r="C91" s="24" t="s">
        <v>3727</v>
      </c>
      <c r="D91" s="296">
        <v>1500</v>
      </c>
      <c r="E91" s="8">
        <v>44082</v>
      </c>
      <c r="F91" s="366">
        <v>44641</v>
      </c>
      <c r="G91" s="304">
        <v>5148</v>
      </c>
      <c r="H91" s="17">
        <f>IF(I91&lt;=1500,$F$5+(I91/24),"error")</f>
        <v>44732.458333333336</v>
      </c>
      <c r="I91" s="18">
        <f t="shared" si="5"/>
        <v>1043</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44955.458333333336</v>
      </c>
      <c r="I92" s="18">
        <f t="shared" si="5"/>
        <v>6395</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44955.458333333336</v>
      </c>
      <c r="I93" s="18">
        <f t="shared" si="5"/>
        <v>6395</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44955.458333333336</v>
      </c>
      <c r="I94" s="18">
        <f t="shared" si="5"/>
        <v>6395</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44955.458333333336</v>
      </c>
      <c r="I95" s="18">
        <f t="shared" si="5"/>
        <v>6395</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44955.458333333336</v>
      </c>
      <c r="I96" s="18">
        <f t="shared" si="5"/>
        <v>6395</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44955.458333333336</v>
      </c>
      <c r="I97" s="18">
        <f t="shared" si="5"/>
        <v>6395</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44955.458333333336</v>
      </c>
      <c r="I98" s="18">
        <f t="shared" si="5"/>
        <v>6395</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44955.458333333336</v>
      </c>
      <c r="I99" s="18">
        <f t="shared" si="5"/>
        <v>6395</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44955.458333333336</v>
      </c>
      <c r="I100" s="18">
        <f t="shared" si="5"/>
        <v>6395</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44955.458333333336</v>
      </c>
      <c r="I101" s="18">
        <f t="shared" si="5"/>
        <v>6395</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44955.458333333336</v>
      </c>
      <c r="I102" s="18">
        <f t="shared" si="5"/>
        <v>6395</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44955.458333333336</v>
      </c>
      <c r="I103" s="18">
        <f t="shared" si="5"/>
        <v>6395</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44955.458333333336</v>
      </c>
      <c r="I104" s="18">
        <f t="shared" ref="I104:I167" si="13">D104-($F$4-G104)</f>
        <v>6395</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44955.458333333336</v>
      </c>
      <c r="I105" s="18">
        <f t="shared" si="13"/>
        <v>6395</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44955.458333333336</v>
      </c>
      <c r="I106" s="18">
        <f t="shared" si="13"/>
        <v>6395</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44955.458333333336</v>
      </c>
      <c r="I107" s="18">
        <f t="shared" si="13"/>
        <v>6395</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44955.458333333336</v>
      </c>
      <c r="I108" s="18">
        <f t="shared" si="13"/>
        <v>6395</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44955.458333333336</v>
      </c>
      <c r="I109" s="18">
        <f t="shared" si="13"/>
        <v>6395</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44955.458333333336</v>
      </c>
      <c r="I110" s="18">
        <f t="shared" si="13"/>
        <v>6395</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44955.458333333336</v>
      </c>
      <c r="I111" s="18">
        <f t="shared" si="13"/>
        <v>6395</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44955.458333333336</v>
      </c>
      <c r="I112" s="18">
        <f t="shared" si="13"/>
        <v>6395</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44955.458333333336</v>
      </c>
      <c r="I113" s="18">
        <f t="shared" si="13"/>
        <v>6395</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44955.458333333336</v>
      </c>
      <c r="I114" s="18">
        <f t="shared" si="13"/>
        <v>6395</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44955.458333333336</v>
      </c>
      <c r="I115" s="18">
        <f t="shared" si="13"/>
        <v>6395</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44955.458333333336</v>
      </c>
      <c r="I116" s="18">
        <f t="shared" si="13"/>
        <v>6395</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44955.458333333336</v>
      </c>
      <c r="I117" s="18">
        <f t="shared" si="13"/>
        <v>6395</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44955.458333333336</v>
      </c>
      <c r="I118" s="18">
        <f t="shared" si="13"/>
        <v>6395</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44955.458333333336</v>
      </c>
      <c r="I119" s="18">
        <f t="shared" si="13"/>
        <v>6395</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45288.791666666664</v>
      </c>
      <c r="I120" s="18">
        <f t="shared" si="13"/>
        <v>14395</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44955.458333333336</v>
      </c>
      <c r="I121" s="18">
        <f t="shared" si="13"/>
        <v>6395</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44955.458333333336</v>
      </c>
      <c r="I122" s="18">
        <f t="shared" si="13"/>
        <v>6395</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44955.458333333336</v>
      </c>
      <c r="I123" s="18">
        <f t="shared" si="13"/>
        <v>6395</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45288.791666666664</v>
      </c>
      <c r="I124" s="18">
        <f t="shared" si="13"/>
        <v>14395</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44955.458333333336</v>
      </c>
      <c r="I125" s="18">
        <f t="shared" si="13"/>
        <v>6395</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44955.458333333336</v>
      </c>
      <c r="I126" s="18">
        <f t="shared" si="13"/>
        <v>6395</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44955.458333333336</v>
      </c>
      <c r="I127" s="18">
        <f t="shared" si="13"/>
        <v>6395</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45288.791666666664</v>
      </c>
      <c r="I128" s="18">
        <f t="shared" si="13"/>
        <v>14395</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44955.458333333336</v>
      </c>
      <c r="I129" s="18">
        <f t="shared" si="13"/>
        <v>6395</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44955.458333333336</v>
      </c>
      <c r="I130" s="18">
        <f t="shared" si="13"/>
        <v>6395</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44955.458333333336</v>
      </c>
      <c r="I131" s="18">
        <f t="shared" si="13"/>
        <v>6395</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45288.791666666664</v>
      </c>
      <c r="I132" s="18">
        <f t="shared" si="13"/>
        <v>14395</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44955.458333333336</v>
      </c>
      <c r="I133" s="18">
        <f t="shared" si="13"/>
        <v>6395</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44955.458333333336</v>
      </c>
      <c r="I134" s="18">
        <f t="shared" si="13"/>
        <v>6395</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44955.458333333336</v>
      </c>
      <c r="I135" s="18">
        <f t="shared" si="13"/>
        <v>6395</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45288.791666666664</v>
      </c>
      <c r="I136" s="18">
        <f t="shared" si="13"/>
        <v>14395</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44955.458333333336</v>
      </c>
      <c r="I137" s="18">
        <f t="shared" si="13"/>
        <v>6395</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44955.458333333336</v>
      </c>
      <c r="I138" s="18">
        <f t="shared" si="13"/>
        <v>6395</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44955.458333333336</v>
      </c>
      <c r="I139" s="18">
        <f t="shared" si="13"/>
        <v>6395</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45288.791666666664</v>
      </c>
      <c r="I140" s="18">
        <f t="shared" si="13"/>
        <v>14395</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44955.458333333336</v>
      </c>
      <c r="I141" s="18">
        <f t="shared" si="13"/>
        <v>6395</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45288.791666666664</v>
      </c>
      <c r="I142" s="18">
        <f t="shared" si="13"/>
        <v>14395</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44955.458333333336</v>
      </c>
      <c r="I143" s="18">
        <f t="shared" si="13"/>
        <v>6395</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45288.791666666664</v>
      </c>
      <c r="I144" s="18">
        <f t="shared" si="13"/>
        <v>14395</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44955.458333333336</v>
      </c>
      <c r="I145" s="18">
        <f t="shared" si="13"/>
        <v>6395</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45288.791666666664</v>
      </c>
      <c r="I146" s="18">
        <f t="shared" si="13"/>
        <v>14395</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44955.458333333336</v>
      </c>
      <c r="I147" s="18">
        <f t="shared" si="13"/>
        <v>6395</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45288.791666666664</v>
      </c>
      <c r="I148" s="18">
        <f t="shared" si="13"/>
        <v>14395</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44955.458333333336</v>
      </c>
      <c r="I149" s="18">
        <f t="shared" si="13"/>
        <v>6395</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45288.791666666664</v>
      </c>
      <c r="I150" s="18">
        <f t="shared" si="13"/>
        <v>14395</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44955.458333333336</v>
      </c>
      <c r="I151" s="18">
        <f t="shared" si="13"/>
        <v>6395</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45288.791666666664</v>
      </c>
      <c r="I152" s="18">
        <f t="shared" si="13"/>
        <v>14395</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44955.458333333336</v>
      </c>
      <c r="I153" s="18">
        <f t="shared" si="13"/>
        <v>6395</v>
      </c>
      <c r="J153" s="12" t="str">
        <f t="shared" si="17"/>
        <v>NOT DUE</v>
      </c>
      <c r="K153" s="24" t="s">
        <v>3750</v>
      </c>
      <c r="L153" s="15"/>
    </row>
    <row r="154" spans="1:12" ht="15" customHeight="1">
      <c r="A154" s="12" t="s">
        <v>947</v>
      </c>
      <c r="B154" s="24" t="s">
        <v>591</v>
      </c>
      <c r="C154" s="24" t="s">
        <v>3751</v>
      </c>
      <c r="D154" s="297">
        <v>2000</v>
      </c>
      <c r="E154" s="8">
        <v>44082</v>
      </c>
      <c r="F154" s="306">
        <v>44496</v>
      </c>
      <c r="G154" s="304">
        <v>4036</v>
      </c>
      <c r="H154" s="17">
        <f>IF(I154&lt;=2000,$F$5+(I154/24),"error")</f>
        <v>44706.958333333336</v>
      </c>
      <c r="I154" s="18">
        <f t="shared" si="13"/>
        <v>431</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44955.458333333336</v>
      </c>
      <c r="I155" s="18">
        <f t="shared" si="13"/>
        <v>6395</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44955.458333333336</v>
      </c>
      <c r="I156" s="18">
        <f t="shared" si="13"/>
        <v>6395</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44955.458333333336</v>
      </c>
      <c r="I157" s="18">
        <f t="shared" si="13"/>
        <v>6395</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44955.458333333336</v>
      </c>
      <c r="I158" s="18">
        <f t="shared" si="13"/>
        <v>6395</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44955.458333333336</v>
      </c>
      <c r="I159" s="18">
        <f t="shared" si="13"/>
        <v>6395</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44955.458333333336</v>
      </c>
      <c r="I160" s="18">
        <f t="shared" si="13"/>
        <v>6395</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44955.458333333336</v>
      </c>
      <c r="I161" s="18">
        <f t="shared" si="13"/>
        <v>6395</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44955.458333333336</v>
      </c>
      <c r="I162" s="18">
        <f t="shared" si="13"/>
        <v>6395</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44955.458333333336</v>
      </c>
      <c r="I163" s="18">
        <f t="shared" si="13"/>
        <v>6395</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44955.458333333336</v>
      </c>
      <c r="I164" s="18">
        <f t="shared" si="13"/>
        <v>6395</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44955.458333333336</v>
      </c>
      <c r="I165" s="18">
        <f t="shared" si="13"/>
        <v>6395</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44955.458333333336</v>
      </c>
      <c r="I166" s="18">
        <f t="shared" si="13"/>
        <v>6395</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44955.458333333336</v>
      </c>
      <c r="I167" s="18">
        <f t="shared" si="13"/>
        <v>6395</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44955.458333333336</v>
      </c>
      <c r="I168" s="18">
        <f t="shared" ref="I168:I233" si="21">D168-($F$4-G168)</f>
        <v>6395</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44955.458333333336</v>
      </c>
      <c r="I169" s="18">
        <f t="shared" si="21"/>
        <v>6395</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44955.458333333336</v>
      </c>
      <c r="I170" s="18">
        <f t="shared" si="21"/>
        <v>6395</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44955.458333333336</v>
      </c>
      <c r="I171" s="18">
        <f t="shared" si="21"/>
        <v>6395</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44955.458333333336</v>
      </c>
      <c r="I172" s="18">
        <f t="shared" si="21"/>
        <v>6395</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44955.458333333336</v>
      </c>
      <c r="I173" s="18">
        <f t="shared" si="21"/>
        <v>6395</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44955.458333333336</v>
      </c>
      <c r="I174" s="18">
        <f t="shared" si="21"/>
        <v>6395</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44955.458333333336</v>
      </c>
      <c r="I175" s="18">
        <f t="shared" si="21"/>
        <v>6395</v>
      </c>
      <c r="J175" s="12" t="str">
        <f t="shared" si="17"/>
        <v>NOT DUE</v>
      </c>
      <c r="K175" s="24" t="s">
        <v>3753</v>
      </c>
      <c r="L175" s="15"/>
    </row>
    <row r="176" spans="1:12">
      <c r="A176" s="12" t="s">
        <v>969</v>
      </c>
      <c r="B176" s="24" t="s">
        <v>592</v>
      </c>
      <c r="C176" s="24" t="s">
        <v>3757</v>
      </c>
      <c r="D176" s="296">
        <v>4000</v>
      </c>
      <c r="E176" s="8">
        <v>44082</v>
      </c>
      <c r="F176" s="8">
        <v>44495</v>
      </c>
      <c r="G176" s="20">
        <v>4000</v>
      </c>
      <c r="H176" s="10">
        <f>IF(I176&lt;=4000,$F$5+(I176/24),"error")</f>
        <v>44788.791666666664</v>
      </c>
      <c r="I176" s="18">
        <f t="shared" si="21"/>
        <v>2395</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44955.458333333336</v>
      </c>
      <c r="I177" s="18">
        <f t="shared" si="21"/>
        <v>6395</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44955.458333333336</v>
      </c>
      <c r="I178" s="18">
        <f t="shared" si="21"/>
        <v>6395</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45288.791666666664</v>
      </c>
      <c r="I179" s="18">
        <f t="shared" si="21"/>
        <v>14395</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44955.458333333336</v>
      </c>
      <c r="I180" s="18">
        <f t="shared" si="21"/>
        <v>6395</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45288.791666666664</v>
      </c>
      <c r="I181" s="18">
        <f t="shared" si="21"/>
        <v>14395</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45288.791666666664</v>
      </c>
      <c r="I182" s="18">
        <f t="shared" si="21"/>
        <v>14395</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44955.458333333336</v>
      </c>
      <c r="I183" s="18">
        <f t="shared" si="21"/>
        <v>6395</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44955.458333333336</v>
      </c>
      <c r="I184" s="18">
        <f t="shared" si="21"/>
        <v>6395</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44955.458333333336</v>
      </c>
      <c r="I185" s="18">
        <f t="shared" si="21"/>
        <v>6395</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44955.458333333336</v>
      </c>
      <c r="I186" s="18">
        <f t="shared" si="21"/>
        <v>6395</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44955.458333333336</v>
      </c>
      <c r="I187" s="18">
        <f t="shared" si="21"/>
        <v>6395</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44955.458333333336</v>
      </c>
      <c r="I188" s="18">
        <f t="shared" si="21"/>
        <v>6395</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44955.458333333336</v>
      </c>
      <c r="I189" s="18">
        <f t="shared" si="21"/>
        <v>6395</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44955.458333333336</v>
      </c>
      <c r="I190" s="18">
        <f t="shared" si="21"/>
        <v>6395</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44955.458333333336</v>
      </c>
      <c r="I191" s="18">
        <f t="shared" si="21"/>
        <v>6395</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44955.458333333336</v>
      </c>
      <c r="I192" s="18">
        <f t="shared" si="21"/>
        <v>6395</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44955.458333333336</v>
      </c>
      <c r="I193" s="18">
        <f t="shared" si="21"/>
        <v>6395</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44955.458333333336</v>
      </c>
      <c r="I194" s="18">
        <f t="shared" si="21"/>
        <v>6395</v>
      </c>
      <c r="J194" s="12" t="str">
        <f t="shared" si="17"/>
        <v>NOT DUE</v>
      </c>
      <c r="K194" s="24" t="s">
        <v>3774</v>
      </c>
      <c r="L194" s="15"/>
    </row>
    <row r="195" spans="1:12" ht="15" customHeight="1">
      <c r="A195" s="12" t="s">
        <v>988</v>
      </c>
      <c r="B195" s="24" t="s">
        <v>593</v>
      </c>
      <c r="C195" s="24" t="s">
        <v>3776</v>
      </c>
      <c r="D195" s="296">
        <v>2000</v>
      </c>
      <c r="E195" s="8">
        <v>44082</v>
      </c>
      <c r="F195" s="306">
        <v>44283</v>
      </c>
      <c r="G195" s="304">
        <v>4036</v>
      </c>
      <c r="H195" s="10">
        <f>IF(I195&lt;=2000,F195+(D195/24),"error")</f>
        <v>44366.333333333336</v>
      </c>
      <c r="I195" s="18">
        <f t="shared" si="21"/>
        <v>431</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44955.458333333336</v>
      </c>
      <c r="I196" s="18">
        <f t="shared" si="21"/>
        <v>6395</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44955.458333333336</v>
      </c>
      <c r="I197" s="18">
        <f t="shared" si="21"/>
        <v>6395</v>
      </c>
      <c r="J197" s="12" t="str">
        <f t="shared" si="17"/>
        <v>NOT DUE</v>
      </c>
      <c r="K197" s="24" t="s">
        <v>3778</v>
      </c>
      <c r="L197" s="15"/>
    </row>
    <row r="198" spans="1:12" ht="15" customHeight="1">
      <c r="A198" s="12" t="s">
        <v>991</v>
      </c>
      <c r="B198" s="24" t="s">
        <v>3702</v>
      </c>
      <c r="C198" s="24" t="s">
        <v>3781</v>
      </c>
      <c r="D198" s="296">
        <v>2500</v>
      </c>
      <c r="E198" s="8">
        <v>44082</v>
      </c>
      <c r="F198" s="8">
        <v>44605</v>
      </c>
      <c r="G198" s="20">
        <v>4835</v>
      </c>
      <c r="H198" s="10">
        <f>IF(I198&lt;=2500,$F$5+(I198/24),"error")</f>
        <v>44761.083333333336</v>
      </c>
      <c r="I198" s="18">
        <f t="shared" si="21"/>
        <v>1730</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44705.458333333336</v>
      </c>
      <c r="I199" s="18">
        <f t="shared" si="21"/>
        <v>395</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44705.458333333336</v>
      </c>
      <c r="I200" s="18">
        <f t="shared" si="21"/>
        <v>395</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44705.458333333336</v>
      </c>
      <c r="I201" s="18">
        <f t="shared" si="21"/>
        <v>395</v>
      </c>
      <c r="J201" s="12" t="str">
        <f t="shared" si="17"/>
        <v>NOT DUE</v>
      </c>
      <c r="K201" s="24" t="s">
        <v>3701</v>
      </c>
      <c r="L201" s="15"/>
    </row>
    <row r="202" spans="1:12" ht="15" customHeight="1">
      <c r="A202" s="12" t="s">
        <v>995</v>
      </c>
      <c r="B202" s="24" t="s">
        <v>3706</v>
      </c>
      <c r="C202" s="24" t="s">
        <v>3781</v>
      </c>
      <c r="D202" s="296">
        <v>2500</v>
      </c>
      <c r="E202" s="8">
        <v>44082</v>
      </c>
      <c r="F202" s="366">
        <v>44605</v>
      </c>
      <c r="G202" s="304">
        <v>4835</v>
      </c>
      <c r="H202" s="10">
        <f>IF(I202&lt;=2500,$F$5+(I202/24),"error")</f>
        <v>44761.083333333336</v>
      </c>
      <c r="I202" s="18">
        <f t="shared" si="21"/>
        <v>1730</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44705.458333333336</v>
      </c>
      <c r="I203" s="18">
        <f t="shared" si="21"/>
        <v>395</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44705.458333333336</v>
      </c>
      <c r="I204" s="18">
        <f t="shared" si="21"/>
        <v>395</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44705.458333333336</v>
      </c>
      <c r="I205" s="18">
        <f t="shared" si="21"/>
        <v>395</v>
      </c>
      <c r="J205" s="12" t="str">
        <f t="shared" si="17"/>
        <v>NOT DUE</v>
      </c>
      <c r="K205" s="24" t="s">
        <v>3701</v>
      </c>
      <c r="L205" s="15"/>
    </row>
    <row r="206" spans="1:12" ht="15" customHeight="1">
      <c r="A206" s="12" t="s">
        <v>999</v>
      </c>
      <c r="B206" s="24" t="s">
        <v>3707</v>
      </c>
      <c r="C206" s="24" t="s">
        <v>3781</v>
      </c>
      <c r="D206" s="296">
        <v>2500</v>
      </c>
      <c r="E206" s="8">
        <v>44082</v>
      </c>
      <c r="F206" s="366">
        <v>44605</v>
      </c>
      <c r="G206" s="304">
        <v>4835</v>
      </c>
      <c r="H206" s="10">
        <f>IF(I206&lt;=2500,$F$5+(I206/24),"error")</f>
        <v>44761.083333333336</v>
      </c>
      <c r="I206" s="18">
        <f t="shared" si="21"/>
        <v>1730</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44705.458333333336</v>
      </c>
      <c r="I207" s="18">
        <f t="shared" si="21"/>
        <v>395</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44705.458333333336</v>
      </c>
      <c r="I208" s="18">
        <f t="shared" si="21"/>
        <v>395</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44705.458333333336</v>
      </c>
      <c r="I209" s="18">
        <f t="shared" si="21"/>
        <v>395</v>
      </c>
      <c r="J209" s="12" t="str">
        <f t="shared" si="26"/>
        <v>NOT DUE</v>
      </c>
      <c r="K209" s="24" t="s">
        <v>3701</v>
      </c>
      <c r="L209" s="15"/>
    </row>
    <row r="210" spans="1:12" ht="15" customHeight="1">
      <c r="A210" s="12" t="s">
        <v>1003</v>
      </c>
      <c r="B210" s="24" t="s">
        <v>3708</v>
      </c>
      <c r="C210" s="24" t="s">
        <v>3781</v>
      </c>
      <c r="D210" s="296">
        <v>2500</v>
      </c>
      <c r="E210" s="8">
        <v>44082</v>
      </c>
      <c r="F210" s="366">
        <v>44605</v>
      </c>
      <c r="G210" s="304">
        <v>4835</v>
      </c>
      <c r="H210" s="10">
        <f>IF(I210&lt;=2500,$F$5+(I210/24),"error")</f>
        <v>44761.083333333336</v>
      </c>
      <c r="I210" s="18">
        <f t="shared" si="21"/>
        <v>1730</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44705.458333333336</v>
      </c>
      <c r="I211" s="18">
        <f t="shared" si="21"/>
        <v>395</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44705.458333333336</v>
      </c>
      <c r="I212" s="18">
        <f t="shared" si="21"/>
        <v>395</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44705.458333333336</v>
      </c>
      <c r="I213" s="18">
        <f t="shared" si="21"/>
        <v>395</v>
      </c>
      <c r="J213" s="12" t="str">
        <f t="shared" si="26"/>
        <v>NOT DUE</v>
      </c>
      <c r="K213" s="24" t="s">
        <v>3701</v>
      </c>
      <c r="L213" s="15"/>
    </row>
    <row r="214" spans="1:12" ht="15" customHeight="1">
      <c r="A214" s="12" t="s">
        <v>1007</v>
      </c>
      <c r="B214" s="24" t="s">
        <v>3709</v>
      </c>
      <c r="C214" s="24" t="s">
        <v>3781</v>
      </c>
      <c r="D214" s="296">
        <v>2500</v>
      </c>
      <c r="E214" s="8">
        <v>44082</v>
      </c>
      <c r="F214" s="366">
        <v>44605</v>
      </c>
      <c r="G214" s="304">
        <v>4835</v>
      </c>
      <c r="H214" s="10">
        <f>IF(I214&lt;=2500,$F$5+(I214/24),"error")</f>
        <v>44761.083333333336</v>
      </c>
      <c r="I214" s="18">
        <f t="shared" si="21"/>
        <v>1730</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44705.458333333336</v>
      </c>
      <c r="I215" s="18">
        <f t="shared" si="21"/>
        <v>395</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44705.458333333336</v>
      </c>
      <c r="I216" s="18">
        <f t="shared" si="21"/>
        <v>395</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44705.458333333336</v>
      </c>
      <c r="I217" s="18">
        <f t="shared" si="21"/>
        <v>395</v>
      </c>
      <c r="J217" s="12" t="str">
        <f t="shared" si="26"/>
        <v>NOT DUE</v>
      </c>
      <c r="K217" s="24" t="s">
        <v>3701</v>
      </c>
      <c r="L217" s="15"/>
    </row>
    <row r="218" spans="1:12" ht="15" customHeight="1">
      <c r="A218" s="12" t="s">
        <v>1011</v>
      </c>
      <c r="B218" s="24" t="s">
        <v>3710</v>
      </c>
      <c r="C218" s="24" t="s">
        <v>3781</v>
      </c>
      <c r="D218" s="296">
        <v>2500</v>
      </c>
      <c r="E218" s="8">
        <v>44082</v>
      </c>
      <c r="F218" s="366">
        <v>44605</v>
      </c>
      <c r="G218" s="304">
        <v>4835</v>
      </c>
      <c r="H218" s="10">
        <f>IF(I218&lt;=2500,$F$5+(I218/24),"error")</f>
        <v>44761.083333333336</v>
      </c>
      <c r="I218" s="18">
        <f t="shared" si="21"/>
        <v>1730</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44705.458333333336</v>
      </c>
      <c r="I219" s="18">
        <f t="shared" si="21"/>
        <v>395</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44705.458333333336</v>
      </c>
      <c r="I220" s="18">
        <f t="shared" si="21"/>
        <v>395</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44705.458333333336</v>
      </c>
      <c r="I221" s="18">
        <f t="shared" si="21"/>
        <v>395</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44955.458333333336</v>
      </c>
      <c r="I222" s="18">
        <f t="shared" si="21"/>
        <v>6395</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44955.458333333336</v>
      </c>
      <c r="I223" s="18">
        <f t="shared" si="21"/>
        <v>6395</v>
      </c>
      <c r="J223" s="12" t="str">
        <f t="shared" si="26"/>
        <v>NOT DUE</v>
      </c>
      <c r="K223" s="24" t="s">
        <v>3768</v>
      </c>
      <c r="L223" s="15"/>
    </row>
    <row r="224" spans="1:12" ht="15" customHeight="1">
      <c r="A224" s="12" t="s">
        <v>1017</v>
      </c>
      <c r="B224" s="24" t="s">
        <v>3786</v>
      </c>
      <c r="C224" s="24" t="s">
        <v>3787</v>
      </c>
      <c r="D224" s="296">
        <v>300</v>
      </c>
      <c r="E224" s="8">
        <v>44082</v>
      </c>
      <c r="F224" s="306">
        <v>44654</v>
      </c>
      <c r="G224" s="304">
        <v>5438</v>
      </c>
      <c r="H224" s="17">
        <f>IF(I224&lt;=300,$F$5+(I224/24),"error")</f>
        <v>44694.541666666664</v>
      </c>
      <c r="I224" s="18">
        <f>D224-($F$4-G224)</f>
        <v>133</v>
      </c>
      <c r="J224" s="12" t="str">
        <f>IF(I224="","",IF(I224&lt;0,"OVERDUE","NOT DUE"))</f>
        <v>NOT DUE</v>
      </c>
      <c r="K224" s="24" t="s">
        <v>3788</v>
      </c>
      <c r="L224" s="15"/>
    </row>
    <row r="225" spans="1:12" ht="25.5" customHeight="1">
      <c r="A225" s="12" t="s">
        <v>1018</v>
      </c>
      <c r="B225" s="24" t="s">
        <v>3789</v>
      </c>
      <c r="C225" s="24" t="s">
        <v>3790</v>
      </c>
      <c r="D225" s="296">
        <v>1500</v>
      </c>
      <c r="E225" s="8">
        <v>44082</v>
      </c>
      <c r="F225" s="306">
        <v>44573</v>
      </c>
      <c r="G225" s="20">
        <v>4529</v>
      </c>
      <c r="H225" s="10">
        <f>IF(I225&lt;=1500,$F$5+(I225/24),"error")</f>
        <v>44706.666666666664</v>
      </c>
      <c r="I225" s="18">
        <f t="shared" si="21"/>
        <v>424</v>
      </c>
      <c r="J225" s="12" t="str">
        <f t="shared" si="26"/>
        <v>NOT DUE</v>
      </c>
      <c r="K225" s="24" t="s">
        <v>3791</v>
      </c>
      <c r="L225" s="15"/>
    </row>
    <row r="226" spans="1:12" ht="26.45" customHeight="1">
      <c r="A226" s="12" t="s">
        <v>1019</v>
      </c>
      <c r="B226" s="24" t="s">
        <v>3789</v>
      </c>
      <c r="C226" s="24" t="s">
        <v>3792</v>
      </c>
      <c r="D226" s="297">
        <v>5000</v>
      </c>
      <c r="E226" s="8">
        <v>44082</v>
      </c>
      <c r="F226" s="366">
        <v>44597</v>
      </c>
      <c r="G226" s="20">
        <v>4739</v>
      </c>
      <c r="H226" s="17">
        <f>IF(I226&lt;=5000,$F$5+(I226/24),"error")</f>
        <v>44861.25</v>
      </c>
      <c r="I226" s="18">
        <f t="shared" si="21"/>
        <v>4134</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45288.791666666664</v>
      </c>
      <c r="I227" s="18">
        <f t="shared" si="21"/>
        <v>14395</v>
      </c>
      <c r="J227" s="12" t="str">
        <f t="shared" si="26"/>
        <v>NOT DUE</v>
      </c>
      <c r="K227" s="24" t="s">
        <v>3791</v>
      </c>
      <c r="L227" s="15"/>
    </row>
    <row r="228" spans="1:12" ht="15" customHeight="1">
      <c r="A228" s="12" t="s">
        <v>1021</v>
      </c>
      <c r="B228" s="24" t="s">
        <v>36</v>
      </c>
      <c r="C228" s="24" t="s">
        <v>3794</v>
      </c>
      <c r="D228" s="297">
        <v>500</v>
      </c>
      <c r="E228" s="8">
        <v>44082</v>
      </c>
      <c r="F228" s="306">
        <v>44654</v>
      </c>
      <c r="G228" s="20">
        <v>5294</v>
      </c>
      <c r="H228" s="17">
        <f>IF(I228&lt;=500,$F$5+(I228/24),"error")</f>
        <v>44696.875</v>
      </c>
      <c r="I228" s="18">
        <f t="shared" si="21"/>
        <v>189</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44705.458333333336</v>
      </c>
      <c r="I229" s="18">
        <f t="shared" si="21"/>
        <v>395</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44955.458333333336</v>
      </c>
      <c r="I230" s="18">
        <f t="shared" si="21"/>
        <v>6395</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44705.458333333336</v>
      </c>
      <c r="I231" s="18">
        <f t="shared" si="21"/>
        <v>395</v>
      </c>
      <c r="J231" s="12" t="str">
        <f t="shared" si="26"/>
        <v>NOT DUE</v>
      </c>
      <c r="K231" s="24" t="s">
        <v>3798</v>
      </c>
      <c r="L231" s="15"/>
    </row>
    <row r="232" spans="1:12" ht="24">
      <c r="A232" s="12" t="s">
        <v>1025</v>
      </c>
      <c r="B232" s="24" t="s">
        <v>3799</v>
      </c>
      <c r="C232" s="24" t="s">
        <v>3731</v>
      </c>
      <c r="D232" s="297">
        <v>5000</v>
      </c>
      <c r="E232" s="8">
        <v>44082</v>
      </c>
      <c r="F232" s="8">
        <v>44607</v>
      </c>
      <c r="G232" s="20">
        <v>4906</v>
      </c>
      <c r="H232" s="17">
        <f>IF(I232&lt;=5000,$F$5+(I232/24),"error")</f>
        <v>44868.208333333336</v>
      </c>
      <c r="I232" s="18">
        <f t="shared" si="21"/>
        <v>4301</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IF(I233&lt;=12000,$F$5+(I233/24),"error")</f>
        <v>44955.458333333336</v>
      </c>
      <c r="I233" s="18">
        <f t="shared" si="21"/>
        <v>6395</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44955.458333333336</v>
      </c>
      <c r="I234" s="18">
        <f t="shared" ref="I234:I263" si="31">D234-($F$4-G234)</f>
        <v>6395</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44955.458333333336</v>
      </c>
      <c r="I235" s="18">
        <f t="shared" si="31"/>
        <v>6395</v>
      </c>
      <c r="J235" s="12" t="str">
        <f t="shared" si="26"/>
        <v>NOT DUE</v>
      </c>
      <c r="K235" s="24" t="s">
        <v>3804</v>
      </c>
      <c r="L235" s="15"/>
    </row>
    <row r="236" spans="1:12" ht="26.25" customHeight="1">
      <c r="A236" s="12" t="s">
        <v>1029</v>
      </c>
      <c r="B236" s="24" t="s">
        <v>3805</v>
      </c>
      <c r="C236" s="24" t="s">
        <v>3787</v>
      </c>
      <c r="D236" s="296">
        <v>200</v>
      </c>
      <c r="E236" s="8">
        <v>44082</v>
      </c>
      <c r="F236" s="366">
        <v>44654</v>
      </c>
      <c r="G236" s="304">
        <v>5438</v>
      </c>
      <c r="H236" s="17">
        <f>IF(I236&lt;=200,$F$5+(I236/24),"error")</f>
        <v>44690.375</v>
      </c>
      <c r="I236" s="18">
        <f>D236-($F$4-G236)</f>
        <v>33</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44872.125</v>
      </c>
      <c r="I237" s="18">
        <f t="shared" si="31"/>
        <v>4395</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45288.791666666664</v>
      </c>
      <c r="I238" s="18">
        <f t="shared" si="31"/>
        <v>14395</v>
      </c>
      <c r="J238" s="12" t="str">
        <f t="shared" si="26"/>
        <v>NOT DUE</v>
      </c>
      <c r="K238" s="24" t="s">
        <v>3809</v>
      </c>
      <c r="L238" s="15"/>
    </row>
    <row r="239" spans="1:12" ht="15" customHeight="1">
      <c r="A239" s="12" t="s">
        <v>1032</v>
      </c>
      <c r="B239" s="24" t="s">
        <v>3807</v>
      </c>
      <c r="C239" s="24" t="s">
        <v>3811</v>
      </c>
      <c r="D239" s="296">
        <v>5000</v>
      </c>
      <c r="E239" s="8">
        <v>44082</v>
      </c>
      <c r="F239" s="366">
        <v>44608</v>
      </c>
      <c r="G239" s="304">
        <v>4906</v>
      </c>
      <c r="H239" s="17">
        <f>IF(I239&lt;=5000,$F$5+(I239/24),"error")</f>
        <v>44868.208333333336</v>
      </c>
      <c r="I239" s="18">
        <f t="shared" si="31"/>
        <v>4301</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45288.791666666664</v>
      </c>
      <c r="I240" s="18">
        <f t="shared" si="31"/>
        <v>14395</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44955.458333333336</v>
      </c>
      <c r="I241" s="18">
        <f t="shared" si="31"/>
        <v>6395</v>
      </c>
      <c r="J241" s="12" t="str">
        <f t="shared" si="26"/>
        <v>NOT DUE</v>
      </c>
      <c r="K241" s="24" t="s">
        <v>3814</v>
      </c>
      <c r="L241" s="15"/>
    </row>
    <row r="242" spans="1:12" ht="25.5" customHeight="1">
      <c r="A242" s="12" t="s">
        <v>4824</v>
      </c>
      <c r="B242" s="24" t="s">
        <v>3815</v>
      </c>
      <c r="C242" s="24" t="s">
        <v>3731</v>
      </c>
      <c r="D242" s="296">
        <v>2500</v>
      </c>
      <c r="E242" s="8">
        <v>44082</v>
      </c>
      <c r="F242" s="8">
        <v>44607</v>
      </c>
      <c r="G242" s="304">
        <v>4906</v>
      </c>
      <c r="H242" s="17">
        <f>IF(I242&lt;=2500,$F$5+(I242/24),"error")</f>
        <v>44764.041666666664</v>
      </c>
      <c r="I242" s="18">
        <f t="shared" si="31"/>
        <v>1801</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44705.458333333336</v>
      </c>
      <c r="I243" s="18">
        <f t="shared" si="31"/>
        <v>395</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44705.458333333336</v>
      </c>
      <c r="I244" s="18">
        <f t="shared" si="31"/>
        <v>395</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44705.458333333336</v>
      </c>
      <c r="I245" s="18">
        <f t="shared" si="31"/>
        <v>395</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44705.458333333336</v>
      </c>
      <c r="I246" s="18">
        <f t="shared" si="31"/>
        <v>395</v>
      </c>
      <c r="J246" s="12" t="str">
        <f t="shared" si="26"/>
        <v>NOT DUE</v>
      </c>
      <c r="K246" s="24" t="s">
        <v>3774</v>
      </c>
      <c r="L246" s="15"/>
    </row>
    <row r="247" spans="1:12" ht="15" customHeight="1">
      <c r="A247" s="12" t="s">
        <v>4829</v>
      </c>
      <c r="B247" s="24" t="s">
        <v>3818</v>
      </c>
      <c r="C247" s="24" t="s">
        <v>3819</v>
      </c>
      <c r="D247" s="296">
        <v>2000</v>
      </c>
      <c r="E247" s="8">
        <v>44082</v>
      </c>
      <c r="F247" s="306">
        <v>44492</v>
      </c>
      <c r="G247" s="20">
        <v>3988</v>
      </c>
      <c r="H247" s="17">
        <f>IF(I247&lt;=2000,$F$5+(I247/24),"error")</f>
        <v>44704.958333333336</v>
      </c>
      <c r="I247" s="18">
        <f t="shared" si="31"/>
        <v>383</v>
      </c>
      <c r="J247" s="12" t="str">
        <f t="shared" si="26"/>
        <v>NOT DUE</v>
      </c>
      <c r="K247" s="24"/>
      <c r="L247" s="15"/>
    </row>
    <row r="248" spans="1:12" ht="15" customHeight="1">
      <c r="A248" s="12" t="s">
        <v>4830</v>
      </c>
      <c r="B248" s="24" t="s">
        <v>3820</v>
      </c>
      <c r="C248" s="24" t="s">
        <v>3819</v>
      </c>
      <c r="D248" s="296">
        <v>2000</v>
      </c>
      <c r="E248" s="8">
        <v>44082</v>
      </c>
      <c r="F248" s="306">
        <v>44492</v>
      </c>
      <c r="G248" s="304">
        <v>3988</v>
      </c>
      <c r="H248" s="17">
        <f>IF(I248&lt;=2000,$F$5+(I248/24),"error")</f>
        <v>44704.958333333336</v>
      </c>
      <c r="I248" s="18">
        <f t="shared" si="31"/>
        <v>383</v>
      </c>
      <c r="J248" s="12" t="str">
        <f t="shared" si="26"/>
        <v>NOT DUE</v>
      </c>
      <c r="K248" s="24"/>
      <c r="L248" s="15"/>
    </row>
    <row r="249" spans="1:12" ht="25.5" customHeight="1">
      <c r="A249" s="12" t="s">
        <v>4831</v>
      </c>
      <c r="B249" s="24" t="s">
        <v>3821</v>
      </c>
      <c r="C249" s="24" t="s">
        <v>3822</v>
      </c>
      <c r="D249" s="296">
        <v>2500</v>
      </c>
      <c r="E249" s="8">
        <v>44082</v>
      </c>
      <c r="F249" s="8">
        <v>44609</v>
      </c>
      <c r="G249" s="20">
        <v>4906</v>
      </c>
      <c r="H249" s="17">
        <f>IF(I249&lt;=2500,$F$5+(I249/24),"error")</f>
        <v>44764.041666666664</v>
      </c>
      <c r="I249" s="18">
        <f>D249-($F$4-G249)</f>
        <v>1801</v>
      </c>
      <c r="J249" s="12" t="str">
        <f>IF(I249="","",IF(I249&lt;0,"OVERDUE","NOT DUE"))</f>
        <v>NOT DUE</v>
      </c>
      <c r="K249" s="24" t="s">
        <v>3823</v>
      </c>
      <c r="L249" s="15"/>
    </row>
    <row r="250" spans="1:12" ht="25.5" customHeight="1">
      <c r="A250" s="12" t="s">
        <v>4832</v>
      </c>
      <c r="B250" s="24" t="s">
        <v>3824</v>
      </c>
      <c r="C250" s="24" t="s">
        <v>3825</v>
      </c>
      <c r="D250" s="296">
        <v>2500</v>
      </c>
      <c r="E250" s="8">
        <v>44082</v>
      </c>
      <c r="F250" s="366">
        <v>44609</v>
      </c>
      <c r="G250" s="304">
        <v>4906</v>
      </c>
      <c r="H250" s="17">
        <f t="shared" ref="H250" si="33">IF(I250&lt;=2500,$F$5+(I250/24),"error")</f>
        <v>44764.041666666664</v>
      </c>
      <c r="I250" s="18">
        <f t="shared" si="31"/>
        <v>1801</v>
      </c>
      <c r="J250" s="12" t="str">
        <f t="shared" si="26"/>
        <v>NOT DUE</v>
      </c>
      <c r="K250" s="24" t="s">
        <v>3823</v>
      </c>
      <c r="L250" s="15"/>
    </row>
    <row r="251" spans="1:12" ht="25.5" customHeight="1">
      <c r="A251" s="12" t="s">
        <v>4833</v>
      </c>
      <c r="B251" s="24" t="s">
        <v>3826</v>
      </c>
      <c r="C251" s="24" t="s">
        <v>3731</v>
      </c>
      <c r="D251" s="296">
        <v>2500</v>
      </c>
      <c r="E251" s="8">
        <v>44082</v>
      </c>
      <c r="F251" s="366">
        <v>44609</v>
      </c>
      <c r="G251" s="304">
        <v>4906</v>
      </c>
      <c r="H251" s="17">
        <f>IF(I251&lt;=2500,$F$5+(I251/24),"error")</f>
        <v>44764.041666666664</v>
      </c>
      <c r="I251" s="18">
        <f t="shared" si="31"/>
        <v>1801</v>
      </c>
      <c r="J251" s="12" t="str">
        <f t="shared" si="26"/>
        <v>NOT DUE</v>
      </c>
      <c r="K251" s="24" t="s">
        <v>3823</v>
      </c>
      <c r="L251" s="15"/>
    </row>
    <row r="252" spans="1:12" ht="25.5" customHeight="1">
      <c r="A252" s="12" t="s">
        <v>4834</v>
      </c>
      <c r="B252" s="24" t="s">
        <v>3827</v>
      </c>
      <c r="C252" s="24" t="s">
        <v>3731</v>
      </c>
      <c r="D252" s="296">
        <v>5000</v>
      </c>
      <c r="E252" s="8">
        <v>44082</v>
      </c>
      <c r="F252" s="366">
        <v>44609</v>
      </c>
      <c r="G252" s="20">
        <v>4906</v>
      </c>
      <c r="H252" s="17">
        <f>IF(I252&lt;=5000,$F$5+(I252/24),"error")</f>
        <v>44868.208333333336</v>
      </c>
      <c r="I252" s="18">
        <f t="shared" si="31"/>
        <v>4301</v>
      </c>
      <c r="J252" s="12" t="str">
        <f t="shared" si="26"/>
        <v>NOT DUE</v>
      </c>
      <c r="K252" s="24" t="s">
        <v>3823</v>
      </c>
      <c r="L252" s="15"/>
    </row>
    <row r="253" spans="1:12" ht="15" customHeight="1">
      <c r="A253" s="12" t="s">
        <v>4835</v>
      </c>
      <c r="B253" s="24" t="s">
        <v>3828</v>
      </c>
      <c r="C253" s="24" t="s">
        <v>3829</v>
      </c>
      <c r="D253" s="296">
        <v>1000</v>
      </c>
      <c r="E253" s="8">
        <v>44082</v>
      </c>
      <c r="F253" s="366">
        <v>44609</v>
      </c>
      <c r="G253" s="20">
        <v>4906</v>
      </c>
      <c r="H253" s="17">
        <f>IF(I253&lt;=1000,$F$5+(I253/24),"error")</f>
        <v>44701.541666666664</v>
      </c>
      <c r="I253" s="18">
        <f t="shared" si="31"/>
        <v>301</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44955.458333333336</v>
      </c>
      <c r="I254" s="18">
        <f t="shared" si="31"/>
        <v>6395</v>
      </c>
      <c r="J254" s="12" t="str">
        <f t="shared" si="26"/>
        <v>NOT DUE</v>
      </c>
      <c r="K254" s="24" t="s">
        <v>3833</v>
      </c>
      <c r="L254" s="15"/>
    </row>
    <row r="255" spans="1:12">
      <c r="A255" s="12" t="s">
        <v>4837</v>
      </c>
      <c r="B255" s="24" t="s">
        <v>3834</v>
      </c>
      <c r="C255" s="24" t="s">
        <v>3835</v>
      </c>
      <c r="D255" s="296">
        <v>5000</v>
      </c>
      <c r="E255" s="8">
        <v>44082</v>
      </c>
      <c r="F255" s="8">
        <v>44610</v>
      </c>
      <c r="G255" s="304">
        <v>4906</v>
      </c>
      <c r="H255" s="17">
        <f>IF(I255&lt;=5000,$F$5+(I255/24),"error")</f>
        <v>44868.208333333336</v>
      </c>
      <c r="I255" s="18">
        <f t="shared" si="31"/>
        <v>4301</v>
      </c>
      <c r="J255" s="12" t="str">
        <f t="shared" si="26"/>
        <v>NOT DUE</v>
      </c>
      <c r="K255" s="24" t="s">
        <v>3836</v>
      </c>
      <c r="L255" s="15"/>
    </row>
    <row r="256" spans="1:12" ht="15" customHeight="1">
      <c r="A256" s="12" t="s">
        <v>4838</v>
      </c>
      <c r="B256" s="24" t="s">
        <v>3837</v>
      </c>
      <c r="C256" s="24" t="s">
        <v>3838</v>
      </c>
      <c r="D256" s="298">
        <v>2000</v>
      </c>
      <c r="E256" s="8">
        <v>44082</v>
      </c>
      <c r="F256" s="306">
        <v>44492</v>
      </c>
      <c r="G256" s="20">
        <v>3988</v>
      </c>
      <c r="H256" s="17">
        <f>IF(I256&lt;=2000,$F$5+(I256/24),"error")</f>
        <v>44704.958333333336</v>
      </c>
      <c r="I256" s="18">
        <f t="shared" si="31"/>
        <v>383</v>
      </c>
      <c r="J256" s="12" t="str">
        <f t="shared" si="26"/>
        <v>NOT DUE</v>
      </c>
      <c r="K256" s="24" t="s">
        <v>3839</v>
      </c>
      <c r="L256" s="15"/>
    </row>
    <row r="257" spans="1:12" ht="15" customHeight="1">
      <c r="A257" s="12" t="s">
        <v>4839</v>
      </c>
      <c r="B257" s="24" t="s">
        <v>3840</v>
      </c>
      <c r="C257" s="24" t="s">
        <v>3841</v>
      </c>
      <c r="D257" s="298">
        <v>1000</v>
      </c>
      <c r="E257" s="8">
        <v>44082</v>
      </c>
      <c r="F257" s="366">
        <v>44610</v>
      </c>
      <c r="G257" s="20">
        <v>4906</v>
      </c>
      <c r="H257" s="17">
        <f>IF(I257&lt;=1000,$F$5+(I257/24),"error")</f>
        <v>44701.541666666664</v>
      </c>
      <c r="I257" s="18">
        <f t="shared" si="31"/>
        <v>301</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44705.458333333336</v>
      </c>
      <c r="I258" s="18">
        <f t="shared" si="31"/>
        <v>395</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44705.458333333336</v>
      </c>
      <c r="I259" s="18">
        <f t="shared" si="31"/>
        <v>395</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44705.458333333336</v>
      </c>
      <c r="I260" s="18">
        <f t="shared" si="31"/>
        <v>395</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44705.458333333336</v>
      </c>
      <c r="I261" s="18">
        <f t="shared" si="31"/>
        <v>395</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44705.458333333336</v>
      </c>
      <c r="I262" s="18">
        <f t="shared" si="31"/>
        <v>395</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44705.458333333336</v>
      </c>
      <c r="I263" s="18">
        <f t="shared" si="31"/>
        <v>395</v>
      </c>
      <c r="J263" s="12" t="str">
        <f t="shared" si="26"/>
        <v>NOT DUE</v>
      </c>
      <c r="K263" s="24" t="s">
        <v>3843</v>
      </c>
      <c r="L263" s="15"/>
    </row>
    <row r="264" spans="1:12" ht="24">
      <c r="A264" s="12" t="s">
        <v>4846</v>
      </c>
      <c r="B264" s="24" t="s">
        <v>3844</v>
      </c>
      <c r="C264" s="24" t="s">
        <v>3845</v>
      </c>
      <c r="D264" s="298" t="s">
        <v>4</v>
      </c>
      <c r="E264" s="8">
        <v>44082</v>
      </c>
      <c r="F264" s="366">
        <v>44681</v>
      </c>
      <c r="G264" s="52"/>
      <c r="H264" s="10">
        <f>F264+(30)</f>
        <v>44711</v>
      </c>
      <c r="I264" s="11">
        <f ca="1">IF(ISBLANK(H264),"",H264-DATE(YEAR(NOW()),MONTH(NOW()),DAY(NOW())))</f>
        <v>22</v>
      </c>
      <c r="J264" s="12" t="str">
        <f ca="1">IF(I264="","",IF(I264&lt;0,"OVERDUE","NOT DUE"))</f>
        <v>NOT DUE</v>
      </c>
      <c r="K264" s="24"/>
      <c r="L264" s="15"/>
    </row>
    <row r="265" spans="1:12" ht="24">
      <c r="A265" s="12" t="s">
        <v>4847</v>
      </c>
      <c r="B265" s="24" t="s">
        <v>3846</v>
      </c>
      <c r="C265" s="24" t="s">
        <v>385</v>
      </c>
      <c r="D265" s="298" t="s">
        <v>4</v>
      </c>
      <c r="E265" s="8">
        <v>44082</v>
      </c>
      <c r="F265" s="366">
        <v>44681</v>
      </c>
      <c r="G265" s="52"/>
      <c r="H265" s="10">
        <f>F265+(30)</f>
        <v>44711</v>
      </c>
      <c r="I265" s="11">
        <f ca="1">IF(ISBLANK(H265),"",H265-DATE(YEAR(NOW()),MONTH(NOW()),DAY(NOW())))</f>
        <v>22</v>
      </c>
      <c r="J265" s="12" t="str">
        <f t="shared" ca="1" si="26"/>
        <v>NOT DUE</v>
      </c>
      <c r="K265" s="24"/>
      <c r="L265" s="15"/>
    </row>
    <row r="266" spans="1:12" ht="24">
      <c r="A266" s="12" t="s">
        <v>4848</v>
      </c>
      <c r="B266" s="24" t="s">
        <v>3847</v>
      </c>
      <c r="C266" s="24" t="s">
        <v>3848</v>
      </c>
      <c r="D266" s="298" t="s">
        <v>594</v>
      </c>
      <c r="E266" s="8">
        <v>44082</v>
      </c>
      <c r="F266" s="366">
        <v>44623</v>
      </c>
      <c r="G266" s="52"/>
      <c r="H266" s="10">
        <f>F266+(180)</f>
        <v>44803</v>
      </c>
      <c r="I266" s="11">
        <f ca="1">IF(ISBLANK(H266),"",H266-DATE(YEAR(NOW()),MONTH(NOW()),DAY(NOW())))</f>
        <v>114</v>
      </c>
      <c r="J266" s="12" t="str">
        <f t="shared" ca="1" si="26"/>
        <v>NOT DUE</v>
      </c>
      <c r="K266" s="24"/>
      <c r="L266" s="15"/>
    </row>
    <row r="267" spans="1:12" ht="24">
      <c r="A267" s="12" t="s">
        <v>4849</v>
      </c>
      <c r="B267" s="24" t="s">
        <v>3849</v>
      </c>
      <c r="C267" s="24" t="s">
        <v>391</v>
      </c>
      <c r="D267" s="298" t="s">
        <v>376</v>
      </c>
      <c r="E267" s="8">
        <v>44082</v>
      </c>
      <c r="F267" s="8">
        <v>44447</v>
      </c>
      <c r="G267" s="52"/>
      <c r="H267" s="10">
        <f>F267+(365)</f>
        <v>44812</v>
      </c>
      <c r="I267" s="11">
        <f t="shared" ref="I267:I330" ca="1" si="35">IF(ISBLANK(H267),"",H267-DATE(YEAR(NOW()),MONTH(NOW()),DAY(NOW())))</f>
        <v>123</v>
      </c>
      <c r="J267" s="12" t="str">
        <f t="shared" ca="1" si="26"/>
        <v>NOT DUE</v>
      </c>
      <c r="K267" s="24"/>
      <c r="L267" s="15"/>
    </row>
    <row r="268" spans="1:12" ht="24">
      <c r="A268" s="12" t="s">
        <v>4850</v>
      </c>
      <c r="B268" s="24" t="s">
        <v>3850</v>
      </c>
      <c r="C268" s="24" t="s">
        <v>3851</v>
      </c>
      <c r="D268" s="298" t="s">
        <v>376</v>
      </c>
      <c r="E268" s="8">
        <v>44082</v>
      </c>
      <c r="F268" s="306">
        <v>44447</v>
      </c>
      <c r="G268" s="52"/>
      <c r="H268" s="10">
        <f>F268+(365)</f>
        <v>44812</v>
      </c>
      <c r="I268" s="11">
        <f t="shared" ca="1" si="35"/>
        <v>123</v>
      </c>
      <c r="J268" s="12" t="str">
        <f t="shared" ca="1" si="26"/>
        <v>NOT DUE</v>
      </c>
      <c r="K268" s="24"/>
      <c r="L268" s="15"/>
    </row>
    <row r="269" spans="1:12" ht="49.5" customHeight="1">
      <c r="A269" s="12" t="s">
        <v>4851</v>
      </c>
      <c r="B269" s="24" t="s">
        <v>599</v>
      </c>
      <c r="C269" s="24" t="s">
        <v>600</v>
      </c>
      <c r="D269" s="296" t="s">
        <v>1</v>
      </c>
      <c r="E269" s="8">
        <v>44082</v>
      </c>
      <c r="F269" s="366">
        <v>44689</v>
      </c>
      <c r="G269" s="52"/>
      <c r="H269" s="10">
        <f t="shared" ref="H269:H282" si="36">F269+(1)</f>
        <v>44690</v>
      </c>
      <c r="I269" s="11">
        <f t="shared" ca="1" si="35"/>
        <v>1</v>
      </c>
      <c r="J269" s="12" t="str">
        <f t="shared" ca="1" si="26"/>
        <v>NOT DUE</v>
      </c>
      <c r="K269" s="24" t="s">
        <v>623</v>
      </c>
      <c r="L269" s="15"/>
    </row>
    <row r="270" spans="1:12" ht="62.45" customHeight="1">
      <c r="A270" s="12" t="s">
        <v>4852</v>
      </c>
      <c r="B270" s="24" t="s">
        <v>601</v>
      </c>
      <c r="C270" s="24" t="s">
        <v>602</v>
      </c>
      <c r="D270" s="296" t="s">
        <v>1</v>
      </c>
      <c r="E270" s="8">
        <v>44082</v>
      </c>
      <c r="F270" s="366">
        <v>44689</v>
      </c>
      <c r="G270" s="52"/>
      <c r="H270" s="10">
        <f t="shared" si="36"/>
        <v>44690</v>
      </c>
      <c r="I270" s="11">
        <f t="shared" ca="1" si="35"/>
        <v>1</v>
      </c>
      <c r="J270" s="12" t="str">
        <f t="shared" ca="1" si="26"/>
        <v>NOT DUE</v>
      </c>
      <c r="K270" s="24" t="s">
        <v>624</v>
      </c>
      <c r="L270" s="15"/>
    </row>
    <row r="271" spans="1:12" ht="25.5" customHeight="1">
      <c r="A271" s="12" t="s">
        <v>4853</v>
      </c>
      <c r="B271" s="24" t="s">
        <v>603</v>
      </c>
      <c r="C271" s="24" t="s">
        <v>602</v>
      </c>
      <c r="D271" s="296" t="s">
        <v>1</v>
      </c>
      <c r="E271" s="8">
        <v>44082</v>
      </c>
      <c r="F271" s="366">
        <v>44689</v>
      </c>
      <c r="G271" s="52"/>
      <c r="H271" s="10">
        <f t="shared" si="36"/>
        <v>44690</v>
      </c>
      <c r="I271" s="11">
        <f t="shared" ca="1" si="35"/>
        <v>1</v>
      </c>
      <c r="J271" s="12" t="str">
        <f t="shared" ca="1" si="26"/>
        <v>NOT DUE</v>
      </c>
      <c r="K271" s="24" t="s">
        <v>625</v>
      </c>
      <c r="L271" s="15"/>
    </row>
    <row r="272" spans="1:12" ht="56.1" customHeight="1">
      <c r="A272" s="12" t="s">
        <v>4854</v>
      </c>
      <c r="B272" s="24" t="s">
        <v>604</v>
      </c>
      <c r="C272" s="24" t="s">
        <v>605</v>
      </c>
      <c r="D272" s="296" t="s">
        <v>1</v>
      </c>
      <c r="E272" s="8">
        <v>44082</v>
      </c>
      <c r="F272" s="366">
        <v>44689</v>
      </c>
      <c r="G272" s="52"/>
      <c r="H272" s="10">
        <f t="shared" si="36"/>
        <v>44690</v>
      </c>
      <c r="I272" s="11">
        <f t="shared" ca="1" si="35"/>
        <v>1</v>
      </c>
      <c r="J272" s="12" t="str">
        <f t="shared" ca="1" si="26"/>
        <v>NOT DUE</v>
      </c>
      <c r="K272" s="24" t="s">
        <v>626</v>
      </c>
      <c r="L272" s="15"/>
    </row>
    <row r="273" spans="1:12" ht="111.95" customHeight="1">
      <c r="A273" s="12" t="s">
        <v>4855</v>
      </c>
      <c r="B273" s="24" t="s">
        <v>606</v>
      </c>
      <c r="C273" s="24" t="s">
        <v>607</v>
      </c>
      <c r="D273" s="296" t="s">
        <v>1</v>
      </c>
      <c r="E273" s="8">
        <v>44082</v>
      </c>
      <c r="F273" s="366">
        <v>44689</v>
      </c>
      <c r="G273" s="52"/>
      <c r="H273" s="10">
        <f t="shared" si="36"/>
        <v>44690</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44689</v>
      </c>
      <c r="G274" s="52"/>
      <c r="H274" s="10">
        <f t="shared" si="36"/>
        <v>44690</v>
      </c>
      <c r="I274" s="11">
        <f t="shared" ca="1" si="35"/>
        <v>1</v>
      </c>
      <c r="J274" s="12" t="str">
        <f t="shared" ca="1" si="37"/>
        <v>NOT DUE</v>
      </c>
      <c r="K274" s="24" t="s">
        <v>628</v>
      </c>
      <c r="L274" s="15"/>
    </row>
    <row r="275" spans="1:12" ht="25.5" customHeight="1">
      <c r="A275" s="12" t="s">
        <v>4857</v>
      </c>
      <c r="B275" s="24" t="s">
        <v>610</v>
      </c>
      <c r="C275" s="24" t="s">
        <v>611</v>
      </c>
      <c r="D275" s="296" t="s">
        <v>1</v>
      </c>
      <c r="E275" s="8">
        <v>44082</v>
      </c>
      <c r="F275" s="366">
        <v>44689</v>
      </c>
      <c r="G275" s="52"/>
      <c r="H275" s="10">
        <f t="shared" si="36"/>
        <v>44690</v>
      </c>
      <c r="I275" s="11">
        <f t="shared" ca="1" si="35"/>
        <v>1</v>
      </c>
      <c r="J275" s="12" t="str">
        <f t="shared" ca="1" si="37"/>
        <v>NOT DUE</v>
      </c>
      <c r="K275" s="24" t="s">
        <v>629</v>
      </c>
      <c r="L275" s="15"/>
    </row>
    <row r="276" spans="1:12" ht="48" customHeight="1">
      <c r="A276" s="12" t="s">
        <v>4858</v>
      </c>
      <c r="B276" s="24" t="s">
        <v>612</v>
      </c>
      <c r="C276" s="24" t="s">
        <v>613</v>
      </c>
      <c r="D276" s="296" t="s">
        <v>1</v>
      </c>
      <c r="E276" s="8">
        <v>44082</v>
      </c>
      <c r="F276" s="366">
        <v>44689</v>
      </c>
      <c r="G276" s="52"/>
      <c r="H276" s="10">
        <f t="shared" si="36"/>
        <v>44690</v>
      </c>
      <c r="I276" s="11">
        <f t="shared" ca="1" si="35"/>
        <v>1</v>
      </c>
      <c r="J276" s="12" t="str">
        <f t="shared" ca="1" si="37"/>
        <v>NOT DUE</v>
      </c>
      <c r="K276" s="24" t="s">
        <v>630</v>
      </c>
      <c r="L276" s="15"/>
    </row>
    <row r="277" spans="1:12" ht="42" customHeight="1">
      <c r="A277" s="12" t="s">
        <v>4859</v>
      </c>
      <c r="B277" s="24" t="s">
        <v>614</v>
      </c>
      <c r="C277" s="24" t="s">
        <v>615</v>
      </c>
      <c r="D277" s="296" t="s">
        <v>1</v>
      </c>
      <c r="E277" s="8">
        <v>44082</v>
      </c>
      <c r="F277" s="366">
        <v>44689</v>
      </c>
      <c r="G277" s="52"/>
      <c r="H277" s="10">
        <f t="shared" si="36"/>
        <v>44690</v>
      </c>
      <c r="I277" s="11">
        <f t="shared" ca="1" si="35"/>
        <v>1</v>
      </c>
      <c r="J277" s="12" t="str">
        <f t="shared" ca="1" si="37"/>
        <v>NOT DUE</v>
      </c>
      <c r="K277" s="24" t="s">
        <v>631</v>
      </c>
      <c r="L277" s="15"/>
    </row>
    <row r="278" spans="1:12" ht="42.95" customHeight="1">
      <c r="A278" s="12" t="s">
        <v>4860</v>
      </c>
      <c r="B278" s="24" t="s">
        <v>616</v>
      </c>
      <c r="C278" s="24" t="s">
        <v>617</v>
      </c>
      <c r="D278" s="296" t="s">
        <v>1</v>
      </c>
      <c r="E278" s="8">
        <v>44082</v>
      </c>
      <c r="F278" s="366">
        <v>44689</v>
      </c>
      <c r="G278" s="52"/>
      <c r="H278" s="10">
        <f t="shared" si="36"/>
        <v>44690</v>
      </c>
      <c r="I278" s="11">
        <f t="shared" ca="1" si="35"/>
        <v>1</v>
      </c>
      <c r="J278" s="12" t="str">
        <f t="shared" ca="1" si="37"/>
        <v>NOT DUE</v>
      </c>
      <c r="K278" s="24" t="s">
        <v>632</v>
      </c>
      <c r="L278" s="15"/>
    </row>
    <row r="279" spans="1:12" ht="44.1" customHeight="1">
      <c r="A279" s="12" t="s">
        <v>4861</v>
      </c>
      <c r="B279" s="24" t="s">
        <v>618</v>
      </c>
      <c r="C279" s="24" t="s">
        <v>617</v>
      </c>
      <c r="D279" s="296" t="s">
        <v>1</v>
      </c>
      <c r="E279" s="8">
        <v>44082</v>
      </c>
      <c r="F279" s="366">
        <v>44689</v>
      </c>
      <c r="G279" s="52"/>
      <c r="H279" s="10">
        <f t="shared" si="36"/>
        <v>44690</v>
      </c>
      <c r="I279" s="11">
        <f t="shared" ca="1" si="35"/>
        <v>1</v>
      </c>
      <c r="J279" s="12" t="str">
        <f t="shared" ca="1" si="37"/>
        <v>NOT DUE</v>
      </c>
      <c r="K279" s="24" t="s">
        <v>633</v>
      </c>
      <c r="L279" s="15"/>
    </row>
    <row r="280" spans="1:12" ht="38.1" customHeight="1">
      <c r="A280" s="12" t="s">
        <v>4862</v>
      </c>
      <c r="B280" s="24" t="s">
        <v>619</v>
      </c>
      <c r="C280" s="24" t="s">
        <v>620</v>
      </c>
      <c r="D280" s="296" t="s">
        <v>1</v>
      </c>
      <c r="E280" s="8">
        <v>44082</v>
      </c>
      <c r="F280" s="366">
        <v>44689</v>
      </c>
      <c r="G280" s="52"/>
      <c r="H280" s="10">
        <f t="shared" si="36"/>
        <v>44690</v>
      </c>
      <c r="I280" s="11">
        <f t="shared" ca="1" si="35"/>
        <v>1</v>
      </c>
      <c r="J280" s="12" t="str">
        <f t="shared" ca="1" si="37"/>
        <v>NOT DUE</v>
      </c>
      <c r="K280" s="24" t="s">
        <v>630</v>
      </c>
      <c r="L280" s="15"/>
    </row>
    <row r="281" spans="1:12" ht="30" customHeight="1">
      <c r="A281" s="12" t="s">
        <v>4863</v>
      </c>
      <c r="B281" s="24" t="s">
        <v>621</v>
      </c>
      <c r="C281" s="24" t="s">
        <v>617</v>
      </c>
      <c r="D281" s="296" t="s">
        <v>1</v>
      </c>
      <c r="E281" s="8">
        <v>44082</v>
      </c>
      <c r="F281" s="366">
        <v>44689</v>
      </c>
      <c r="G281" s="52"/>
      <c r="H281" s="10">
        <f t="shared" si="36"/>
        <v>44690</v>
      </c>
      <c r="I281" s="11">
        <f t="shared" ca="1" si="35"/>
        <v>1</v>
      </c>
      <c r="J281" s="12" t="str">
        <f t="shared" ca="1" si="37"/>
        <v>NOT DUE</v>
      </c>
      <c r="K281" s="24" t="s">
        <v>634</v>
      </c>
      <c r="L281" s="15"/>
    </row>
    <row r="282" spans="1:12" ht="39.6" customHeight="1">
      <c r="A282" s="12" t="s">
        <v>4864</v>
      </c>
      <c r="B282" s="24" t="s">
        <v>622</v>
      </c>
      <c r="C282" s="24" t="s">
        <v>617</v>
      </c>
      <c r="D282" s="296" t="s">
        <v>1</v>
      </c>
      <c r="E282" s="8">
        <v>44082</v>
      </c>
      <c r="F282" s="366">
        <v>44689</v>
      </c>
      <c r="G282" s="52"/>
      <c r="H282" s="10">
        <f t="shared" si="36"/>
        <v>44690</v>
      </c>
      <c r="I282" s="11">
        <f t="shared" ca="1" si="35"/>
        <v>1</v>
      </c>
      <c r="J282" s="12" t="str">
        <f t="shared" ca="1" si="37"/>
        <v>NOT DUE</v>
      </c>
      <c r="K282" s="24" t="s">
        <v>635</v>
      </c>
      <c r="L282" s="15"/>
    </row>
    <row r="283" spans="1:12" ht="39.950000000000003" customHeight="1">
      <c r="A283" s="12" t="s">
        <v>4865</v>
      </c>
      <c r="B283" s="24" t="s">
        <v>610</v>
      </c>
      <c r="C283" s="24" t="s">
        <v>636</v>
      </c>
      <c r="D283" s="296" t="s">
        <v>25</v>
      </c>
      <c r="E283" s="8">
        <v>44082</v>
      </c>
      <c r="F283" s="366">
        <v>44688</v>
      </c>
      <c r="G283" s="52"/>
      <c r="H283" s="10">
        <f>F283+(7)</f>
        <v>44695</v>
      </c>
      <c r="I283" s="11">
        <f t="shared" ca="1" si="35"/>
        <v>6</v>
      </c>
      <c r="J283" s="12" t="str">
        <f t="shared" ca="1" si="37"/>
        <v>NOT DUE</v>
      </c>
      <c r="K283" s="24" t="s">
        <v>629</v>
      </c>
      <c r="L283" s="15"/>
    </row>
    <row r="284" spans="1:12" ht="30" customHeight="1">
      <c r="A284" s="12" t="s">
        <v>4866</v>
      </c>
      <c r="B284" s="24" t="s">
        <v>637</v>
      </c>
      <c r="C284" s="24" t="s">
        <v>638</v>
      </c>
      <c r="D284" s="296" t="s">
        <v>25</v>
      </c>
      <c r="E284" s="8">
        <v>44082</v>
      </c>
      <c r="F284" s="366">
        <v>44688</v>
      </c>
      <c r="G284" s="52"/>
      <c r="H284" s="10">
        <f t="shared" ref="H284:H286" si="38">F284+(7)</f>
        <v>44695</v>
      </c>
      <c r="I284" s="11">
        <f t="shared" ca="1" si="35"/>
        <v>6</v>
      </c>
      <c r="J284" s="12" t="str">
        <f t="shared" ca="1" si="37"/>
        <v>NOT DUE</v>
      </c>
      <c r="K284" s="24" t="s">
        <v>642</v>
      </c>
      <c r="L284" s="15"/>
    </row>
    <row r="285" spans="1:12" ht="61.5" customHeight="1">
      <c r="A285" s="12" t="s">
        <v>4867</v>
      </c>
      <c r="B285" s="24" t="s">
        <v>639</v>
      </c>
      <c r="C285" s="24" t="s">
        <v>617</v>
      </c>
      <c r="D285" s="296" t="s">
        <v>25</v>
      </c>
      <c r="E285" s="8">
        <v>44082</v>
      </c>
      <c r="F285" s="366">
        <v>44688</v>
      </c>
      <c r="G285" s="52"/>
      <c r="H285" s="10">
        <f t="shared" si="38"/>
        <v>44695</v>
      </c>
      <c r="I285" s="11">
        <f t="shared" ca="1" si="35"/>
        <v>6</v>
      </c>
      <c r="J285" s="12" t="str">
        <f t="shared" ca="1" si="37"/>
        <v>NOT DUE</v>
      </c>
      <c r="K285" s="24" t="s">
        <v>643</v>
      </c>
      <c r="L285" s="15"/>
    </row>
    <row r="286" spans="1:12" ht="45" customHeight="1">
      <c r="A286" s="12" t="s">
        <v>4868</v>
      </c>
      <c r="B286" s="24" t="s">
        <v>640</v>
      </c>
      <c r="C286" s="24" t="s">
        <v>641</v>
      </c>
      <c r="D286" s="296" t="s">
        <v>25</v>
      </c>
      <c r="E286" s="8">
        <v>44082</v>
      </c>
      <c r="F286" s="366">
        <v>44688</v>
      </c>
      <c r="G286" s="52"/>
      <c r="H286" s="10">
        <f t="shared" si="38"/>
        <v>44695</v>
      </c>
      <c r="I286" s="11">
        <f t="shared" ca="1" si="35"/>
        <v>6</v>
      </c>
      <c r="J286" s="12" t="str">
        <f t="shared" ca="1" si="37"/>
        <v>NOT DUE</v>
      </c>
      <c r="K286" s="24" t="s">
        <v>644</v>
      </c>
      <c r="L286" s="15"/>
    </row>
    <row r="287" spans="1:12" ht="15" customHeight="1">
      <c r="A287" s="12" t="s">
        <v>4869</v>
      </c>
      <c r="B287" s="24" t="s">
        <v>3852</v>
      </c>
      <c r="C287" s="24" t="s">
        <v>388</v>
      </c>
      <c r="D287" s="296" t="s">
        <v>4</v>
      </c>
      <c r="E287" s="8">
        <v>44082</v>
      </c>
      <c r="F287" s="366">
        <v>44680</v>
      </c>
      <c r="G287" s="52"/>
      <c r="H287" s="10">
        <f>F287+(30)</f>
        <v>44710</v>
      </c>
      <c r="I287" s="11">
        <f t="shared" ca="1" si="35"/>
        <v>21</v>
      </c>
      <c r="J287" s="12" t="str">
        <f t="shared" ca="1" si="37"/>
        <v>NOT DUE</v>
      </c>
      <c r="K287" s="24" t="s">
        <v>645</v>
      </c>
      <c r="L287" s="15"/>
    </row>
    <row r="288" spans="1:12" ht="24">
      <c r="A288" s="12" t="s">
        <v>4870</v>
      </c>
      <c r="B288" s="24" t="s">
        <v>646</v>
      </c>
      <c r="C288" s="24" t="s">
        <v>617</v>
      </c>
      <c r="D288" s="296" t="s">
        <v>4</v>
      </c>
      <c r="E288" s="8">
        <v>44082</v>
      </c>
      <c r="F288" s="366">
        <v>44680</v>
      </c>
      <c r="G288" s="52"/>
      <c r="H288" s="10">
        <f>F288+(30)</f>
        <v>44710</v>
      </c>
      <c r="I288" s="11">
        <f t="shared" ca="1" si="35"/>
        <v>21</v>
      </c>
      <c r="J288" s="12" t="str">
        <f t="shared" ca="1" si="37"/>
        <v>NOT DUE</v>
      </c>
      <c r="K288" s="24" t="s">
        <v>629</v>
      </c>
      <c r="L288" s="15"/>
    </row>
    <row r="289" spans="1:12" ht="93" customHeight="1">
      <c r="A289" s="12" t="s">
        <v>4871</v>
      </c>
      <c r="B289" s="24" t="s">
        <v>647</v>
      </c>
      <c r="C289" s="24" t="s">
        <v>617</v>
      </c>
      <c r="D289" s="296" t="s">
        <v>4</v>
      </c>
      <c r="E289" s="8">
        <v>44082</v>
      </c>
      <c r="F289" s="366">
        <v>44680</v>
      </c>
      <c r="G289" s="52"/>
      <c r="H289" s="10">
        <f t="shared" ref="H289:H291" si="39">F289+(30)</f>
        <v>44710</v>
      </c>
      <c r="I289" s="11">
        <f t="shared" ca="1" si="35"/>
        <v>21</v>
      </c>
      <c r="J289" s="12" t="str">
        <f t="shared" ca="1" si="37"/>
        <v>NOT DUE</v>
      </c>
      <c r="K289" s="24" t="s">
        <v>650</v>
      </c>
      <c r="L289" s="15"/>
    </row>
    <row r="290" spans="1:12" ht="39.950000000000003" customHeight="1">
      <c r="A290" s="12" t="s">
        <v>4872</v>
      </c>
      <c r="B290" s="24" t="s">
        <v>639</v>
      </c>
      <c r="C290" s="24" t="s">
        <v>617</v>
      </c>
      <c r="D290" s="296" t="s">
        <v>4</v>
      </c>
      <c r="E290" s="8">
        <v>44082</v>
      </c>
      <c r="F290" s="366">
        <v>44680</v>
      </c>
      <c r="G290" s="52"/>
      <c r="H290" s="10">
        <f t="shared" si="39"/>
        <v>44710</v>
      </c>
      <c r="I290" s="11">
        <f t="shared" ca="1" si="35"/>
        <v>21</v>
      </c>
      <c r="J290" s="12" t="str">
        <f t="shared" ca="1" si="37"/>
        <v>NOT DUE</v>
      </c>
      <c r="K290" s="24" t="s">
        <v>651</v>
      </c>
      <c r="L290" s="15"/>
    </row>
    <row r="291" spans="1:12" ht="34.5" customHeight="1">
      <c r="A291" s="12" t="s">
        <v>4873</v>
      </c>
      <c r="B291" s="24" t="s">
        <v>648</v>
      </c>
      <c r="C291" s="24" t="s">
        <v>649</v>
      </c>
      <c r="D291" s="296" t="s">
        <v>4</v>
      </c>
      <c r="E291" s="8">
        <v>44082</v>
      </c>
      <c r="F291" s="366">
        <v>44680</v>
      </c>
      <c r="G291" s="52"/>
      <c r="H291" s="10">
        <f t="shared" si="39"/>
        <v>44710</v>
      </c>
      <c r="I291" s="11">
        <f t="shared" ca="1" si="35"/>
        <v>21</v>
      </c>
      <c r="J291" s="12" t="str">
        <f t="shared" ca="1" si="37"/>
        <v>NOT DUE</v>
      </c>
      <c r="K291" s="24" t="s">
        <v>652</v>
      </c>
      <c r="L291" s="15"/>
    </row>
    <row r="292" spans="1:12" ht="71.099999999999994" customHeight="1">
      <c r="A292" s="12" t="s">
        <v>4874</v>
      </c>
      <c r="B292" s="24" t="s">
        <v>653</v>
      </c>
      <c r="C292" s="24" t="s">
        <v>3853</v>
      </c>
      <c r="D292" s="296" t="s">
        <v>594</v>
      </c>
      <c r="E292" s="8">
        <v>44082</v>
      </c>
      <c r="F292" s="306">
        <v>44636</v>
      </c>
      <c r="G292" s="52"/>
      <c r="H292" s="10">
        <f>F292+(182)</f>
        <v>44818</v>
      </c>
      <c r="I292" s="11">
        <f t="shared" ca="1" si="35"/>
        <v>129</v>
      </c>
      <c r="J292" s="12" t="str">
        <f t="shared" ca="1" si="37"/>
        <v>NOT DUE</v>
      </c>
      <c r="K292" s="24" t="s">
        <v>655</v>
      </c>
      <c r="L292" s="15"/>
    </row>
    <row r="293" spans="1:12" ht="42" customHeight="1">
      <c r="A293" s="12" t="s">
        <v>4875</v>
      </c>
      <c r="B293" s="24" t="s">
        <v>654</v>
      </c>
      <c r="C293" s="24" t="s">
        <v>649</v>
      </c>
      <c r="D293" s="296" t="s">
        <v>594</v>
      </c>
      <c r="E293" s="8">
        <v>44082</v>
      </c>
      <c r="F293" s="366">
        <v>44636</v>
      </c>
      <c r="G293" s="52"/>
      <c r="H293" s="10">
        <f>F293+(182)</f>
        <v>44818</v>
      </c>
      <c r="I293" s="11">
        <f t="shared" ca="1" si="35"/>
        <v>129</v>
      </c>
      <c r="J293" s="12" t="str">
        <f t="shared" ca="1" si="37"/>
        <v>NOT DUE</v>
      </c>
      <c r="K293" s="24" t="s">
        <v>656</v>
      </c>
      <c r="L293" s="15"/>
    </row>
    <row r="294" spans="1:12" ht="50.45" customHeight="1">
      <c r="A294" s="12" t="s">
        <v>4876</v>
      </c>
      <c r="B294" s="24" t="s">
        <v>657</v>
      </c>
      <c r="C294" s="24" t="s">
        <v>617</v>
      </c>
      <c r="D294" s="296" t="s">
        <v>376</v>
      </c>
      <c r="E294" s="8">
        <v>44082</v>
      </c>
      <c r="F294" s="8">
        <v>44445</v>
      </c>
      <c r="G294" s="52"/>
      <c r="H294" s="10">
        <f>F294+(365)</f>
        <v>44810</v>
      </c>
      <c r="I294" s="11">
        <f t="shared" ca="1" si="35"/>
        <v>121</v>
      </c>
      <c r="J294" s="12" t="str">
        <f t="shared" ca="1" si="37"/>
        <v>NOT DUE</v>
      </c>
      <c r="K294" s="24" t="s">
        <v>668</v>
      </c>
      <c r="L294" s="15"/>
    </row>
    <row r="295" spans="1:12" ht="24">
      <c r="A295" s="12" t="s">
        <v>4877</v>
      </c>
      <c r="B295" s="24" t="s">
        <v>658</v>
      </c>
      <c r="C295" s="24" t="s">
        <v>617</v>
      </c>
      <c r="D295" s="296" t="s">
        <v>376</v>
      </c>
      <c r="E295" s="8">
        <v>44082</v>
      </c>
      <c r="F295" s="306">
        <v>44445</v>
      </c>
      <c r="G295" s="52"/>
      <c r="H295" s="10">
        <f t="shared" ref="H295:H302" si="40">F295+(365)</f>
        <v>44810</v>
      </c>
      <c r="I295" s="11">
        <f t="shared" ca="1" si="35"/>
        <v>121</v>
      </c>
      <c r="J295" s="12" t="str">
        <f t="shared" ca="1" si="37"/>
        <v>NOT DUE</v>
      </c>
      <c r="K295" s="24" t="s">
        <v>669</v>
      </c>
      <c r="L295" s="15"/>
    </row>
    <row r="296" spans="1:12" ht="41.45" customHeight="1">
      <c r="A296" s="12" t="s">
        <v>4878</v>
      </c>
      <c r="B296" s="24" t="s">
        <v>659</v>
      </c>
      <c r="C296" s="24" t="s">
        <v>617</v>
      </c>
      <c r="D296" s="296" t="s">
        <v>376</v>
      </c>
      <c r="E296" s="8">
        <v>44082</v>
      </c>
      <c r="F296" s="306">
        <v>44445</v>
      </c>
      <c r="G296" s="52"/>
      <c r="H296" s="10">
        <f t="shared" si="40"/>
        <v>44810</v>
      </c>
      <c r="I296" s="11">
        <f t="shared" ca="1" si="35"/>
        <v>121</v>
      </c>
      <c r="J296" s="12" t="str">
        <f t="shared" ca="1" si="37"/>
        <v>NOT DUE</v>
      </c>
      <c r="K296" s="24" t="s">
        <v>670</v>
      </c>
      <c r="L296" s="15"/>
    </row>
    <row r="297" spans="1:12" ht="30.6" customHeight="1">
      <c r="A297" s="12" t="s">
        <v>4879</v>
      </c>
      <c r="B297" s="24" t="s">
        <v>660</v>
      </c>
      <c r="C297" s="24" t="s">
        <v>617</v>
      </c>
      <c r="D297" s="296" t="s">
        <v>376</v>
      </c>
      <c r="E297" s="8">
        <v>44082</v>
      </c>
      <c r="F297" s="306">
        <v>44445</v>
      </c>
      <c r="G297" s="52"/>
      <c r="H297" s="10">
        <f t="shared" si="40"/>
        <v>44810</v>
      </c>
      <c r="I297" s="11">
        <f t="shared" ca="1" si="35"/>
        <v>121</v>
      </c>
      <c r="J297" s="12" t="str">
        <f t="shared" ca="1" si="37"/>
        <v>NOT DUE</v>
      </c>
      <c r="K297" s="24" t="s">
        <v>671</v>
      </c>
      <c r="L297" s="15"/>
    </row>
    <row r="298" spans="1:12" ht="30" customHeight="1">
      <c r="A298" s="12" t="s">
        <v>4880</v>
      </c>
      <c r="B298" s="24" t="s">
        <v>661</v>
      </c>
      <c r="C298" s="24" t="s">
        <v>617</v>
      </c>
      <c r="D298" s="296" t="s">
        <v>376</v>
      </c>
      <c r="E298" s="8">
        <v>44082</v>
      </c>
      <c r="F298" s="306">
        <v>44445</v>
      </c>
      <c r="G298" s="52"/>
      <c r="H298" s="10">
        <f t="shared" si="40"/>
        <v>44810</v>
      </c>
      <c r="I298" s="11">
        <f t="shared" ca="1" si="35"/>
        <v>121</v>
      </c>
      <c r="J298" s="12" t="str">
        <f t="shared" ca="1" si="37"/>
        <v>NOT DUE</v>
      </c>
      <c r="K298" s="24" t="s">
        <v>669</v>
      </c>
      <c r="L298" s="15"/>
    </row>
    <row r="299" spans="1:12" ht="27.95" customHeight="1">
      <c r="A299" s="12" t="s">
        <v>4881</v>
      </c>
      <c r="B299" s="24" t="s">
        <v>662</v>
      </c>
      <c r="C299" s="24" t="s">
        <v>617</v>
      </c>
      <c r="D299" s="296" t="s">
        <v>376</v>
      </c>
      <c r="E299" s="8">
        <v>44082</v>
      </c>
      <c r="F299" s="306">
        <v>44445</v>
      </c>
      <c r="G299" s="52"/>
      <c r="H299" s="10">
        <f t="shared" si="40"/>
        <v>44810</v>
      </c>
      <c r="I299" s="11">
        <f t="shared" ca="1" si="35"/>
        <v>121</v>
      </c>
      <c r="J299" s="12" t="str">
        <f t="shared" ca="1" si="37"/>
        <v>NOT DUE</v>
      </c>
      <c r="K299" s="24" t="s">
        <v>672</v>
      </c>
      <c r="L299" s="15"/>
    </row>
    <row r="300" spans="1:12" ht="41.1" customHeight="1">
      <c r="A300" s="12" t="s">
        <v>4882</v>
      </c>
      <c r="B300" s="24" t="s">
        <v>663</v>
      </c>
      <c r="C300" s="24" t="s">
        <v>664</v>
      </c>
      <c r="D300" s="296" t="s">
        <v>376</v>
      </c>
      <c r="E300" s="8">
        <v>44082</v>
      </c>
      <c r="F300" s="306">
        <v>44445</v>
      </c>
      <c r="G300" s="52"/>
      <c r="H300" s="10">
        <f t="shared" si="40"/>
        <v>44810</v>
      </c>
      <c r="I300" s="11">
        <f t="shared" ca="1" si="35"/>
        <v>121</v>
      </c>
      <c r="J300" s="12" t="str">
        <f t="shared" ca="1" si="37"/>
        <v>NOT DUE</v>
      </c>
      <c r="K300" s="24" t="s">
        <v>673</v>
      </c>
      <c r="L300" s="15"/>
    </row>
    <row r="301" spans="1:12" ht="43.5" customHeight="1">
      <c r="A301" s="12" t="s">
        <v>4883</v>
      </c>
      <c r="B301" s="24" t="s">
        <v>665</v>
      </c>
      <c r="C301" s="24" t="s">
        <v>666</v>
      </c>
      <c r="D301" s="296" t="s">
        <v>376</v>
      </c>
      <c r="E301" s="8">
        <v>44082</v>
      </c>
      <c r="F301" s="306">
        <v>44445</v>
      </c>
      <c r="G301" s="52"/>
      <c r="H301" s="10">
        <f t="shared" si="40"/>
        <v>44810</v>
      </c>
      <c r="I301" s="11">
        <f t="shared" ca="1" si="35"/>
        <v>121</v>
      </c>
      <c r="J301" s="12" t="str">
        <f t="shared" ca="1" si="37"/>
        <v>NOT DUE</v>
      </c>
      <c r="K301" s="24" t="s">
        <v>674</v>
      </c>
      <c r="L301" s="15"/>
    </row>
    <row r="302" spans="1:12" ht="40.5" customHeight="1">
      <c r="A302" s="12" t="s">
        <v>4884</v>
      </c>
      <c r="B302" s="24" t="s">
        <v>667</v>
      </c>
      <c r="C302" s="24" t="s">
        <v>617</v>
      </c>
      <c r="D302" s="296" t="s">
        <v>376</v>
      </c>
      <c r="E302" s="8">
        <v>44082</v>
      </c>
      <c r="F302" s="306">
        <v>44445</v>
      </c>
      <c r="G302" s="52"/>
      <c r="H302" s="10">
        <f t="shared" si="40"/>
        <v>44810</v>
      </c>
      <c r="I302" s="11">
        <f t="shared" ca="1" si="35"/>
        <v>121</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853</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853</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853</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853</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853</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853</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853</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853</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853</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853</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853</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853</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853</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853</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853</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853</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853</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853</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853</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853</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853</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853</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853</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853</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853</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853</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853</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853</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853</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44705.125</v>
      </c>
      <c r="I333" s="196">
        <v>387</v>
      </c>
      <c r="J333" s="197" t="str">
        <f>IF(I333="","",IF(I333&lt;0,"OVERDUE","NOT DUE"))</f>
        <v>NOT DUE</v>
      </c>
      <c r="K333" s="194"/>
      <c r="L333" s="203"/>
    </row>
    <row r="337" spans="2:11">
      <c r="B337" s="206" t="s">
        <v>4545</v>
      </c>
      <c r="D337" s="301" t="s">
        <v>3926</v>
      </c>
      <c r="H337" s="206" t="s">
        <v>3927</v>
      </c>
    </row>
    <row r="339" spans="2:11">
      <c r="C339" s="247" t="s">
        <v>4960</v>
      </c>
      <c r="E339" s="462" t="s">
        <v>5001</v>
      </c>
      <c r="F339" s="462"/>
      <c r="G339" s="462"/>
      <c r="I339" s="462" t="s">
        <v>4949</v>
      </c>
      <c r="J339" s="462"/>
      <c r="K339" s="462"/>
    </row>
    <row r="340" spans="2:11">
      <c r="E340" s="463"/>
      <c r="F340" s="463"/>
      <c r="G340" s="463"/>
      <c r="I340" s="463"/>
      <c r="J340" s="463"/>
      <c r="K340" s="463"/>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39" priority="17" operator="equal">
      <formula>"overdue"</formula>
    </cfRule>
  </conditionalFormatting>
  <conditionalFormatting sqref="J231">
    <cfRule type="cellIs" dxfId="238" priority="16" operator="equal">
      <formula>"overdue"</formula>
    </cfRule>
  </conditionalFormatting>
  <conditionalFormatting sqref="J205">
    <cfRule type="cellIs" dxfId="237" priority="15" operator="equal">
      <formula>"overdue"</formula>
    </cfRule>
  </conditionalFormatting>
  <conditionalFormatting sqref="J209">
    <cfRule type="cellIs" dxfId="236" priority="14" operator="equal">
      <formula>"overdue"</formula>
    </cfRule>
  </conditionalFormatting>
  <conditionalFormatting sqref="J213">
    <cfRule type="cellIs" dxfId="235" priority="13" operator="equal">
      <formula>"overdue"</formula>
    </cfRule>
  </conditionalFormatting>
  <conditionalFormatting sqref="J217">
    <cfRule type="cellIs" dxfId="234" priority="12" operator="equal">
      <formula>"overdue"</formula>
    </cfRule>
  </conditionalFormatting>
  <conditionalFormatting sqref="J221">
    <cfRule type="cellIs" dxfId="233" priority="11" operator="equal">
      <formula>"overdue"</formula>
    </cfRule>
  </conditionalFormatting>
  <conditionalFormatting sqref="J23">
    <cfRule type="cellIs" dxfId="232" priority="10" operator="equal">
      <formula>"overdue"</formula>
    </cfRule>
  </conditionalFormatting>
  <conditionalFormatting sqref="J26">
    <cfRule type="cellIs" dxfId="231" priority="9" operator="equal">
      <formula>"overdue"</formula>
    </cfRule>
  </conditionalFormatting>
  <conditionalFormatting sqref="J32">
    <cfRule type="cellIs" dxfId="230" priority="8" operator="equal">
      <formula>"overdue"</formula>
    </cfRule>
  </conditionalFormatting>
  <conditionalFormatting sqref="J35">
    <cfRule type="cellIs" dxfId="229" priority="7" operator="equal">
      <formula>"overdue"</formula>
    </cfRule>
  </conditionalFormatting>
  <conditionalFormatting sqref="J29">
    <cfRule type="cellIs" dxfId="228" priority="6" operator="equal">
      <formula>"overdue"</formula>
    </cfRule>
  </conditionalFormatting>
  <conditionalFormatting sqref="J245:J246">
    <cfRule type="cellIs" dxfId="227" priority="5" operator="equal">
      <formula>"overdue"</formula>
    </cfRule>
  </conditionalFormatting>
  <conditionalFormatting sqref="J257">
    <cfRule type="cellIs" dxfId="226" priority="4" operator="equal">
      <formula>"overdue"</formula>
    </cfRule>
  </conditionalFormatting>
  <conditionalFormatting sqref="J37">
    <cfRule type="cellIs" dxfId="225" priority="3" operator="equal">
      <formula>"overdue"</formula>
    </cfRule>
  </conditionalFormatting>
  <conditionalFormatting sqref="J36">
    <cfRule type="cellIs" dxfId="224" priority="2"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4C7BE96-6E8A-4E79-8B14-962265683964}">
          <x14:formula1>
            <xm:f>Details!$A$1:$A$7</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topLeftCell="A13" zoomScaleNormal="100" workbookViewId="0">
      <selection activeCell="F9" sqref="F9:F19"/>
    </sheetView>
  </sheetViews>
  <sheetFormatPr defaultRowHeight="13.5"/>
  <cols>
    <col min="1" max="1" width="8.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737</v>
      </c>
      <c r="D3" s="518" t="s">
        <v>12</v>
      </c>
      <c r="E3" s="518"/>
      <c r="F3" s="249" t="s">
        <v>738</v>
      </c>
    </row>
    <row r="4" spans="1:12" ht="25.5" customHeight="1">
      <c r="A4" s="517" t="s">
        <v>74</v>
      </c>
      <c r="B4" s="517"/>
      <c r="C4" s="266" t="s">
        <v>4645</v>
      </c>
      <c r="D4" s="518" t="s">
        <v>2072</v>
      </c>
      <c r="E4" s="518"/>
      <c r="F4" s="246">
        <v>3676</v>
      </c>
      <c r="J4" s="31"/>
    </row>
    <row r="5" spans="1:12" ht="18" customHeight="1">
      <c r="A5" s="517" t="s">
        <v>75</v>
      </c>
      <c r="B5" s="517"/>
      <c r="C5" s="30" t="s">
        <v>4644</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739</v>
      </c>
      <c r="B8" s="24" t="s">
        <v>3560</v>
      </c>
      <c r="C8" s="24" t="s">
        <v>3561</v>
      </c>
      <c r="D8" s="16" t="s">
        <v>1</v>
      </c>
      <c r="E8" s="8">
        <v>44082</v>
      </c>
      <c r="F8" s="366">
        <v>44689</v>
      </c>
      <c r="G8" s="52"/>
      <c r="H8" s="10">
        <f>F8+1</f>
        <v>44690</v>
      </c>
      <c r="I8" s="11">
        <f t="shared" ref="I8" ca="1" si="0">IF(ISBLANK(H8),"",H8-DATE(YEAR(NOW()),MONTH(NOW()),DAY(NOW())))</f>
        <v>1</v>
      </c>
      <c r="J8" s="12" t="str">
        <f ca="1">IF(I8="","",IF(I8&lt;0,"OVERDUE","NOT DUE"))</f>
        <v>NOT DUE</v>
      </c>
      <c r="K8" s="24" t="s">
        <v>3562</v>
      </c>
      <c r="L8" s="13"/>
    </row>
    <row r="9" spans="1:12" ht="15" customHeight="1">
      <c r="A9" s="271" t="s">
        <v>750</v>
      </c>
      <c r="B9" s="24" t="s">
        <v>3563</v>
      </c>
      <c r="C9" s="24" t="s">
        <v>3564</v>
      </c>
      <c r="D9" s="16" t="s">
        <v>1</v>
      </c>
      <c r="E9" s="306">
        <v>44082</v>
      </c>
      <c r="F9" s="366">
        <v>44689</v>
      </c>
      <c r="G9" s="52"/>
      <c r="H9" s="10">
        <f t="shared" ref="H9:H10" si="1">F9+1</f>
        <v>44690</v>
      </c>
      <c r="I9" s="11">
        <f ca="1">IF(ISBLANK(H9),"",H9-DATE(YEAR(NOW()),MONTH(NOW()),DAY(NOW())))</f>
        <v>1</v>
      </c>
      <c r="J9" s="12" t="str">
        <f ca="1">IF(I9="","",IF(I9&lt;0,"OVERDUE","NOT DUE"))</f>
        <v>NOT DUE</v>
      </c>
      <c r="K9" s="24"/>
      <c r="L9" s="19"/>
    </row>
    <row r="10" spans="1:12">
      <c r="A10" s="271" t="s">
        <v>751</v>
      </c>
      <c r="B10" s="24" t="s">
        <v>740</v>
      </c>
      <c r="C10" s="24" t="s">
        <v>3565</v>
      </c>
      <c r="D10" s="16" t="s">
        <v>1</v>
      </c>
      <c r="E10" s="306">
        <v>44082</v>
      </c>
      <c r="F10" s="366">
        <v>44689</v>
      </c>
      <c r="G10" s="52"/>
      <c r="H10" s="10">
        <f t="shared" si="1"/>
        <v>44690</v>
      </c>
      <c r="I10" s="11">
        <f t="shared" ref="I10:I19" ca="1" si="2">IF(ISBLANK(H10),"",H10-DATE(YEAR(NOW()),MONTH(NOW()),DAY(NOW())))</f>
        <v>1</v>
      </c>
      <c r="J10" s="12" t="str">
        <f t="shared" ref="J10:J71" ca="1" si="3">IF(I10="","",IF(I10&lt;0,"OVERDUE","NOT DUE"))</f>
        <v>NOT DUE</v>
      </c>
      <c r="K10" s="24"/>
      <c r="L10" s="13"/>
    </row>
    <row r="11" spans="1:12" ht="15" customHeight="1">
      <c r="A11" s="271" t="s">
        <v>752</v>
      </c>
      <c r="B11" s="24" t="s">
        <v>740</v>
      </c>
      <c r="C11" s="24" t="s">
        <v>741</v>
      </c>
      <c r="D11" s="16" t="s">
        <v>3566</v>
      </c>
      <c r="E11" s="306">
        <v>44082</v>
      </c>
      <c r="F11" s="366">
        <v>44689</v>
      </c>
      <c r="G11" s="52"/>
      <c r="H11" s="10">
        <f>F11+3</f>
        <v>44692</v>
      </c>
      <c r="I11" s="11">
        <f t="shared" ca="1" si="2"/>
        <v>3</v>
      </c>
      <c r="J11" s="12" t="str">
        <f t="shared" ca="1" si="3"/>
        <v>NOT DUE</v>
      </c>
      <c r="K11" s="24" t="s">
        <v>3567</v>
      </c>
      <c r="L11" s="13"/>
    </row>
    <row r="12" spans="1:12" ht="25.5" customHeight="1">
      <c r="A12" s="271" t="s">
        <v>753</v>
      </c>
      <c r="B12" s="24" t="s">
        <v>3568</v>
      </c>
      <c r="C12" s="24" t="s">
        <v>3569</v>
      </c>
      <c r="D12" s="16" t="s">
        <v>1</v>
      </c>
      <c r="E12" s="306">
        <v>44082</v>
      </c>
      <c r="F12" s="366">
        <v>44689</v>
      </c>
      <c r="G12" s="52"/>
      <c r="H12" s="10">
        <f>F12+1</f>
        <v>44690</v>
      </c>
      <c r="I12" s="11">
        <f ca="1">IF(ISBLANK(H12),"",H12-DATE(YEAR(NOW()),MONTH(NOW()),DAY(NOW())))</f>
        <v>1</v>
      </c>
      <c r="J12" s="12" t="str">
        <f ca="1">IF(I12="","",IF(I12&lt;0,"OVERDUE","NOT DUE"))</f>
        <v>NOT DUE</v>
      </c>
      <c r="K12" s="24"/>
      <c r="L12" s="13"/>
    </row>
    <row r="13" spans="1:12" ht="15" customHeight="1">
      <c r="A13" s="271" t="s">
        <v>754</v>
      </c>
      <c r="B13" s="24" t="s">
        <v>3570</v>
      </c>
      <c r="C13" s="24" t="s">
        <v>3571</v>
      </c>
      <c r="D13" s="16" t="s">
        <v>1</v>
      </c>
      <c r="E13" s="306">
        <v>44082</v>
      </c>
      <c r="F13" s="366">
        <v>44689</v>
      </c>
      <c r="G13" s="52"/>
      <c r="H13" s="10">
        <f t="shared" ref="H13:H19" si="4">F13+1</f>
        <v>44690</v>
      </c>
      <c r="I13" s="11">
        <f ca="1">IF(ISBLANK(H13),"",H13-DATE(YEAR(NOW()),MONTH(NOW()),DAY(NOW())))</f>
        <v>1</v>
      </c>
      <c r="J13" s="12" t="str">
        <f ca="1">IF(I13="","",IF(I13&lt;0,"OVERDUE","NOT DUE"))</f>
        <v>NOT DUE</v>
      </c>
      <c r="K13" s="24" t="s">
        <v>584</v>
      </c>
      <c r="L13" s="13"/>
    </row>
    <row r="14" spans="1:12" ht="25.5" customHeight="1">
      <c r="A14" s="271" t="s">
        <v>755</v>
      </c>
      <c r="B14" s="24" t="s">
        <v>3572</v>
      </c>
      <c r="C14" s="24" t="s">
        <v>3573</v>
      </c>
      <c r="D14" s="16" t="s">
        <v>1</v>
      </c>
      <c r="E14" s="306">
        <v>44082</v>
      </c>
      <c r="F14" s="366">
        <v>44689</v>
      </c>
      <c r="G14" s="52"/>
      <c r="H14" s="10">
        <f t="shared" si="4"/>
        <v>44690</v>
      </c>
      <c r="I14" s="11">
        <f ca="1">IF(ISBLANK(H14),"",H14-DATE(YEAR(NOW()),MONTH(NOW()),DAY(NOW())))</f>
        <v>1</v>
      </c>
      <c r="J14" s="12" t="str">
        <f ca="1">IF(I14="","",IF(I14&lt;0,"OVERDUE","NOT DUE"))</f>
        <v>NOT DUE</v>
      </c>
      <c r="K14" s="24" t="s">
        <v>584</v>
      </c>
      <c r="L14" s="13"/>
    </row>
    <row r="15" spans="1:12" ht="15" customHeight="1">
      <c r="A15" s="271" t="s">
        <v>756</v>
      </c>
      <c r="B15" s="24" t="s">
        <v>743</v>
      </c>
      <c r="C15" s="24" t="s">
        <v>744</v>
      </c>
      <c r="D15" s="16" t="s">
        <v>1</v>
      </c>
      <c r="E15" s="306">
        <v>44082</v>
      </c>
      <c r="F15" s="366">
        <v>44689</v>
      </c>
      <c r="G15" s="52"/>
      <c r="H15" s="10">
        <f t="shared" si="4"/>
        <v>44690</v>
      </c>
      <c r="I15" s="11">
        <f t="shared" ca="1" si="2"/>
        <v>1</v>
      </c>
      <c r="J15" s="12" t="str">
        <f t="shared" ca="1" si="3"/>
        <v>NOT DUE</v>
      </c>
      <c r="K15" s="24" t="s">
        <v>584</v>
      </c>
      <c r="L15" s="13"/>
    </row>
    <row r="16" spans="1:12" ht="15" customHeight="1">
      <c r="A16" s="271" t="s">
        <v>757</v>
      </c>
      <c r="B16" s="24" t="s">
        <v>745</v>
      </c>
      <c r="C16" s="24" t="s">
        <v>749</v>
      </c>
      <c r="D16" s="16" t="s">
        <v>1</v>
      </c>
      <c r="E16" s="306">
        <v>44082</v>
      </c>
      <c r="F16" s="366">
        <v>44689</v>
      </c>
      <c r="G16" s="52"/>
      <c r="H16" s="10">
        <f t="shared" si="4"/>
        <v>44690</v>
      </c>
      <c r="I16" s="11">
        <f t="shared" ca="1" si="2"/>
        <v>1</v>
      </c>
      <c r="J16" s="12" t="str">
        <f t="shared" ca="1" si="3"/>
        <v>NOT DUE</v>
      </c>
      <c r="K16" s="24" t="s">
        <v>584</v>
      </c>
      <c r="L16" s="13"/>
    </row>
    <row r="17" spans="1:12">
      <c r="A17" s="271" t="s">
        <v>758</v>
      </c>
      <c r="B17" s="24" t="s">
        <v>3574</v>
      </c>
      <c r="C17" s="24" t="s">
        <v>3575</v>
      </c>
      <c r="D17" s="16" t="s">
        <v>1</v>
      </c>
      <c r="E17" s="306">
        <v>44082</v>
      </c>
      <c r="F17" s="366">
        <v>44689</v>
      </c>
      <c r="G17" s="52"/>
      <c r="H17" s="10">
        <f t="shared" si="4"/>
        <v>44690</v>
      </c>
      <c r="I17" s="11">
        <f ca="1">IF(ISBLANK(H17),"",H17-DATE(YEAR(NOW()),MONTH(NOW()),DAY(NOW())))</f>
        <v>1</v>
      </c>
      <c r="J17" s="12" t="str">
        <f ca="1">IF(I17="","",IF(I17&lt;0,"OVERDUE","NOT DUE"))</f>
        <v>NOT DUE</v>
      </c>
      <c r="K17" s="24" t="s">
        <v>584</v>
      </c>
      <c r="L17" s="13"/>
    </row>
    <row r="18" spans="1:12" ht="15" customHeight="1">
      <c r="A18" s="271" t="s">
        <v>759</v>
      </c>
      <c r="B18" s="24" t="s">
        <v>3576</v>
      </c>
      <c r="C18" s="24" t="s">
        <v>23</v>
      </c>
      <c r="D18" s="16" t="s">
        <v>1</v>
      </c>
      <c r="E18" s="306">
        <v>44082</v>
      </c>
      <c r="F18" s="366">
        <v>44689</v>
      </c>
      <c r="G18" s="52"/>
      <c r="H18" s="10">
        <f t="shared" si="4"/>
        <v>44690</v>
      </c>
      <c r="I18" s="11">
        <f t="shared" ca="1" si="2"/>
        <v>1</v>
      </c>
      <c r="J18" s="12" t="str">
        <f t="shared" ca="1" si="3"/>
        <v>NOT DUE</v>
      </c>
      <c r="K18" s="24" t="s">
        <v>584</v>
      </c>
      <c r="L18" s="15"/>
    </row>
    <row r="19" spans="1:12" ht="15" customHeight="1">
      <c r="A19" s="271" t="s">
        <v>760</v>
      </c>
      <c r="B19" s="24" t="s">
        <v>3577</v>
      </c>
      <c r="C19" s="24" t="s">
        <v>746</v>
      </c>
      <c r="D19" s="16" t="s">
        <v>1</v>
      </c>
      <c r="E19" s="306">
        <v>44082</v>
      </c>
      <c r="F19" s="366">
        <v>44689</v>
      </c>
      <c r="G19" s="52"/>
      <c r="H19" s="10">
        <f t="shared" si="4"/>
        <v>44690</v>
      </c>
      <c r="I19" s="11">
        <f t="shared" ca="1" si="2"/>
        <v>1</v>
      </c>
      <c r="J19" s="12" t="str">
        <f t="shared" ca="1" si="3"/>
        <v>NOT DUE</v>
      </c>
      <c r="K19" s="24" t="s">
        <v>584</v>
      </c>
      <c r="L19" s="15"/>
    </row>
    <row r="20" spans="1:12" ht="25.5" customHeight="1">
      <c r="A20" s="12" t="s">
        <v>761</v>
      </c>
      <c r="B20" s="24" t="s">
        <v>3578</v>
      </c>
      <c r="C20" s="24" t="s">
        <v>3579</v>
      </c>
      <c r="D20" s="16">
        <v>150</v>
      </c>
      <c r="E20" s="8">
        <v>44082</v>
      </c>
      <c r="F20" s="306">
        <v>44500</v>
      </c>
      <c r="G20" s="20">
        <v>3676</v>
      </c>
      <c r="H20" s="17">
        <f t="shared" ref="H20:H25" si="5">IF(I20&lt;=150,$F$5+(I20/24),"error")</f>
        <v>44695.25</v>
      </c>
      <c r="I20" s="18">
        <f t="shared" ref="I20:I26" si="6">D20-($F$4-G20)</f>
        <v>150</v>
      </c>
      <c r="J20" s="12" t="str">
        <f t="shared" si="3"/>
        <v>NOT DUE</v>
      </c>
      <c r="K20" s="24" t="s">
        <v>3580</v>
      </c>
      <c r="L20" s="15"/>
    </row>
    <row r="21" spans="1:12" ht="25.5" customHeight="1">
      <c r="A21" s="12" t="s">
        <v>762</v>
      </c>
      <c r="B21" s="24" t="s">
        <v>3581</v>
      </c>
      <c r="C21" s="24" t="s">
        <v>3579</v>
      </c>
      <c r="D21" s="16">
        <v>150</v>
      </c>
      <c r="E21" s="8">
        <v>44082</v>
      </c>
      <c r="F21" s="306">
        <v>44500</v>
      </c>
      <c r="G21" s="304">
        <v>3676</v>
      </c>
      <c r="H21" s="17">
        <f t="shared" si="5"/>
        <v>44695.25</v>
      </c>
      <c r="I21" s="18">
        <f t="shared" si="6"/>
        <v>150</v>
      </c>
      <c r="J21" s="12" t="str">
        <f t="shared" si="3"/>
        <v>NOT DUE</v>
      </c>
      <c r="K21" s="24" t="s">
        <v>3580</v>
      </c>
      <c r="L21" s="15"/>
    </row>
    <row r="22" spans="1:12" ht="25.5" customHeight="1">
      <c r="A22" s="12" t="s">
        <v>763</v>
      </c>
      <c r="B22" s="24" t="s">
        <v>3582</v>
      </c>
      <c r="C22" s="24" t="s">
        <v>3579</v>
      </c>
      <c r="D22" s="16">
        <v>150</v>
      </c>
      <c r="E22" s="8">
        <v>44082</v>
      </c>
      <c r="F22" s="306">
        <v>44500</v>
      </c>
      <c r="G22" s="304">
        <v>3676</v>
      </c>
      <c r="H22" s="17">
        <f t="shared" si="5"/>
        <v>44695.25</v>
      </c>
      <c r="I22" s="18">
        <f t="shared" si="6"/>
        <v>150</v>
      </c>
      <c r="J22" s="12" t="str">
        <f t="shared" si="3"/>
        <v>NOT DUE</v>
      </c>
      <c r="K22" s="24" t="s">
        <v>3580</v>
      </c>
      <c r="L22" s="15"/>
    </row>
    <row r="23" spans="1:12" ht="25.5" customHeight="1">
      <c r="A23" s="12" t="s">
        <v>764</v>
      </c>
      <c r="B23" s="24" t="s">
        <v>3583</v>
      </c>
      <c r="C23" s="24" t="s">
        <v>3584</v>
      </c>
      <c r="D23" s="16">
        <v>150</v>
      </c>
      <c r="E23" s="8">
        <v>44082</v>
      </c>
      <c r="F23" s="306">
        <v>44500</v>
      </c>
      <c r="G23" s="304">
        <v>3676</v>
      </c>
      <c r="H23" s="17">
        <f t="shared" si="5"/>
        <v>44695.25</v>
      </c>
      <c r="I23" s="18">
        <f t="shared" si="6"/>
        <v>150</v>
      </c>
      <c r="J23" s="12" t="str">
        <f t="shared" si="3"/>
        <v>NOT DUE</v>
      </c>
      <c r="K23" s="24" t="s">
        <v>3580</v>
      </c>
      <c r="L23" s="15"/>
    </row>
    <row r="24" spans="1:12" ht="25.5" customHeight="1">
      <c r="A24" s="12" t="s">
        <v>765</v>
      </c>
      <c r="B24" s="24" t="s">
        <v>3585</v>
      </c>
      <c r="C24" s="24" t="s">
        <v>3579</v>
      </c>
      <c r="D24" s="16">
        <v>150</v>
      </c>
      <c r="E24" s="8">
        <v>44082</v>
      </c>
      <c r="F24" s="306">
        <v>44500</v>
      </c>
      <c r="G24" s="304">
        <v>3676</v>
      </c>
      <c r="H24" s="17">
        <f t="shared" si="5"/>
        <v>44695.25</v>
      </c>
      <c r="I24" s="18">
        <f t="shared" si="6"/>
        <v>150</v>
      </c>
      <c r="J24" s="12" t="str">
        <f t="shared" si="3"/>
        <v>NOT DUE</v>
      </c>
      <c r="K24" s="24" t="s">
        <v>3580</v>
      </c>
      <c r="L24" s="15"/>
    </row>
    <row r="25" spans="1:12" ht="25.5" customHeight="1">
      <c r="A25" s="12" t="s">
        <v>766</v>
      </c>
      <c r="B25" s="24" t="s">
        <v>3586</v>
      </c>
      <c r="C25" s="24" t="s">
        <v>3587</v>
      </c>
      <c r="D25" s="16">
        <v>150</v>
      </c>
      <c r="E25" s="8">
        <v>44082</v>
      </c>
      <c r="F25" s="306">
        <v>44500</v>
      </c>
      <c r="G25" s="304">
        <v>3676</v>
      </c>
      <c r="H25" s="17">
        <f t="shared" si="5"/>
        <v>44695.25</v>
      </c>
      <c r="I25" s="18">
        <f t="shared" si="6"/>
        <v>150</v>
      </c>
      <c r="J25" s="12" t="str">
        <f t="shared" si="3"/>
        <v>NOT DUE</v>
      </c>
      <c r="K25" s="24" t="s">
        <v>3580</v>
      </c>
      <c r="L25" s="15"/>
    </row>
    <row r="26" spans="1:12" ht="21" customHeight="1">
      <c r="A26" s="12" t="s">
        <v>767</v>
      </c>
      <c r="B26" s="24" t="s">
        <v>3588</v>
      </c>
      <c r="C26" s="24" t="s">
        <v>3589</v>
      </c>
      <c r="D26" s="16">
        <v>150</v>
      </c>
      <c r="E26" s="8">
        <v>44082</v>
      </c>
      <c r="F26" s="306">
        <v>44500</v>
      </c>
      <c r="G26" s="304">
        <v>3676</v>
      </c>
      <c r="H26" s="17">
        <f>IF(I26&lt;=150,$F$5+(I26/24),"error")</f>
        <v>44695.25</v>
      </c>
      <c r="I26" s="18">
        <f t="shared" si="6"/>
        <v>150</v>
      </c>
      <c r="J26" s="12" t="str">
        <f t="shared" si="3"/>
        <v>NOT DUE</v>
      </c>
      <c r="K26" s="24"/>
      <c r="L26" s="15"/>
    </row>
    <row r="27" spans="1:12" ht="26.45" customHeight="1">
      <c r="A27" s="274" t="s">
        <v>768</v>
      </c>
      <c r="B27" s="24" t="s">
        <v>3590</v>
      </c>
      <c r="C27" s="24" t="s">
        <v>539</v>
      </c>
      <c r="D27" s="16" t="s">
        <v>4</v>
      </c>
      <c r="E27" s="8">
        <v>44082</v>
      </c>
      <c r="F27" s="366">
        <v>44682</v>
      </c>
      <c r="G27" s="52"/>
      <c r="H27" s="10">
        <f>F27+30</f>
        <v>44712</v>
      </c>
      <c r="I27" s="11">
        <f t="shared" ref="I27:I39" ca="1" si="7">IF(ISBLANK(H27),"",H27-DATE(YEAR(NOW()),MONTH(NOW()),DAY(NOW())))</f>
        <v>23</v>
      </c>
      <c r="J27" s="12" t="str">
        <f ca="1">IF(I27="","",IF(I27&lt;0,"OVERDUE","NOT DUE"))</f>
        <v>NOT DUE</v>
      </c>
      <c r="K27" s="24" t="s">
        <v>3591</v>
      </c>
      <c r="L27" s="15"/>
    </row>
    <row r="28" spans="1:12" ht="25.5" customHeight="1">
      <c r="A28" s="274" t="s">
        <v>769</v>
      </c>
      <c r="B28" s="24" t="s">
        <v>3592</v>
      </c>
      <c r="C28" s="24" t="s">
        <v>539</v>
      </c>
      <c r="D28" s="16" t="s">
        <v>4</v>
      </c>
      <c r="E28" s="8">
        <v>44082</v>
      </c>
      <c r="F28" s="366">
        <v>44682</v>
      </c>
      <c r="G28" s="52"/>
      <c r="H28" s="10">
        <f t="shared" ref="H28:H39" si="8">F28+30</f>
        <v>44712</v>
      </c>
      <c r="I28" s="11">
        <f t="shared" ca="1" si="7"/>
        <v>23</v>
      </c>
      <c r="J28" s="12" t="str">
        <f ca="1">IF(I28="","",IF(I28&lt;0,"OVERDUE","NOT DUE"))</f>
        <v>NOT DUE</v>
      </c>
      <c r="K28" s="24" t="s">
        <v>3591</v>
      </c>
      <c r="L28" s="15"/>
    </row>
    <row r="29" spans="1:12" ht="25.5" customHeight="1">
      <c r="A29" s="274" t="s">
        <v>770</v>
      </c>
      <c r="B29" s="24" t="s">
        <v>3572</v>
      </c>
      <c r="C29" s="24" t="s">
        <v>3593</v>
      </c>
      <c r="D29" s="16" t="s">
        <v>4</v>
      </c>
      <c r="E29" s="8">
        <v>44082</v>
      </c>
      <c r="F29" s="366">
        <v>44682</v>
      </c>
      <c r="G29" s="52"/>
      <c r="H29" s="10">
        <f t="shared" si="8"/>
        <v>44712</v>
      </c>
      <c r="I29" s="11">
        <f t="shared" ca="1" si="7"/>
        <v>23</v>
      </c>
      <c r="J29" s="12" t="str">
        <f t="shared" ref="J29:J39" ca="1" si="9">IF(I29="","",IF(I29&lt;0,"OVERDUE","NOT DUE"))</f>
        <v>NOT DUE</v>
      </c>
      <c r="K29" s="24" t="s">
        <v>3594</v>
      </c>
      <c r="L29" s="15"/>
    </row>
    <row r="30" spans="1:12" ht="25.5" customHeight="1">
      <c r="A30" s="274" t="s">
        <v>771</v>
      </c>
      <c r="B30" s="24" t="s">
        <v>3572</v>
      </c>
      <c r="C30" s="24" t="s">
        <v>3595</v>
      </c>
      <c r="D30" s="16" t="s">
        <v>4</v>
      </c>
      <c r="E30" s="8">
        <v>44082</v>
      </c>
      <c r="F30" s="366">
        <v>44682</v>
      </c>
      <c r="G30" s="52"/>
      <c r="H30" s="10">
        <f t="shared" si="8"/>
        <v>44712</v>
      </c>
      <c r="I30" s="11">
        <f t="shared" ca="1" si="7"/>
        <v>23</v>
      </c>
      <c r="J30" s="12" t="str">
        <f t="shared" ca="1" si="9"/>
        <v>NOT DUE</v>
      </c>
      <c r="K30" s="24" t="s">
        <v>3594</v>
      </c>
      <c r="L30" s="15"/>
    </row>
    <row r="31" spans="1:12" ht="15" customHeight="1">
      <c r="A31" s="274" t="s">
        <v>772</v>
      </c>
      <c r="B31" s="24" t="s">
        <v>3596</v>
      </c>
      <c r="C31" s="24" t="s">
        <v>3597</v>
      </c>
      <c r="D31" s="16" t="s">
        <v>4</v>
      </c>
      <c r="E31" s="8">
        <v>44082</v>
      </c>
      <c r="F31" s="366">
        <v>44682</v>
      </c>
      <c r="G31" s="52"/>
      <c r="H31" s="10">
        <f t="shared" si="8"/>
        <v>44712</v>
      </c>
      <c r="I31" s="11">
        <f t="shared" ca="1" si="7"/>
        <v>23</v>
      </c>
      <c r="J31" s="12" t="str">
        <f t="shared" ca="1" si="9"/>
        <v>NOT DUE</v>
      </c>
      <c r="K31" s="24" t="s">
        <v>3598</v>
      </c>
      <c r="L31" s="15"/>
    </row>
    <row r="32" spans="1:12" ht="25.5" customHeight="1">
      <c r="A32" s="274" t="s">
        <v>773</v>
      </c>
      <c r="B32" s="24" t="s">
        <v>3599</v>
      </c>
      <c r="C32" s="24" t="s">
        <v>3600</v>
      </c>
      <c r="D32" s="16" t="s">
        <v>4</v>
      </c>
      <c r="E32" s="8">
        <v>44082</v>
      </c>
      <c r="F32" s="366">
        <v>44682</v>
      </c>
      <c r="G32" s="52"/>
      <c r="H32" s="10">
        <f t="shared" si="8"/>
        <v>44712</v>
      </c>
      <c r="I32" s="11">
        <f t="shared" ca="1" si="7"/>
        <v>23</v>
      </c>
      <c r="J32" s="12" t="str">
        <f t="shared" ca="1" si="9"/>
        <v>NOT DUE</v>
      </c>
      <c r="K32" s="24" t="s">
        <v>3601</v>
      </c>
      <c r="L32" s="15"/>
    </row>
    <row r="33" spans="1:12" ht="25.5" customHeight="1">
      <c r="A33" s="274" t="s">
        <v>774</v>
      </c>
      <c r="B33" s="24" t="s">
        <v>3599</v>
      </c>
      <c r="C33" s="24" t="s">
        <v>3602</v>
      </c>
      <c r="D33" s="16" t="s">
        <v>4</v>
      </c>
      <c r="E33" s="8">
        <v>44082</v>
      </c>
      <c r="F33" s="366">
        <v>44682</v>
      </c>
      <c r="G33" s="52"/>
      <c r="H33" s="10">
        <f t="shared" si="8"/>
        <v>44712</v>
      </c>
      <c r="I33" s="11">
        <f t="shared" ca="1" si="7"/>
        <v>23</v>
      </c>
      <c r="J33" s="12" t="str">
        <f t="shared" ca="1" si="9"/>
        <v>NOT DUE</v>
      </c>
      <c r="K33" s="24" t="s">
        <v>3601</v>
      </c>
      <c r="L33" s="15"/>
    </row>
    <row r="34" spans="1:12" ht="25.5" customHeight="1">
      <c r="A34" s="274" t="s">
        <v>775</v>
      </c>
      <c r="B34" s="24" t="s">
        <v>3599</v>
      </c>
      <c r="C34" s="24" t="s">
        <v>3603</v>
      </c>
      <c r="D34" s="16" t="s">
        <v>4</v>
      </c>
      <c r="E34" s="8">
        <v>44082</v>
      </c>
      <c r="F34" s="366">
        <v>44682</v>
      </c>
      <c r="G34" s="52"/>
      <c r="H34" s="10">
        <f t="shared" si="8"/>
        <v>44712</v>
      </c>
      <c r="I34" s="11">
        <f t="shared" ca="1" si="7"/>
        <v>23</v>
      </c>
      <c r="J34" s="12" t="str">
        <f t="shared" ca="1" si="9"/>
        <v>NOT DUE</v>
      </c>
      <c r="K34" s="24" t="s">
        <v>3601</v>
      </c>
      <c r="L34" s="15"/>
    </row>
    <row r="35" spans="1:12" ht="25.5" customHeight="1">
      <c r="A35" s="274" t="s">
        <v>776</v>
      </c>
      <c r="B35" s="24" t="s">
        <v>3599</v>
      </c>
      <c r="C35" s="24" t="s">
        <v>3604</v>
      </c>
      <c r="D35" s="16" t="s">
        <v>4</v>
      </c>
      <c r="E35" s="8">
        <v>44082</v>
      </c>
      <c r="F35" s="366">
        <v>44682</v>
      </c>
      <c r="G35" s="52"/>
      <c r="H35" s="10">
        <f t="shared" si="8"/>
        <v>44712</v>
      </c>
      <c r="I35" s="11">
        <f t="shared" ca="1" si="7"/>
        <v>23</v>
      </c>
      <c r="J35" s="12" t="str">
        <f t="shared" ca="1" si="9"/>
        <v>NOT DUE</v>
      </c>
      <c r="K35" s="24" t="s">
        <v>3601</v>
      </c>
      <c r="L35" s="15"/>
    </row>
    <row r="36" spans="1:12" ht="25.5" customHeight="1">
      <c r="A36" s="274" t="s">
        <v>777</v>
      </c>
      <c r="B36" s="24" t="s">
        <v>3599</v>
      </c>
      <c r="C36" s="24" t="s">
        <v>3605</v>
      </c>
      <c r="D36" s="16" t="s">
        <v>4</v>
      </c>
      <c r="E36" s="8">
        <v>44082</v>
      </c>
      <c r="F36" s="366">
        <v>44682</v>
      </c>
      <c r="G36" s="52"/>
      <c r="H36" s="10">
        <f t="shared" si="8"/>
        <v>44712</v>
      </c>
      <c r="I36" s="11">
        <f t="shared" ca="1" si="7"/>
        <v>23</v>
      </c>
      <c r="J36" s="12" t="str">
        <f t="shared" ca="1" si="9"/>
        <v>NOT DUE</v>
      </c>
      <c r="K36" s="24" t="s">
        <v>3601</v>
      </c>
      <c r="L36" s="15"/>
    </row>
    <row r="37" spans="1:12" ht="25.5" customHeight="1">
      <c r="A37" s="274" t="s">
        <v>778</v>
      </c>
      <c r="B37" s="24" t="s">
        <v>3599</v>
      </c>
      <c r="C37" s="24" t="s">
        <v>3606</v>
      </c>
      <c r="D37" s="16" t="s">
        <v>4</v>
      </c>
      <c r="E37" s="8">
        <v>44082</v>
      </c>
      <c r="F37" s="366">
        <v>44682</v>
      </c>
      <c r="G37" s="52"/>
      <c r="H37" s="10">
        <f t="shared" si="8"/>
        <v>44712</v>
      </c>
      <c r="I37" s="11">
        <f t="shared" ca="1" si="7"/>
        <v>23</v>
      </c>
      <c r="J37" s="12" t="str">
        <f t="shared" ca="1" si="9"/>
        <v>NOT DUE</v>
      </c>
      <c r="K37" s="24" t="s">
        <v>3601</v>
      </c>
      <c r="L37" s="15"/>
    </row>
    <row r="38" spans="1:12" ht="25.5" customHeight="1">
      <c r="A38" s="274" t="s">
        <v>779</v>
      </c>
      <c r="B38" s="24" t="s">
        <v>3599</v>
      </c>
      <c r="C38" s="24" t="s">
        <v>742</v>
      </c>
      <c r="D38" s="16" t="s">
        <v>4</v>
      </c>
      <c r="E38" s="8">
        <v>44082</v>
      </c>
      <c r="F38" s="366">
        <v>44682</v>
      </c>
      <c r="G38" s="52"/>
      <c r="H38" s="10">
        <f t="shared" si="8"/>
        <v>44712</v>
      </c>
      <c r="I38" s="11">
        <f t="shared" ca="1" si="7"/>
        <v>23</v>
      </c>
      <c r="J38" s="12" t="str">
        <f t="shared" ca="1" si="9"/>
        <v>NOT DUE</v>
      </c>
      <c r="K38" s="24" t="s">
        <v>3601</v>
      </c>
      <c r="L38" s="15"/>
    </row>
    <row r="39" spans="1:12" ht="25.5" customHeight="1">
      <c r="A39" s="274" t="s">
        <v>780</v>
      </c>
      <c r="B39" s="24" t="s">
        <v>3599</v>
      </c>
      <c r="C39" s="24" t="s">
        <v>3607</v>
      </c>
      <c r="D39" s="16" t="s">
        <v>4</v>
      </c>
      <c r="E39" s="8">
        <v>44082</v>
      </c>
      <c r="F39" s="366">
        <v>44682</v>
      </c>
      <c r="G39" s="52"/>
      <c r="H39" s="10">
        <f t="shared" si="8"/>
        <v>44712</v>
      </c>
      <c r="I39" s="11">
        <f t="shared" ca="1" si="7"/>
        <v>23</v>
      </c>
      <c r="J39" s="12" t="str">
        <f t="shared" ca="1" si="9"/>
        <v>NOT DUE</v>
      </c>
      <c r="K39" s="24" t="s">
        <v>3601</v>
      </c>
      <c r="L39" s="15"/>
    </row>
    <row r="40" spans="1:12">
      <c r="A40" s="12" t="s">
        <v>781</v>
      </c>
      <c r="B40" s="24" t="s">
        <v>3608</v>
      </c>
      <c r="C40" s="24" t="s">
        <v>388</v>
      </c>
      <c r="D40" s="16" t="s">
        <v>3609</v>
      </c>
      <c r="E40" s="8">
        <v>44082</v>
      </c>
      <c r="F40" s="366">
        <v>44654</v>
      </c>
      <c r="G40" s="52"/>
      <c r="H40" s="10">
        <f>F40+60</f>
        <v>44714</v>
      </c>
      <c r="I40" s="11">
        <f ca="1">IF(ISBLANK(H40),"",H40-DATE(YEAR(NOW()),MONTH(NOW()),DAY(NOW())))</f>
        <v>25</v>
      </c>
      <c r="J40" s="12" t="str">
        <f ca="1">IF(I40="","",IF(I40&lt;0,"OVERDUE","NOT DUE"))</f>
        <v>NOT DUE</v>
      </c>
      <c r="K40" s="24"/>
      <c r="L40" s="15"/>
    </row>
    <row r="41" spans="1:12" ht="15" customHeight="1">
      <c r="A41" s="12" t="s">
        <v>782</v>
      </c>
      <c r="B41" s="24" t="s">
        <v>3610</v>
      </c>
      <c r="C41" s="24" t="s">
        <v>3611</v>
      </c>
      <c r="D41" s="16" t="s">
        <v>3612</v>
      </c>
      <c r="E41" s="8">
        <v>44082</v>
      </c>
      <c r="F41" s="366">
        <v>44654</v>
      </c>
      <c r="G41" s="52"/>
      <c r="H41" s="10">
        <f t="shared" ref="H41:H51" si="10">F41+91</f>
        <v>44745</v>
      </c>
      <c r="I41" s="11">
        <f ca="1">IF(ISBLANK(H41),"",H41-DATE(YEAR(NOW()),MONTH(NOW()),DAY(NOW())))</f>
        <v>56</v>
      </c>
      <c r="J41" s="12" t="str">
        <f ca="1">IF(I41="","",IF(I41&lt;0,"OVERDUE","NOT DUE"))</f>
        <v>NOT DUE</v>
      </c>
      <c r="K41" s="24" t="s">
        <v>3594</v>
      </c>
      <c r="L41" s="15"/>
    </row>
    <row r="42" spans="1:12" ht="25.5" customHeight="1">
      <c r="A42" s="12" t="s">
        <v>783</v>
      </c>
      <c r="B42" s="24" t="s">
        <v>3572</v>
      </c>
      <c r="C42" s="24" t="s">
        <v>3611</v>
      </c>
      <c r="D42" s="16" t="s">
        <v>3612</v>
      </c>
      <c r="E42" s="8">
        <v>44082</v>
      </c>
      <c r="F42" s="366">
        <v>44654</v>
      </c>
      <c r="G42" s="52"/>
      <c r="H42" s="10">
        <f t="shared" si="10"/>
        <v>44745</v>
      </c>
      <c r="I42" s="11">
        <f ca="1">IF(ISBLANK(H42),"",H42-DATE(YEAR(NOW()),MONTH(NOW()),DAY(NOW())))</f>
        <v>56</v>
      </c>
      <c r="J42" s="12" t="str">
        <f ca="1">IF(I42="","",IF(I42&lt;0,"OVERDUE","NOT DUE"))</f>
        <v>NOT DUE</v>
      </c>
      <c r="K42" s="24" t="s">
        <v>3594</v>
      </c>
      <c r="L42" s="15"/>
    </row>
    <row r="43" spans="1:12" ht="25.5" customHeight="1">
      <c r="A43" s="12" t="s">
        <v>784</v>
      </c>
      <c r="B43" s="24" t="s">
        <v>3572</v>
      </c>
      <c r="C43" s="24" t="s">
        <v>3613</v>
      </c>
      <c r="D43" s="16" t="s">
        <v>3612</v>
      </c>
      <c r="E43" s="8">
        <v>44082</v>
      </c>
      <c r="F43" s="366">
        <v>44654</v>
      </c>
      <c r="G43" s="52"/>
      <c r="H43" s="10">
        <f t="shared" si="10"/>
        <v>44745</v>
      </c>
      <c r="I43" s="11">
        <f ca="1">IF(ISBLANK(H43),"",H43-DATE(YEAR(NOW()),MONTH(NOW()),DAY(NOW())))</f>
        <v>56</v>
      </c>
      <c r="J43" s="12" t="str">
        <f ca="1">IF(I43="","",IF(I43&lt;0,"OVERDUE","NOT DUE"))</f>
        <v>NOT DUE</v>
      </c>
      <c r="K43" s="24" t="s">
        <v>3614</v>
      </c>
      <c r="L43" s="15"/>
    </row>
    <row r="44" spans="1:12" ht="24">
      <c r="A44" s="12" t="s">
        <v>785</v>
      </c>
      <c r="B44" s="24" t="s">
        <v>3615</v>
      </c>
      <c r="C44" s="24" t="s">
        <v>3616</v>
      </c>
      <c r="D44" s="16" t="s">
        <v>3612</v>
      </c>
      <c r="E44" s="8">
        <v>44082</v>
      </c>
      <c r="F44" s="366">
        <v>44654</v>
      </c>
      <c r="G44" s="52"/>
      <c r="H44" s="10">
        <f t="shared" si="10"/>
        <v>44745</v>
      </c>
      <c r="I44" s="11">
        <f t="shared" ref="I44:I69" ca="1" si="11">IF(ISBLANK(H44),"",H44-DATE(YEAR(NOW()),MONTH(NOW()),DAY(NOW())))</f>
        <v>56</v>
      </c>
      <c r="J44" s="12" t="str">
        <f t="shared" ref="J44:J45" ca="1" si="12">IF(I44="","",IF(I44&lt;0,"OVERDUE","NOT DUE"))</f>
        <v>NOT DUE</v>
      </c>
      <c r="K44" s="24" t="s">
        <v>3617</v>
      </c>
      <c r="L44" s="15"/>
    </row>
    <row r="45" spans="1:12" ht="24">
      <c r="A45" s="12" t="s">
        <v>786</v>
      </c>
      <c r="B45" s="24" t="s">
        <v>3618</v>
      </c>
      <c r="C45" s="24" t="s">
        <v>3619</v>
      </c>
      <c r="D45" s="16" t="s">
        <v>3612</v>
      </c>
      <c r="E45" s="8">
        <v>44082</v>
      </c>
      <c r="F45" s="366">
        <v>44654</v>
      </c>
      <c r="G45" s="52"/>
      <c r="H45" s="10">
        <f t="shared" si="10"/>
        <v>44745</v>
      </c>
      <c r="I45" s="11">
        <f t="shared" ca="1" si="11"/>
        <v>56</v>
      </c>
      <c r="J45" s="12" t="str">
        <f t="shared" ca="1" si="12"/>
        <v>NOT DUE</v>
      </c>
      <c r="K45" s="24" t="s">
        <v>3620</v>
      </c>
      <c r="L45" s="15"/>
    </row>
    <row r="46" spans="1:12" ht="15" customHeight="1">
      <c r="A46" s="12" t="s">
        <v>787</v>
      </c>
      <c r="B46" s="24" t="s">
        <v>3621</v>
      </c>
      <c r="C46" s="24" t="s">
        <v>3622</v>
      </c>
      <c r="D46" s="16" t="s">
        <v>3612</v>
      </c>
      <c r="E46" s="8">
        <v>44082</v>
      </c>
      <c r="F46" s="366">
        <v>44654</v>
      </c>
      <c r="G46" s="52"/>
      <c r="H46" s="10">
        <f t="shared" si="10"/>
        <v>44745</v>
      </c>
      <c r="I46" s="11">
        <f t="shared" ca="1" si="11"/>
        <v>56</v>
      </c>
      <c r="J46" s="12" t="str">
        <f t="shared" ca="1" si="3"/>
        <v>NOT DUE</v>
      </c>
      <c r="K46" s="24" t="s">
        <v>3623</v>
      </c>
      <c r="L46" s="15"/>
    </row>
    <row r="47" spans="1:12" ht="38.25" customHeight="1">
      <c r="A47" s="12" t="s">
        <v>788</v>
      </c>
      <c r="B47" s="24" t="s">
        <v>3621</v>
      </c>
      <c r="C47" s="24" t="s">
        <v>3624</v>
      </c>
      <c r="D47" s="16" t="s">
        <v>3612</v>
      </c>
      <c r="E47" s="8">
        <v>44082</v>
      </c>
      <c r="F47" s="366">
        <v>44654</v>
      </c>
      <c r="G47" s="52"/>
      <c r="H47" s="10">
        <f t="shared" si="10"/>
        <v>44745</v>
      </c>
      <c r="I47" s="11">
        <f t="shared" ca="1" si="11"/>
        <v>56</v>
      </c>
      <c r="J47" s="12" t="str">
        <f t="shared" ca="1" si="3"/>
        <v>NOT DUE</v>
      </c>
      <c r="K47" s="24" t="s">
        <v>3625</v>
      </c>
      <c r="L47" s="15"/>
    </row>
    <row r="48" spans="1:12" ht="26.45" customHeight="1">
      <c r="A48" s="12" t="s">
        <v>789</v>
      </c>
      <c r="B48" s="24" t="s">
        <v>3626</v>
      </c>
      <c r="C48" s="24" t="s">
        <v>3627</v>
      </c>
      <c r="D48" s="16" t="s">
        <v>3612</v>
      </c>
      <c r="E48" s="8">
        <v>44082</v>
      </c>
      <c r="F48" s="366">
        <v>44654</v>
      </c>
      <c r="G48" s="52"/>
      <c r="H48" s="10">
        <f t="shared" si="10"/>
        <v>44745</v>
      </c>
      <c r="I48" s="11">
        <f t="shared" ca="1" si="11"/>
        <v>56</v>
      </c>
      <c r="J48" s="12" t="str">
        <f t="shared" ca="1" si="3"/>
        <v>NOT DUE</v>
      </c>
      <c r="K48" s="24" t="s">
        <v>3623</v>
      </c>
      <c r="L48" s="15"/>
    </row>
    <row r="49" spans="1:12" ht="25.5" customHeight="1">
      <c r="A49" s="12" t="s">
        <v>790</v>
      </c>
      <c r="B49" s="24" t="s">
        <v>3628</v>
      </c>
      <c r="C49" s="24" t="s">
        <v>3627</v>
      </c>
      <c r="D49" s="16" t="s">
        <v>3612</v>
      </c>
      <c r="E49" s="8">
        <v>44082</v>
      </c>
      <c r="F49" s="366">
        <v>44654</v>
      </c>
      <c r="G49" s="52"/>
      <c r="H49" s="10">
        <f t="shared" si="10"/>
        <v>44745</v>
      </c>
      <c r="I49" s="11">
        <f t="shared" ca="1" si="11"/>
        <v>56</v>
      </c>
      <c r="J49" s="12" t="str">
        <f t="shared" ca="1" si="3"/>
        <v>NOT DUE</v>
      </c>
      <c r="K49" s="24" t="s">
        <v>3623</v>
      </c>
      <c r="L49" s="15"/>
    </row>
    <row r="50" spans="1:12" ht="25.5" customHeight="1">
      <c r="A50" s="12" t="s">
        <v>791</v>
      </c>
      <c r="B50" s="24" t="s">
        <v>3629</v>
      </c>
      <c r="C50" s="24" t="s">
        <v>3627</v>
      </c>
      <c r="D50" s="16" t="s">
        <v>3612</v>
      </c>
      <c r="E50" s="8">
        <v>44082</v>
      </c>
      <c r="F50" s="366">
        <v>44654</v>
      </c>
      <c r="G50" s="52"/>
      <c r="H50" s="10">
        <f t="shared" si="10"/>
        <v>44745</v>
      </c>
      <c r="I50" s="11">
        <f t="shared" ca="1" si="11"/>
        <v>56</v>
      </c>
      <c r="J50" s="12" t="str">
        <f t="shared" ca="1" si="3"/>
        <v>NOT DUE</v>
      </c>
      <c r="K50" s="24" t="s">
        <v>3623</v>
      </c>
      <c r="L50" s="15"/>
    </row>
    <row r="51" spans="1:12" ht="26.45" customHeight="1">
      <c r="A51" s="12" t="s">
        <v>792</v>
      </c>
      <c r="B51" s="24" t="s">
        <v>3630</v>
      </c>
      <c r="C51" s="24" t="s">
        <v>3627</v>
      </c>
      <c r="D51" s="16" t="s">
        <v>3612</v>
      </c>
      <c r="E51" s="8">
        <v>44082</v>
      </c>
      <c r="F51" s="366">
        <v>44654</v>
      </c>
      <c r="G51" s="52"/>
      <c r="H51" s="10">
        <f t="shared" si="10"/>
        <v>44745</v>
      </c>
      <c r="I51" s="11">
        <f t="shared" ca="1" si="11"/>
        <v>56</v>
      </c>
      <c r="J51" s="12" t="str">
        <f t="shared" ca="1" si="3"/>
        <v>NOT DUE</v>
      </c>
      <c r="K51" s="24" t="s">
        <v>3631</v>
      </c>
      <c r="L51" s="15"/>
    </row>
    <row r="52" spans="1:12" ht="26.45" customHeight="1">
      <c r="A52" s="12" t="s">
        <v>793</v>
      </c>
      <c r="B52" s="24" t="s">
        <v>3630</v>
      </c>
      <c r="C52" s="24" t="s">
        <v>3632</v>
      </c>
      <c r="D52" s="16" t="s">
        <v>3</v>
      </c>
      <c r="E52" s="8">
        <v>44082</v>
      </c>
      <c r="F52" s="366">
        <v>44633</v>
      </c>
      <c r="G52" s="52"/>
      <c r="H52" s="10">
        <f>F52+182</f>
        <v>44815</v>
      </c>
      <c r="I52" s="11">
        <f t="shared" ca="1" si="11"/>
        <v>126</v>
      </c>
      <c r="J52" s="12" t="str">
        <f t="shared" ca="1" si="3"/>
        <v>NOT DUE</v>
      </c>
      <c r="K52" s="24" t="s">
        <v>3631</v>
      </c>
      <c r="L52" s="15"/>
    </row>
    <row r="53" spans="1:12">
      <c r="A53" s="12" t="s">
        <v>794</v>
      </c>
      <c r="B53" s="24" t="s">
        <v>798</v>
      </c>
      <c r="C53" s="24" t="s">
        <v>3633</v>
      </c>
      <c r="D53" s="16" t="s">
        <v>3</v>
      </c>
      <c r="E53" s="8">
        <v>44082</v>
      </c>
      <c r="F53" s="366">
        <v>44633</v>
      </c>
      <c r="G53" s="52"/>
      <c r="H53" s="10">
        <f>F53+182</f>
        <v>44815</v>
      </c>
      <c r="I53" s="11">
        <f ca="1">IF(ISBLANK(H53),"",H53-DATE(YEAR(NOW()),MONTH(NOW()),DAY(NOW())))</f>
        <v>126</v>
      </c>
      <c r="J53" s="12" t="str">
        <f ca="1">IF(I53="","",IF(I53&lt;0,"OVERDUE","NOT DUE"))</f>
        <v>NOT DUE</v>
      </c>
      <c r="K53" s="24"/>
      <c r="L53" s="15"/>
    </row>
    <row r="54" spans="1:12">
      <c r="A54" s="12" t="s">
        <v>795</v>
      </c>
      <c r="B54" s="24" t="s">
        <v>796</v>
      </c>
      <c r="C54" s="24" t="s">
        <v>3634</v>
      </c>
      <c r="D54" s="16" t="s">
        <v>3</v>
      </c>
      <c r="E54" s="8">
        <v>44082</v>
      </c>
      <c r="F54" s="366">
        <v>44633</v>
      </c>
      <c r="G54" s="52"/>
      <c r="H54" s="10">
        <f>F54+182</f>
        <v>44815</v>
      </c>
      <c r="I54" s="11">
        <f ca="1">IF(ISBLANK(H54),"",H54-DATE(YEAR(NOW()),MONTH(NOW()),DAY(NOW())))</f>
        <v>126</v>
      </c>
      <c r="J54" s="12" t="str">
        <f ca="1">IF(I54="","",IF(I54&lt;0,"OVERDUE","NOT DUE"))</f>
        <v>NOT DUE</v>
      </c>
      <c r="K54" s="24"/>
      <c r="L54" s="15"/>
    </row>
    <row r="55" spans="1:12" ht="26.45" customHeight="1">
      <c r="A55" s="12" t="s">
        <v>3635</v>
      </c>
      <c r="B55" s="24" t="s">
        <v>3636</v>
      </c>
      <c r="C55" s="24" t="s">
        <v>3637</v>
      </c>
      <c r="D55" s="16" t="s">
        <v>3612</v>
      </c>
      <c r="E55" s="8">
        <v>44082</v>
      </c>
      <c r="F55" s="366">
        <v>44654</v>
      </c>
      <c r="G55" s="52"/>
      <c r="H55" s="10">
        <f t="shared" ref="H55:H58" si="13">F55+91</f>
        <v>44745</v>
      </c>
      <c r="I55" s="11">
        <f t="shared" ca="1" si="11"/>
        <v>56</v>
      </c>
      <c r="J55" s="12" t="str">
        <f t="shared" ca="1" si="3"/>
        <v>NOT DUE</v>
      </c>
      <c r="K55" s="24" t="s">
        <v>3638</v>
      </c>
      <c r="L55" s="15"/>
    </row>
    <row r="56" spans="1:12" ht="26.45" customHeight="1">
      <c r="A56" s="12" t="s">
        <v>3639</v>
      </c>
      <c r="B56" s="24" t="s">
        <v>3854</v>
      </c>
      <c r="C56" s="24" t="s">
        <v>3637</v>
      </c>
      <c r="D56" s="16" t="s">
        <v>3612</v>
      </c>
      <c r="E56" s="8">
        <v>44082</v>
      </c>
      <c r="F56" s="366">
        <v>44654</v>
      </c>
      <c r="G56" s="52"/>
      <c r="H56" s="10">
        <f t="shared" si="13"/>
        <v>44745</v>
      </c>
      <c r="I56" s="11">
        <f t="shared" ca="1" si="11"/>
        <v>56</v>
      </c>
      <c r="J56" s="12" t="str">
        <f t="shared" ca="1" si="3"/>
        <v>NOT DUE</v>
      </c>
      <c r="K56" s="24" t="s">
        <v>3857</v>
      </c>
      <c r="L56" s="15"/>
    </row>
    <row r="57" spans="1:12" ht="26.45" customHeight="1">
      <c r="A57" s="12" t="s">
        <v>3642</v>
      </c>
      <c r="B57" s="24" t="s">
        <v>3855</v>
      </c>
      <c r="C57" s="24" t="s">
        <v>3637</v>
      </c>
      <c r="D57" s="16" t="s">
        <v>3612</v>
      </c>
      <c r="E57" s="8">
        <v>44082</v>
      </c>
      <c r="F57" s="366">
        <v>44654</v>
      </c>
      <c r="G57" s="52"/>
      <c r="H57" s="10">
        <f t="shared" si="13"/>
        <v>44745</v>
      </c>
      <c r="I57" s="11">
        <f t="shared" ca="1" si="11"/>
        <v>56</v>
      </c>
      <c r="J57" s="12" t="str">
        <f t="shared" ca="1" si="3"/>
        <v>NOT DUE</v>
      </c>
      <c r="K57" s="24" t="s">
        <v>3857</v>
      </c>
      <c r="L57" s="15"/>
    </row>
    <row r="58" spans="1:12" ht="26.45" customHeight="1">
      <c r="A58" s="12" t="s">
        <v>3644</v>
      </c>
      <c r="B58" s="24" t="s">
        <v>3856</v>
      </c>
      <c r="C58" s="24" t="s">
        <v>3637</v>
      </c>
      <c r="D58" s="16" t="s">
        <v>3612</v>
      </c>
      <c r="E58" s="8">
        <v>44082</v>
      </c>
      <c r="F58" s="366">
        <v>44654</v>
      </c>
      <c r="G58" s="52"/>
      <c r="H58" s="10">
        <f t="shared" si="13"/>
        <v>44745</v>
      </c>
      <c r="I58" s="11">
        <f t="shared" ca="1" si="11"/>
        <v>56</v>
      </c>
      <c r="J58" s="12" t="str">
        <f t="shared" ca="1" si="3"/>
        <v>NOT DUE</v>
      </c>
      <c r="K58" s="24" t="s">
        <v>3857</v>
      </c>
      <c r="L58" s="15"/>
    </row>
    <row r="59" spans="1:12" ht="25.5" customHeight="1">
      <c r="A59" s="12" t="s">
        <v>3648</v>
      </c>
      <c r="B59" s="24" t="s">
        <v>3640</v>
      </c>
      <c r="C59" s="24" t="s">
        <v>3641</v>
      </c>
      <c r="D59" s="16" t="s">
        <v>3</v>
      </c>
      <c r="E59" s="8">
        <v>44082</v>
      </c>
      <c r="F59" s="366">
        <v>44633</v>
      </c>
      <c r="G59" s="52"/>
      <c r="H59" s="10">
        <f>F59+182</f>
        <v>44815</v>
      </c>
      <c r="I59" s="11">
        <f ca="1">IF(ISBLANK(H59),"",H59-DATE(YEAR(NOW()),MONTH(NOW()),DAY(NOW())))</f>
        <v>126</v>
      </c>
      <c r="J59" s="12" t="str">
        <f ca="1">IF(I59="","",IF(I59&lt;0,"OVERDUE","NOT DUE"))</f>
        <v>NOT DUE</v>
      </c>
      <c r="K59" s="24"/>
      <c r="L59" s="15"/>
    </row>
    <row r="60" spans="1:12" ht="53.25" customHeight="1">
      <c r="A60" s="12" t="s">
        <v>3651</v>
      </c>
      <c r="B60" s="24" t="s">
        <v>3643</v>
      </c>
      <c r="C60" s="24" t="s">
        <v>747</v>
      </c>
      <c r="D60" s="16" t="s">
        <v>3</v>
      </c>
      <c r="E60" s="8">
        <v>44082</v>
      </c>
      <c r="F60" s="366">
        <v>44633</v>
      </c>
      <c r="G60" s="52"/>
      <c r="H60" s="10">
        <f t="shared" ref="H60:H63" si="14">F60+182</f>
        <v>44815</v>
      </c>
      <c r="I60" s="11">
        <f t="shared" ref="I60:I63" ca="1" si="15">IF(ISBLANK(H60),"",H60-DATE(YEAR(NOW()),MONTH(NOW()),DAY(NOW())))</f>
        <v>126</v>
      </c>
      <c r="J60" s="12" t="str">
        <f t="shared" ref="J60:J63" ca="1" si="16">IF(I60="","",IF(I60&lt;0,"OVERDUE","NOT DUE"))</f>
        <v>NOT DUE</v>
      </c>
      <c r="K60" s="24"/>
      <c r="L60" s="15"/>
    </row>
    <row r="61" spans="1:12">
      <c r="A61" s="12" t="s">
        <v>3653</v>
      </c>
      <c r="B61" s="24" t="s">
        <v>3645</v>
      </c>
      <c r="C61" s="24" t="s">
        <v>3646</v>
      </c>
      <c r="D61" s="16" t="s">
        <v>3</v>
      </c>
      <c r="E61" s="8">
        <v>44082</v>
      </c>
      <c r="F61" s="366">
        <v>44633</v>
      </c>
      <c r="G61" s="52"/>
      <c r="H61" s="10">
        <f t="shared" si="14"/>
        <v>44815</v>
      </c>
      <c r="I61" s="11">
        <f t="shared" ca="1" si="15"/>
        <v>126</v>
      </c>
      <c r="J61" s="12" t="str">
        <f t="shared" ca="1" si="16"/>
        <v>NOT DUE</v>
      </c>
      <c r="K61" s="24" t="s">
        <v>3647</v>
      </c>
      <c r="L61" s="15"/>
    </row>
    <row r="62" spans="1:12">
      <c r="A62" s="12" t="s">
        <v>3657</v>
      </c>
      <c r="B62" s="24" t="s">
        <v>3649</v>
      </c>
      <c r="C62" s="24" t="s">
        <v>3646</v>
      </c>
      <c r="D62" s="16" t="s">
        <v>3</v>
      </c>
      <c r="E62" s="8">
        <v>44082</v>
      </c>
      <c r="F62" s="366">
        <v>44633</v>
      </c>
      <c r="G62" s="52"/>
      <c r="H62" s="10">
        <f t="shared" si="14"/>
        <v>44815</v>
      </c>
      <c r="I62" s="11">
        <f t="shared" ca="1" si="15"/>
        <v>126</v>
      </c>
      <c r="J62" s="12" t="str">
        <f t="shared" ca="1" si="16"/>
        <v>NOT DUE</v>
      </c>
      <c r="K62" s="24" t="s">
        <v>3650</v>
      </c>
      <c r="L62" s="15"/>
    </row>
    <row r="63" spans="1:12" ht="24">
      <c r="A63" s="12" t="s">
        <v>3659</v>
      </c>
      <c r="B63" s="24" t="s">
        <v>3652</v>
      </c>
      <c r="C63" s="24" t="s">
        <v>3646</v>
      </c>
      <c r="D63" s="16" t="s">
        <v>3</v>
      </c>
      <c r="E63" s="8">
        <v>44082</v>
      </c>
      <c r="F63" s="366">
        <v>44633</v>
      </c>
      <c r="G63" s="52"/>
      <c r="H63" s="10">
        <f t="shared" si="14"/>
        <v>44815</v>
      </c>
      <c r="I63" s="11">
        <f t="shared" ca="1" si="15"/>
        <v>126</v>
      </c>
      <c r="J63" s="12" t="str">
        <f t="shared" ca="1" si="16"/>
        <v>NOT DUE</v>
      </c>
      <c r="K63" s="24" t="s">
        <v>3650</v>
      </c>
      <c r="L63" s="15"/>
    </row>
    <row r="64" spans="1:12" ht="15" customHeight="1">
      <c r="A64" s="12" t="s">
        <v>3663</v>
      </c>
      <c r="B64" s="24" t="s">
        <v>3654</v>
      </c>
      <c r="C64" s="24" t="s">
        <v>3655</v>
      </c>
      <c r="D64" s="16" t="s">
        <v>3656</v>
      </c>
      <c r="E64" s="8">
        <v>44082</v>
      </c>
      <c r="F64" s="8">
        <v>44449</v>
      </c>
      <c r="G64" s="52"/>
      <c r="H64" s="10">
        <f t="shared" ref="H64:H67" si="17">F64+365</f>
        <v>44814</v>
      </c>
      <c r="I64" s="11">
        <f t="shared" ca="1" si="11"/>
        <v>125</v>
      </c>
      <c r="J64" s="12" t="str">
        <f t="shared" ca="1" si="3"/>
        <v>NOT DUE</v>
      </c>
      <c r="K64" s="24" t="s">
        <v>3623</v>
      </c>
      <c r="L64" s="15"/>
    </row>
    <row r="65" spans="1:12" ht="26.45" customHeight="1">
      <c r="A65" s="12" t="s">
        <v>3665</v>
      </c>
      <c r="B65" s="24" t="s">
        <v>3654</v>
      </c>
      <c r="C65" s="24" t="s">
        <v>3658</v>
      </c>
      <c r="D65" s="16" t="s">
        <v>3656</v>
      </c>
      <c r="E65" s="8">
        <v>44082</v>
      </c>
      <c r="F65" s="306">
        <v>44449</v>
      </c>
      <c r="G65" s="52"/>
      <c r="H65" s="10">
        <f t="shared" si="17"/>
        <v>44814</v>
      </c>
      <c r="I65" s="11">
        <f t="shared" ca="1" si="11"/>
        <v>125</v>
      </c>
      <c r="J65" s="12" t="str">
        <f t="shared" ca="1" si="3"/>
        <v>NOT DUE</v>
      </c>
      <c r="K65" s="24"/>
      <c r="L65" s="15"/>
    </row>
    <row r="66" spans="1:12" ht="15" customHeight="1">
      <c r="A66" s="12" t="s">
        <v>3666</v>
      </c>
      <c r="B66" s="24" t="s">
        <v>3660</v>
      </c>
      <c r="C66" s="24" t="s">
        <v>3661</v>
      </c>
      <c r="D66" s="16" t="s">
        <v>3656</v>
      </c>
      <c r="E66" s="8">
        <v>44082</v>
      </c>
      <c r="F66" s="306">
        <v>44449</v>
      </c>
      <c r="G66" s="52"/>
      <c r="H66" s="10">
        <f t="shared" si="17"/>
        <v>44814</v>
      </c>
      <c r="I66" s="11">
        <f t="shared" ca="1" si="11"/>
        <v>125</v>
      </c>
      <c r="J66" s="12" t="str">
        <f t="shared" ca="1" si="3"/>
        <v>NOT DUE</v>
      </c>
      <c r="K66" s="24" t="s">
        <v>3662</v>
      </c>
      <c r="L66" s="15"/>
    </row>
    <row r="67" spans="1:12" ht="26.45" customHeight="1">
      <c r="A67" s="12" t="s">
        <v>3667</v>
      </c>
      <c r="B67" s="24" t="s">
        <v>3572</v>
      </c>
      <c r="C67" s="24" t="s">
        <v>3664</v>
      </c>
      <c r="D67" s="16" t="s">
        <v>3656</v>
      </c>
      <c r="E67" s="8">
        <v>44082</v>
      </c>
      <c r="F67" s="306">
        <v>44449</v>
      </c>
      <c r="G67" s="52"/>
      <c r="H67" s="10">
        <f t="shared" si="17"/>
        <v>44814</v>
      </c>
      <c r="I67" s="11">
        <f t="shared" ca="1" si="11"/>
        <v>125</v>
      </c>
      <c r="J67" s="12" t="str">
        <f t="shared" ca="1" si="3"/>
        <v>NOT DUE</v>
      </c>
      <c r="K67" s="24"/>
      <c r="L67" s="15"/>
    </row>
    <row r="68" spans="1:12" ht="26.45" customHeight="1">
      <c r="A68" s="12" t="s">
        <v>3670</v>
      </c>
      <c r="B68" s="24" t="s">
        <v>3572</v>
      </c>
      <c r="C68" s="24" t="s">
        <v>797</v>
      </c>
      <c r="D68" s="16" t="s">
        <v>583</v>
      </c>
      <c r="E68" s="8">
        <v>44082</v>
      </c>
      <c r="F68" s="8">
        <v>44082</v>
      </c>
      <c r="G68" s="52"/>
      <c r="H68" s="10">
        <f>F68+730</f>
        <v>44812</v>
      </c>
      <c r="I68" s="11">
        <f t="shared" ca="1" si="11"/>
        <v>123</v>
      </c>
      <c r="J68" s="12" t="str">
        <f t="shared" ca="1" si="3"/>
        <v>NOT DUE</v>
      </c>
      <c r="K68" s="24"/>
      <c r="L68" s="15"/>
    </row>
    <row r="69" spans="1:12" ht="26.45" customHeight="1">
      <c r="A69" s="12" t="s">
        <v>3673</v>
      </c>
      <c r="B69" s="24" t="s">
        <v>3628</v>
      </c>
      <c r="C69" s="24" t="s">
        <v>797</v>
      </c>
      <c r="D69" s="16" t="s">
        <v>583</v>
      </c>
      <c r="E69" s="8">
        <v>44082</v>
      </c>
      <c r="F69" s="8">
        <v>44082</v>
      </c>
      <c r="G69" s="52"/>
      <c r="H69" s="10">
        <f>F69+730</f>
        <v>44812</v>
      </c>
      <c r="I69" s="11">
        <f t="shared" ca="1" si="11"/>
        <v>123</v>
      </c>
      <c r="J69" s="12" t="str">
        <f t="shared" ca="1" si="3"/>
        <v>NOT DUE</v>
      </c>
      <c r="K69" s="24"/>
      <c r="L69" s="15"/>
    </row>
    <row r="70" spans="1:12" ht="25.5" customHeight="1">
      <c r="A70" s="12" t="s">
        <v>3676</v>
      </c>
      <c r="B70" s="24" t="s">
        <v>3640</v>
      </c>
      <c r="C70" s="24" t="s">
        <v>3668</v>
      </c>
      <c r="D70" s="32" t="s">
        <v>3669</v>
      </c>
      <c r="E70" s="8">
        <v>44082</v>
      </c>
      <c r="F70" s="8">
        <v>44082</v>
      </c>
      <c r="G70" s="52"/>
      <c r="H70" s="10"/>
      <c r="I70" s="11"/>
      <c r="J70" s="12"/>
      <c r="K70" s="24"/>
      <c r="L70" s="15"/>
    </row>
    <row r="71" spans="1:12" ht="15" customHeight="1">
      <c r="A71" s="12" t="s">
        <v>3679</v>
      </c>
      <c r="B71" s="24" t="s">
        <v>3671</v>
      </c>
      <c r="C71" s="24" t="s">
        <v>3672</v>
      </c>
      <c r="D71" s="32" t="s">
        <v>3669</v>
      </c>
      <c r="E71" s="8">
        <v>44082</v>
      </c>
      <c r="F71" s="8">
        <v>44082</v>
      </c>
      <c r="G71" s="52"/>
      <c r="H71" s="10"/>
      <c r="I71" s="11"/>
      <c r="J71" s="12" t="str">
        <f t="shared" si="3"/>
        <v/>
      </c>
      <c r="K71" s="24"/>
      <c r="L71" s="15"/>
    </row>
    <row r="72" spans="1:12" ht="15" customHeight="1">
      <c r="A72" s="12" t="s">
        <v>3681</v>
      </c>
      <c r="B72" s="24" t="s">
        <v>3674</v>
      </c>
      <c r="C72" s="24" t="s">
        <v>3675</v>
      </c>
      <c r="D72" s="32" t="s">
        <v>3669</v>
      </c>
      <c r="E72" s="8">
        <v>44082</v>
      </c>
      <c r="F72" s="8">
        <v>44082</v>
      </c>
      <c r="G72" s="52"/>
      <c r="H72" s="10"/>
      <c r="I72" s="11"/>
      <c r="J72" s="12"/>
      <c r="K72" s="24"/>
      <c r="L72" s="15"/>
    </row>
    <row r="73" spans="1:12" ht="26.45" customHeight="1">
      <c r="A73" s="12" t="s">
        <v>3858</v>
      </c>
      <c r="B73" s="24" t="s">
        <v>3677</v>
      </c>
      <c r="C73" s="24" t="s">
        <v>3678</v>
      </c>
      <c r="D73" s="32" t="s">
        <v>3669</v>
      </c>
      <c r="E73" s="8">
        <v>44082</v>
      </c>
      <c r="F73" s="8">
        <v>44082</v>
      </c>
      <c r="G73" s="52"/>
      <c r="H73" s="10"/>
      <c r="I73" s="11"/>
      <c r="J73" s="12"/>
      <c r="K73" s="24"/>
      <c r="L73" s="15"/>
    </row>
    <row r="74" spans="1:12" ht="26.45" customHeight="1">
      <c r="A74" s="12" t="s">
        <v>3859</v>
      </c>
      <c r="B74" s="24" t="s">
        <v>3680</v>
      </c>
      <c r="C74" s="24" t="s">
        <v>388</v>
      </c>
      <c r="D74" s="32" t="s">
        <v>3669</v>
      </c>
      <c r="E74" s="8">
        <v>44082</v>
      </c>
      <c r="F74" s="8">
        <v>44082</v>
      </c>
      <c r="G74" s="52"/>
      <c r="H74" s="10"/>
      <c r="I74" s="11"/>
      <c r="J74" s="12"/>
      <c r="K74" s="24"/>
      <c r="L74" s="15"/>
    </row>
    <row r="75" spans="1:12" ht="26.45" customHeight="1">
      <c r="A75" s="12" t="s">
        <v>3860</v>
      </c>
      <c r="B75" s="24" t="s">
        <v>3682</v>
      </c>
      <c r="C75" s="24" t="s">
        <v>3683</v>
      </c>
      <c r="D75" s="32" t="s">
        <v>3669</v>
      </c>
      <c r="E75" s="8">
        <v>44082</v>
      </c>
      <c r="F75" s="8">
        <v>44082</v>
      </c>
      <c r="G75" s="52"/>
      <c r="H75" s="10"/>
      <c r="I75" s="11"/>
      <c r="J75" s="12"/>
      <c r="K75" s="24"/>
      <c r="L75" s="15"/>
    </row>
    <row r="76" spans="1:12">
      <c r="A76" s="220"/>
    </row>
    <row r="77" spans="1:12">
      <c r="A77" s="220"/>
    </row>
    <row r="78" spans="1:12">
      <c r="A78" s="220"/>
    </row>
    <row r="79" spans="1:12">
      <c r="A79" s="220"/>
      <c r="B79" s="206" t="s">
        <v>4545</v>
      </c>
      <c r="D79" s="39" t="s">
        <v>3926</v>
      </c>
      <c r="H79" s="206" t="s">
        <v>3927</v>
      </c>
    </row>
    <row r="80" spans="1:12">
      <c r="A80" s="220"/>
    </row>
    <row r="81" spans="1:11">
      <c r="A81" s="220"/>
      <c r="C81" s="247" t="s">
        <v>4963</v>
      </c>
      <c r="E81" s="466" t="s">
        <v>5001</v>
      </c>
      <c r="F81" s="466"/>
      <c r="G81" s="466"/>
      <c r="I81" s="462" t="s">
        <v>4949</v>
      </c>
      <c r="J81" s="462"/>
      <c r="K81" s="462"/>
    </row>
    <row r="82" spans="1:11">
      <c r="A82" s="220"/>
      <c r="E82" s="463"/>
      <c r="F82" s="463"/>
      <c r="G82" s="463"/>
      <c r="I82" s="463"/>
      <c r="J82" s="463"/>
      <c r="K82" s="463"/>
    </row>
  </sheetData>
  <sheetProtection selectLockedCells="1"/>
  <autoFilter ref="I5:I75" xr:uid="{00000000-0009-0000-0000-00000C000000}"/>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phoneticPr fontId="57" type="noConversion"/>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3D2317D-B3EF-48B8-A7FA-D7585413EED5}">
          <x14:formula1>
            <xm:f>Details!$A$1:$A$7</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zoomScaleNormal="100" workbookViewId="0">
      <selection activeCell="F48" sqref="F4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800</v>
      </c>
      <c r="D3" s="518" t="s">
        <v>12</v>
      </c>
      <c r="E3" s="518"/>
      <c r="F3" s="249" t="s">
        <v>1035</v>
      </c>
    </row>
    <row r="4" spans="1:12" ht="18" customHeight="1">
      <c r="A4" s="517" t="s">
        <v>74</v>
      </c>
      <c r="B4" s="517"/>
      <c r="C4" s="29" t="s">
        <v>4640</v>
      </c>
      <c r="D4" s="518" t="s">
        <v>2072</v>
      </c>
      <c r="E4" s="518"/>
      <c r="F4" s="250">
        <f>'Running Hours'!B15</f>
        <v>2191</v>
      </c>
    </row>
    <row r="5" spans="1:12" ht="18" customHeight="1">
      <c r="A5" s="517" t="s">
        <v>75</v>
      </c>
      <c r="B5" s="517"/>
      <c r="C5" s="30" t="s">
        <v>4639</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1083</v>
      </c>
      <c r="B8" s="24" t="s">
        <v>3326</v>
      </c>
      <c r="C8" s="24" t="s">
        <v>3358</v>
      </c>
      <c r="D8" s="34">
        <v>2000</v>
      </c>
      <c r="E8" s="8">
        <v>44082</v>
      </c>
      <c r="F8" s="8">
        <v>44638</v>
      </c>
      <c r="G8" s="20">
        <v>2005</v>
      </c>
      <c r="H8" s="17">
        <f>IF(I8&lt;=2000,$F$5+(I8/24),"error")</f>
        <v>44764.583333333336</v>
      </c>
      <c r="I8" s="18">
        <f t="shared" ref="I8:I30" si="0">D8-($F$4-G8)</f>
        <v>1814</v>
      </c>
      <c r="J8" s="12" t="str">
        <f>IF(I8="","",IF(I8&lt;0,"OVERDUE","NOT DUE"))</f>
        <v>NOT DUE</v>
      </c>
      <c r="K8" s="24" t="s">
        <v>3384</v>
      </c>
      <c r="L8" s="13"/>
    </row>
    <row r="9" spans="1:12" ht="18.75" customHeight="1">
      <c r="A9" s="12" t="s">
        <v>1084</v>
      </c>
      <c r="B9" s="24" t="s">
        <v>3327</v>
      </c>
      <c r="C9" s="24" t="s">
        <v>3358</v>
      </c>
      <c r="D9" s="34">
        <v>2000</v>
      </c>
      <c r="E9" s="8">
        <v>44082</v>
      </c>
      <c r="F9" s="366">
        <v>44638</v>
      </c>
      <c r="G9" s="304">
        <v>2005</v>
      </c>
      <c r="H9" s="17">
        <f t="shared" ref="H9" si="1">IF(I9&lt;=2000,$F$5+(I9/24),"error")</f>
        <v>44764.583333333336</v>
      </c>
      <c r="I9" s="18">
        <f t="shared" si="0"/>
        <v>1814</v>
      </c>
      <c r="J9" s="12" t="str">
        <f t="shared" ref="J9:J55" si="2">IF(I9="","",IF(I9&lt;0,"OVERDUE","NOT DUE"))</f>
        <v>NOT DUE</v>
      </c>
      <c r="K9" s="24" t="s">
        <v>3384</v>
      </c>
      <c r="L9" s="13"/>
    </row>
    <row r="10" spans="1:12" ht="18" customHeight="1">
      <c r="A10" s="12" t="s">
        <v>1085</v>
      </c>
      <c r="B10" s="24" t="s">
        <v>3328</v>
      </c>
      <c r="C10" s="24" t="s">
        <v>3358</v>
      </c>
      <c r="D10" s="34">
        <v>2000</v>
      </c>
      <c r="E10" s="8">
        <v>44082</v>
      </c>
      <c r="F10" s="366">
        <v>44638</v>
      </c>
      <c r="G10" s="304">
        <v>2005</v>
      </c>
      <c r="H10" s="17">
        <f>IF(I10&lt;=2000,$F$5+(I10/24),"error")</f>
        <v>44764.583333333336</v>
      </c>
      <c r="I10" s="18">
        <f t="shared" si="0"/>
        <v>1814</v>
      </c>
      <c r="J10" s="12" t="str">
        <f t="shared" si="2"/>
        <v>NOT DUE</v>
      </c>
      <c r="K10" s="24" t="s">
        <v>3384</v>
      </c>
      <c r="L10" s="13"/>
    </row>
    <row r="11" spans="1:12" ht="18" customHeight="1">
      <c r="A11" s="12" t="s">
        <v>1086</v>
      </c>
      <c r="B11" s="24" t="s">
        <v>3326</v>
      </c>
      <c r="C11" s="24" t="s">
        <v>596</v>
      </c>
      <c r="D11" s="34">
        <v>4000</v>
      </c>
      <c r="E11" s="8">
        <v>44082</v>
      </c>
      <c r="F11" s="8">
        <v>44082</v>
      </c>
      <c r="G11" s="20">
        <v>0</v>
      </c>
      <c r="H11" s="17">
        <f>IF(I11&lt;=4000,$F$5+(I11/24),"error")</f>
        <v>44764.375</v>
      </c>
      <c r="I11" s="18">
        <f t="shared" si="0"/>
        <v>1809</v>
      </c>
      <c r="J11" s="12" t="str">
        <f t="shared" si="2"/>
        <v>NOT DUE</v>
      </c>
      <c r="K11" s="24" t="s">
        <v>3385</v>
      </c>
      <c r="L11" s="13"/>
    </row>
    <row r="12" spans="1:12" ht="17.25" customHeight="1">
      <c r="A12" s="12" t="s">
        <v>1087</v>
      </c>
      <c r="B12" s="24" t="s">
        <v>3327</v>
      </c>
      <c r="C12" s="24" t="s">
        <v>596</v>
      </c>
      <c r="D12" s="34">
        <v>4000</v>
      </c>
      <c r="E12" s="8">
        <v>44082</v>
      </c>
      <c r="F12" s="8">
        <v>44082</v>
      </c>
      <c r="G12" s="20">
        <v>0</v>
      </c>
      <c r="H12" s="17">
        <f t="shared" ref="H12:H16" si="3">IF(I12&lt;=4000,$F$5+(I12/24),"error")</f>
        <v>44764.375</v>
      </c>
      <c r="I12" s="18">
        <f t="shared" si="0"/>
        <v>1809</v>
      </c>
      <c r="J12" s="12" t="str">
        <f t="shared" si="2"/>
        <v>NOT DUE</v>
      </c>
      <c r="K12" s="24" t="s">
        <v>3385</v>
      </c>
      <c r="L12" s="13"/>
    </row>
    <row r="13" spans="1:12" ht="20.25" customHeight="1">
      <c r="A13" s="12" t="s">
        <v>1088</v>
      </c>
      <c r="B13" s="24" t="s">
        <v>3328</v>
      </c>
      <c r="C13" s="24" t="s">
        <v>596</v>
      </c>
      <c r="D13" s="34">
        <v>4000</v>
      </c>
      <c r="E13" s="8">
        <v>44082</v>
      </c>
      <c r="F13" s="8">
        <v>44082</v>
      </c>
      <c r="G13" s="20">
        <v>0</v>
      </c>
      <c r="H13" s="17">
        <f t="shared" si="3"/>
        <v>44764.375</v>
      </c>
      <c r="I13" s="18">
        <f t="shared" si="0"/>
        <v>1809</v>
      </c>
      <c r="J13" s="12" t="str">
        <f t="shared" si="2"/>
        <v>NOT DUE</v>
      </c>
      <c r="K13" s="24" t="s">
        <v>3385</v>
      </c>
      <c r="L13" s="13"/>
    </row>
    <row r="14" spans="1:12" ht="23.25" customHeight="1">
      <c r="A14" s="12" t="s">
        <v>1089</v>
      </c>
      <c r="B14" s="24" t="s">
        <v>3329</v>
      </c>
      <c r="C14" s="24" t="s">
        <v>596</v>
      </c>
      <c r="D14" s="34">
        <v>4000</v>
      </c>
      <c r="E14" s="8">
        <v>44082</v>
      </c>
      <c r="F14" s="8">
        <v>44082</v>
      </c>
      <c r="G14" s="20">
        <v>0</v>
      </c>
      <c r="H14" s="17">
        <f t="shared" si="3"/>
        <v>44764.375</v>
      </c>
      <c r="I14" s="18">
        <f t="shared" si="0"/>
        <v>1809</v>
      </c>
      <c r="J14" s="12" t="str">
        <f t="shared" si="2"/>
        <v>NOT DUE</v>
      </c>
      <c r="K14" s="24" t="s">
        <v>3386</v>
      </c>
      <c r="L14" s="13"/>
    </row>
    <row r="15" spans="1:12" ht="22.5" customHeight="1">
      <c r="A15" s="12" t="s">
        <v>1090</v>
      </c>
      <c r="B15" s="24" t="s">
        <v>3361</v>
      </c>
      <c r="C15" s="24" t="s">
        <v>1036</v>
      </c>
      <c r="D15" s="34">
        <v>4000</v>
      </c>
      <c r="E15" s="8">
        <v>44082</v>
      </c>
      <c r="F15" s="8">
        <v>44082</v>
      </c>
      <c r="G15" s="20">
        <v>0</v>
      </c>
      <c r="H15" s="17">
        <f t="shared" si="3"/>
        <v>44764.375</v>
      </c>
      <c r="I15" s="18">
        <f t="shared" si="0"/>
        <v>1809</v>
      </c>
      <c r="J15" s="12" t="str">
        <f t="shared" si="2"/>
        <v>NOT DUE</v>
      </c>
      <c r="K15" s="24" t="s">
        <v>3386</v>
      </c>
      <c r="L15" s="13"/>
    </row>
    <row r="16" spans="1:12" ht="22.5" customHeight="1">
      <c r="A16" s="12" t="s">
        <v>1091</v>
      </c>
      <c r="B16" s="24" t="s">
        <v>3359</v>
      </c>
      <c r="C16" s="24" t="s">
        <v>1041</v>
      </c>
      <c r="D16" s="34">
        <v>4000</v>
      </c>
      <c r="E16" s="8">
        <v>44082</v>
      </c>
      <c r="F16" s="8">
        <v>44082</v>
      </c>
      <c r="G16" s="20">
        <v>0</v>
      </c>
      <c r="H16" s="17">
        <f t="shared" si="3"/>
        <v>44764.375</v>
      </c>
      <c r="I16" s="18">
        <f t="shared" si="0"/>
        <v>1809</v>
      </c>
      <c r="J16" s="12" t="str">
        <f t="shared" si="2"/>
        <v>NOT DUE</v>
      </c>
      <c r="K16" s="24" t="s">
        <v>3387</v>
      </c>
      <c r="L16" s="13"/>
    </row>
    <row r="17" spans="1:12" ht="15" customHeight="1">
      <c r="A17" s="12" t="s">
        <v>1092</v>
      </c>
      <c r="B17" s="24" t="s">
        <v>3344</v>
      </c>
      <c r="C17" s="24" t="s">
        <v>3346</v>
      </c>
      <c r="D17" s="34">
        <v>4000</v>
      </c>
      <c r="E17" s="8">
        <v>44082</v>
      </c>
      <c r="F17" s="8">
        <v>44082</v>
      </c>
      <c r="G17" s="20">
        <v>0</v>
      </c>
      <c r="H17" s="17">
        <f>IF(I17&lt;=4000,$F$5+(I17/24),"error")</f>
        <v>44764.375</v>
      </c>
      <c r="I17" s="18">
        <f t="shared" si="0"/>
        <v>1809</v>
      </c>
      <c r="J17" s="12" t="str">
        <f t="shared" si="2"/>
        <v>NOT DUE</v>
      </c>
      <c r="K17" s="24" t="s">
        <v>3388</v>
      </c>
      <c r="L17" s="13"/>
    </row>
    <row r="18" spans="1:12" ht="26.45" customHeight="1">
      <c r="A18" s="12" t="s">
        <v>1093</v>
      </c>
      <c r="B18" s="24" t="s">
        <v>3330</v>
      </c>
      <c r="C18" s="24" t="s">
        <v>3331</v>
      </c>
      <c r="D18" s="34" t="s">
        <v>4</v>
      </c>
      <c r="E18" s="8">
        <v>44082</v>
      </c>
      <c r="F18" s="366">
        <v>44676</v>
      </c>
      <c r="G18" s="52"/>
      <c r="H18" s="10">
        <f>F18+30</f>
        <v>44706</v>
      </c>
      <c r="I18" s="11">
        <f t="shared" ref="I18:I24" ca="1" si="4">IF(ISBLANK(H18),"",H18-DATE(YEAR(NOW()),MONTH(NOW()),DAY(NOW())))</f>
        <v>17</v>
      </c>
      <c r="J18" s="12" t="str">
        <f t="shared" ca="1" si="2"/>
        <v>NOT DUE</v>
      </c>
      <c r="K18" s="24" t="s">
        <v>3389</v>
      </c>
      <c r="L18" s="13"/>
    </row>
    <row r="19" spans="1:12">
      <c r="A19" s="12" t="s">
        <v>1094</v>
      </c>
      <c r="B19" s="24" t="s">
        <v>3332</v>
      </c>
      <c r="C19" s="24" t="s">
        <v>3333</v>
      </c>
      <c r="D19" s="34" t="s">
        <v>4</v>
      </c>
      <c r="E19" s="8">
        <v>44082</v>
      </c>
      <c r="F19" s="366">
        <v>44676</v>
      </c>
      <c r="G19" s="52"/>
      <c r="H19" s="10">
        <f>F19+30</f>
        <v>44706</v>
      </c>
      <c r="I19" s="11">
        <f t="shared" ca="1" si="4"/>
        <v>17</v>
      </c>
      <c r="J19" s="12" t="str">
        <f t="shared" ca="1" si="2"/>
        <v>NOT DUE</v>
      </c>
      <c r="K19" s="24"/>
      <c r="L19" s="13"/>
    </row>
    <row r="20" spans="1:12" ht="26.45" customHeight="1">
      <c r="A20" s="12" t="s">
        <v>1095</v>
      </c>
      <c r="B20" s="24" t="s">
        <v>3334</v>
      </c>
      <c r="C20" s="24" t="s">
        <v>596</v>
      </c>
      <c r="D20" s="34">
        <v>4000</v>
      </c>
      <c r="E20" s="8">
        <v>44082</v>
      </c>
      <c r="F20" s="8">
        <v>44082</v>
      </c>
      <c r="G20" s="20">
        <v>0</v>
      </c>
      <c r="H20" s="17">
        <f>IF(I20&lt;=4000,$F$5+(I20/24),"error")</f>
        <v>44764.375</v>
      </c>
      <c r="I20" s="18">
        <f t="shared" si="0"/>
        <v>1809</v>
      </c>
      <c r="J20" s="12" t="str">
        <f t="shared" si="2"/>
        <v>NOT DUE</v>
      </c>
      <c r="K20" s="24" t="s">
        <v>3390</v>
      </c>
      <c r="L20" s="13"/>
    </row>
    <row r="21" spans="1:12" ht="26.45" customHeight="1">
      <c r="A21" s="12" t="s">
        <v>1096</v>
      </c>
      <c r="B21" s="24" t="s">
        <v>1037</v>
      </c>
      <c r="C21" s="24" t="s">
        <v>3335</v>
      </c>
      <c r="D21" s="34" t="s">
        <v>0</v>
      </c>
      <c r="E21" s="8">
        <v>44082</v>
      </c>
      <c r="F21" s="303">
        <v>44632</v>
      </c>
      <c r="G21" s="52"/>
      <c r="H21" s="10">
        <f>F21+90</f>
        <v>44722</v>
      </c>
      <c r="I21" s="11">
        <f t="shared" ca="1" si="4"/>
        <v>33</v>
      </c>
      <c r="J21" s="12" t="str">
        <f t="shared" ca="1" si="2"/>
        <v>NOT DUE</v>
      </c>
      <c r="K21" s="24" t="s">
        <v>3391</v>
      </c>
      <c r="L21" s="13"/>
    </row>
    <row r="22" spans="1:12" ht="26.45" customHeight="1">
      <c r="A22" s="12" t="s">
        <v>1097</v>
      </c>
      <c r="B22" s="24" t="s">
        <v>3336</v>
      </c>
      <c r="C22" s="24" t="s">
        <v>3337</v>
      </c>
      <c r="D22" s="34" t="s">
        <v>0</v>
      </c>
      <c r="E22" s="8">
        <v>44082</v>
      </c>
      <c r="F22" s="366">
        <v>44632</v>
      </c>
      <c r="G22" s="52"/>
      <c r="H22" s="10">
        <f>F22+90</f>
        <v>44722</v>
      </c>
      <c r="I22" s="11">
        <f t="shared" ca="1" si="4"/>
        <v>33</v>
      </c>
      <c r="J22" s="12" t="str">
        <f t="shared" ca="1" si="2"/>
        <v>NOT DUE</v>
      </c>
      <c r="K22" s="24" t="s">
        <v>3392</v>
      </c>
      <c r="L22" s="13"/>
    </row>
    <row r="23" spans="1:12" ht="26.45" customHeight="1">
      <c r="A23" s="12" t="s">
        <v>1098</v>
      </c>
      <c r="B23" s="24" t="s">
        <v>3338</v>
      </c>
      <c r="C23" s="24" t="s">
        <v>1036</v>
      </c>
      <c r="D23" s="34">
        <v>8000</v>
      </c>
      <c r="E23" s="8">
        <v>44082</v>
      </c>
      <c r="F23" s="8">
        <v>44082</v>
      </c>
      <c r="G23" s="20">
        <v>0</v>
      </c>
      <c r="H23" s="17">
        <f>IF(I23&lt;=8000,$F$5+(I23/24),"error")</f>
        <v>44931.041666666664</v>
      </c>
      <c r="I23" s="18">
        <f t="shared" si="0"/>
        <v>5809</v>
      </c>
      <c r="J23" s="12" t="str">
        <f t="shared" si="2"/>
        <v>NOT DUE</v>
      </c>
      <c r="K23" s="24" t="s">
        <v>3393</v>
      </c>
      <c r="L23" s="13"/>
    </row>
    <row r="24" spans="1:12" ht="23.25" customHeight="1">
      <c r="A24" s="12" t="s">
        <v>1099</v>
      </c>
      <c r="B24" s="24" t="s">
        <v>3339</v>
      </c>
      <c r="C24" s="24" t="s">
        <v>3342</v>
      </c>
      <c r="D24" s="34" t="s">
        <v>0</v>
      </c>
      <c r="E24" s="8">
        <v>44082</v>
      </c>
      <c r="F24" s="366">
        <v>44632</v>
      </c>
      <c r="G24" s="52"/>
      <c r="H24" s="10">
        <f>F24+90</f>
        <v>44722</v>
      </c>
      <c r="I24" s="11">
        <f t="shared" ca="1" si="4"/>
        <v>33</v>
      </c>
      <c r="J24" s="12" t="str">
        <f t="shared" ca="1" si="2"/>
        <v>NOT DUE</v>
      </c>
      <c r="K24" s="24"/>
      <c r="L24" s="13"/>
    </row>
    <row r="25" spans="1:12" ht="19.5" customHeight="1">
      <c r="A25" s="12" t="s">
        <v>1100</v>
      </c>
      <c r="B25" s="24" t="s">
        <v>3340</v>
      </c>
      <c r="C25" s="24" t="s">
        <v>3341</v>
      </c>
      <c r="D25" s="34">
        <v>4000</v>
      </c>
      <c r="E25" s="8">
        <v>44082</v>
      </c>
      <c r="F25" s="8">
        <v>44082</v>
      </c>
      <c r="G25" s="20">
        <v>0</v>
      </c>
      <c r="H25" s="17">
        <f>IF(I25&lt;=4000,$F$5+(I25/24),"error")</f>
        <v>44764.375</v>
      </c>
      <c r="I25" s="18">
        <f t="shared" si="0"/>
        <v>1809</v>
      </c>
      <c r="J25" s="12" t="str">
        <f t="shared" si="2"/>
        <v>NOT DUE</v>
      </c>
      <c r="K25" s="24"/>
      <c r="L25" s="32"/>
    </row>
    <row r="26" spans="1:12" ht="15" customHeight="1">
      <c r="A26" s="12" t="s">
        <v>1101</v>
      </c>
      <c r="B26" s="24" t="s">
        <v>3343</v>
      </c>
      <c r="C26" s="24" t="s">
        <v>1041</v>
      </c>
      <c r="D26" s="34">
        <v>8000</v>
      </c>
      <c r="E26" s="8">
        <v>44082</v>
      </c>
      <c r="F26" s="8">
        <v>44082</v>
      </c>
      <c r="G26" s="20">
        <v>0</v>
      </c>
      <c r="H26" s="17">
        <f>IF(I26&lt;=8000,$F$5+(I26/24),"error")</f>
        <v>44931.041666666664</v>
      </c>
      <c r="I26" s="18">
        <f t="shared" si="0"/>
        <v>5809</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44764.375</v>
      </c>
      <c r="I27" s="18">
        <f t="shared" si="0"/>
        <v>1809</v>
      </c>
      <c r="J27" s="12" t="str">
        <f t="shared" si="2"/>
        <v>NOT DUE</v>
      </c>
      <c r="K27" s="24" t="s">
        <v>3394</v>
      </c>
      <c r="L27" s="32"/>
    </row>
    <row r="28" spans="1:12" ht="22.5" customHeight="1">
      <c r="A28" s="12" t="s">
        <v>1103</v>
      </c>
      <c r="B28" s="24" t="s">
        <v>3345</v>
      </c>
      <c r="C28" s="24" t="s">
        <v>1036</v>
      </c>
      <c r="D28" s="34">
        <v>4000</v>
      </c>
      <c r="E28" s="8">
        <v>44082</v>
      </c>
      <c r="F28" s="8">
        <v>44082</v>
      </c>
      <c r="G28" s="20">
        <v>0</v>
      </c>
      <c r="H28" s="17">
        <f t="shared" ref="H28:H29" si="5">IF(I28&lt;=4000,$F$5+(I28/24),"error")</f>
        <v>44764.375</v>
      </c>
      <c r="I28" s="18">
        <f t="shared" si="0"/>
        <v>1809</v>
      </c>
      <c r="J28" s="12" t="str">
        <f t="shared" si="2"/>
        <v>NOT DUE</v>
      </c>
      <c r="K28" s="24" t="s">
        <v>3395</v>
      </c>
      <c r="L28" s="13"/>
    </row>
    <row r="29" spans="1:12" ht="15" customHeight="1">
      <c r="A29" s="12" t="s">
        <v>1104</v>
      </c>
      <c r="B29" s="24" t="s">
        <v>3347</v>
      </c>
      <c r="C29" s="24" t="s">
        <v>3349</v>
      </c>
      <c r="D29" s="34">
        <v>4000</v>
      </c>
      <c r="E29" s="8">
        <v>44082</v>
      </c>
      <c r="F29" s="8">
        <v>44082</v>
      </c>
      <c r="G29" s="20">
        <v>0</v>
      </c>
      <c r="H29" s="17">
        <f t="shared" si="5"/>
        <v>44764.375</v>
      </c>
      <c r="I29" s="18">
        <f t="shared" si="0"/>
        <v>1809</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44931.041666666664</v>
      </c>
      <c r="I30" s="18">
        <f t="shared" si="0"/>
        <v>5809</v>
      </c>
      <c r="J30" s="12" t="str">
        <f t="shared" si="2"/>
        <v>NOT DUE</v>
      </c>
      <c r="K30" s="24" t="s">
        <v>3397</v>
      </c>
      <c r="L30" s="15"/>
    </row>
    <row r="31" spans="1:12" ht="19.5" customHeight="1">
      <c r="A31" s="12" t="s">
        <v>1106</v>
      </c>
      <c r="B31" s="24" t="s">
        <v>3352</v>
      </c>
      <c r="C31" s="24" t="s">
        <v>1040</v>
      </c>
      <c r="D31" s="34" t="s">
        <v>4</v>
      </c>
      <c r="E31" s="8">
        <v>44082</v>
      </c>
      <c r="F31" s="366">
        <v>44676</v>
      </c>
      <c r="G31" s="52"/>
      <c r="H31" s="10">
        <f>F31+30</f>
        <v>44706</v>
      </c>
      <c r="I31" s="11">
        <f t="shared" ref="I31:I55" ca="1" si="6">IF(ISBLANK(H31),"",H31-DATE(YEAR(NOW()),MONTH(NOW()),DAY(NOW())))</f>
        <v>17</v>
      </c>
      <c r="J31" s="12" t="str">
        <f t="shared" ca="1" si="2"/>
        <v>NOT DUE</v>
      </c>
      <c r="K31" s="24" t="s">
        <v>3398</v>
      </c>
      <c r="L31" s="13"/>
    </row>
    <row r="32" spans="1:12" ht="19.5" customHeight="1">
      <c r="A32" s="12" t="s">
        <v>1107</v>
      </c>
      <c r="B32" s="24" t="s">
        <v>3353</v>
      </c>
      <c r="C32" s="24" t="s">
        <v>3348</v>
      </c>
      <c r="D32" s="34" t="s">
        <v>4</v>
      </c>
      <c r="E32" s="8">
        <v>44082</v>
      </c>
      <c r="F32" s="366">
        <v>44676</v>
      </c>
      <c r="G32" s="52"/>
      <c r="H32" s="10">
        <f t="shared" ref="H32:H36" si="7">F32+30</f>
        <v>44706</v>
      </c>
      <c r="I32" s="11">
        <f t="shared" ca="1" si="6"/>
        <v>17</v>
      </c>
      <c r="J32" s="12" t="str">
        <f t="shared" ca="1" si="2"/>
        <v>NOT DUE</v>
      </c>
      <c r="K32" s="24" t="s">
        <v>3399</v>
      </c>
      <c r="L32" s="13"/>
    </row>
    <row r="33" spans="1:12" ht="19.5" customHeight="1">
      <c r="A33" s="12" t="s">
        <v>1108</v>
      </c>
      <c r="B33" s="24" t="s">
        <v>3363</v>
      </c>
      <c r="C33" s="24" t="s">
        <v>3348</v>
      </c>
      <c r="D33" s="34" t="s">
        <v>4</v>
      </c>
      <c r="E33" s="8">
        <v>44082</v>
      </c>
      <c r="F33" s="366">
        <v>44676</v>
      </c>
      <c r="G33" s="52"/>
      <c r="H33" s="10">
        <f t="shared" si="7"/>
        <v>44706</v>
      </c>
      <c r="I33" s="11">
        <f t="shared" ca="1" si="6"/>
        <v>17</v>
      </c>
      <c r="J33" s="12" t="str">
        <f t="shared" ca="1" si="2"/>
        <v>NOT DUE</v>
      </c>
      <c r="K33" s="24" t="s">
        <v>3396</v>
      </c>
      <c r="L33" s="13"/>
    </row>
    <row r="34" spans="1:12" ht="19.5" customHeight="1">
      <c r="A34" s="12" t="s">
        <v>1109</v>
      </c>
      <c r="B34" s="24" t="s">
        <v>3364</v>
      </c>
      <c r="C34" s="24" t="s">
        <v>1039</v>
      </c>
      <c r="D34" s="34" t="s">
        <v>4</v>
      </c>
      <c r="E34" s="8">
        <v>44082</v>
      </c>
      <c r="F34" s="366">
        <v>44676</v>
      </c>
      <c r="G34" s="52"/>
      <c r="H34" s="10">
        <f t="shared" si="7"/>
        <v>44706</v>
      </c>
      <c r="I34" s="11">
        <f t="shared" ca="1" si="6"/>
        <v>17</v>
      </c>
      <c r="J34" s="12" t="str">
        <f t="shared" ca="1" si="2"/>
        <v>NOT DUE</v>
      </c>
      <c r="K34" s="24"/>
      <c r="L34" s="13"/>
    </row>
    <row r="35" spans="1:12" ht="24.75" customHeight="1">
      <c r="A35" s="12" t="s">
        <v>1110</v>
      </c>
      <c r="B35" s="24" t="s">
        <v>3365</v>
      </c>
      <c r="C35" s="24" t="s">
        <v>1039</v>
      </c>
      <c r="D35" s="34" t="s">
        <v>4</v>
      </c>
      <c r="E35" s="8">
        <v>44082</v>
      </c>
      <c r="F35" s="366">
        <v>44676</v>
      </c>
      <c r="G35" s="52"/>
      <c r="H35" s="10">
        <f t="shared" si="7"/>
        <v>44706</v>
      </c>
      <c r="I35" s="11">
        <f t="shared" ca="1" si="6"/>
        <v>17</v>
      </c>
      <c r="J35" s="12" t="str">
        <f t="shared" ca="1" si="2"/>
        <v>NOT DUE</v>
      </c>
      <c r="K35" s="24"/>
      <c r="L35" s="13"/>
    </row>
    <row r="36" spans="1:12" ht="16.5" customHeight="1">
      <c r="A36" s="12" t="s">
        <v>1111</v>
      </c>
      <c r="B36" s="24" t="s">
        <v>3354</v>
      </c>
      <c r="C36" s="24" t="s">
        <v>3362</v>
      </c>
      <c r="D36" s="34" t="s">
        <v>4</v>
      </c>
      <c r="E36" s="8">
        <v>44082</v>
      </c>
      <c r="F36" s="366">
        <v>44676</v>
      </c>
      <c r="G36" s="52"/>
      <c r="H36" s="10">
        <f t="shared" si="7"/>
        <v>44706</v>
      </c>
      <c r="I36" s="11">
        <f t="shared" ca="1" si="6"/>
        <v>17</v>
      </c>
      <c r="J36" s="12" t="str">
        <f t="shared" ca="1" si="2"/>
        <v>NOT DUE</v>
      </c>
      <c r="K36" s="24"/>
      <c r="L36" s="13"/>
    </row>
    <row r="37" spans="1:12" ht="28.5" customHeight="1">
      <c r="A37" s="12" t="s">
        <v>1112</v>
      </c>
      <c r="B37" s="24" t="s">
        <v>3355</v>
      </c>
      <c r="C37" s="24" t="s">
        <v>3356</v>
      </c>
      <c r="D37" s="34" t="s">
        <v>0</v>
      </c>
      <c r="E37" s="8">
        <v>44082</v>
      </c>
      <c r="F37" s="366">
        <v>44632</v>
      </c>
      <c r="G37" s="52"/>
      <c r="H37" s="10">
        <f>F37+90</f>
        <v>44722</v>
      </c>
      <c r="I37" s="11">
        <f t="shared" ca="1" si="6"/>
        <v>33</v>
      </c>
      <c r="J37" s="12" t="str">
        <f t="shared" ca="1" si="2"/>
        <v>NOT DUE</v>
      </c>
      <c r="K37" s="24"/>
      <c r="L37" s="13"/>
    </row>
    <row r="38" spans="1:12" ht="28.5" customHeight="1">
      <c r="A38" s="12" t="s">
        <v>1113</v>
      </c>
      <c r="B38" s="24" t="s">
        <v>3355</v>
      </c>
      <c r="C38" s="24" t="s">
        <v>596</v>
      </c>
      <c r="D38" s="34">
        <v>8000</v>
      </c>
      <c r="E38" s="8">
        <v>44082</v>
      </c>
      <c r="F38" s="8">
        <v>44082</v>
      </c>
      <c r="G38" s="52"/>
      <c r="H38" s="10">
        <f>IF(I38&lt;8000,F38+(D38/24),"error")</f>
        <v>44415.333333333336</v>
      </c>
      <c r="I38" s="18">
        <f t="shared" ref="I38" si="8">D38-($F$4-G38)</f>
        <v>5809</v>
      </c>
      <c r="J38" s="12" t="str">
        <f t="shared" si="2"/>
        <v>NOT DUE</v>
      </c>
      <c r="K38" s="24"/>
      <c r="L38" s="15"/>
    </row>
    <row r="39" spans="1:12" ht="38.25" customHeight="1">
      <c r="A39" s="12" t="s">
        <v>1114</v>
      </c>
      <c r="B39" s="24" t="s">
        <v>3357</v>
      </c>
      <c r="C39" s="24" t="s">
        <v>1040</v>
      </c>
      <c r="D39" s="34" t="s">
        <v>4</v>
      </c>
      <c r="E39" s="8">
        <v>44082</v>
      </c>
      <c r="F39" s="366">
        <v>44676</v>
      </c>
      <c r="G39" s="52"/>
      <c r="H39" s="10">
        <f>F39+30</f>
        <v>44706</v>
      </c>
      <c r="I39" s="11">
        <f t="shared" ca="1" si="6"/>
        <v>17</v>
      </c>
      <c r="J39" s="12" t="str">
        <f t="shared" ca="1" si="2"/>
        <v>NOT DUE</v>
      </c>
      <c r="K39" s="24"/>
      <c r="L39" s="13"/>
    </row>
    <row r="40" spans="1:12" ht="38.25" customHeight="1">
      <c r="A40" s="12" t="s">
        <v>1115</v>
      </c>
      <c r="B40" s="24" t="s">
        <v>1042</v>
      </c>
      <c r="C40" s="24" t="s">
        <v>1043</v>
      </c>
      <c r="D40" s="34" t="s">
        <v>1</v>
      </c>
      <c r="E40" s="8">
        <v>44082</v>
      </c>
      <c r="F40" s="366">
        <v>44689</v>
      </c>
      <c r="G40" s="52"/>
      <c r="H40" s="10">
        <f t="shared" ref="H40:H45" si="9">F40+1</f>
        <v>44690</v>
      </c>
      <c r="I40" s="11">
        <f t="shared" ca="1" si="6"/>
        <v>1</v>
      </c>
      <c r="J40" s="12" t="str">
        <f t="shared" ca="1" si="2"/>
        <v>NOT DUE</v>
      </c>
      <c r="K40" s="24"/>
      <c r="L40" s="15"/>
    </row>
    <row r="41" spans="1:12" ht="38.25" customHeight="1">
      <c r="A41" s="12" t="s">
        <v>1116</v>
      </c>
      <c r="B41" s="24" t="s">
        <v>1044</v>
      </c>
      <c r="C41" s="24" t="s">
        <v>1045</v>
      </c>
      <c r="D41" s="34" t="s">
        <v>1</v>
      </c>
      <c r="E41" s="8">
        <v>44082</v>
      </c>
      <c r="F41" s="366">
        <v>44689</v>
      </c>
      <c r="G41" s="52"/>
      <c r="H41" s="10">
        <f>F41+1</f>
        <v>44690</v>
      </c>
      <c r="I41" s="11">
        <f t="shared" ca="1" si="6"/>
        <v>1</v>
      </c>
      <c r="J41" s="12" t="str">
        <f t="shared" ca="1" si="2"/>
        <v>NOT DUE</v>
      </c>
      <c r="K41" s="24"/>
      <c r="L41" s="15"/>
    </row>
    <row r="42" spans="1:12" ht="33.75" customHeight="1">
      <c r="A42" s="12" t="s">
        <v>1117</v>
      </c>
      <c r="B42" s="24" t="s">
        <v>1046</v>
      </c>
      <c r="C42" s="24" t="s">
        <v>1047</v>
      </c>
      <c r="D42" s="34" t="s">
        <v>1</v>
      </c>
      <c r="E42" s="8">
        <v>44082</v>
      </c>
      <c r="F42" s="366">
        <v>44689</v>
      </c>
      <c r="G42" s="52"/>
      <c r="H42" s="10">
        <f t="shared" si="9"/>
        <v>44690</v>
      </c>
      <c r="I42" s="11">
        <f t="shared" ca="1" si="6"/>
        <v>1</v>
      </c>
      <c r="J42" s="12" t="str">
        <f t="shared" ca="1" si="2"/>
        <v>NOT DUE</v>
      </c>
      <c r="K42" s="24"/>
      <c r="L42" s="15"/>
    </row>
    <row r="43" spans="1:12" ht="31.5" customHeight="1">
      <c r="A43" s="12" t="s">
        <v>1118</v>
      </c>
      <c r="B43" s="24" t="s">
        <v>1048</v>
      </c>
      <c r="C43" s="24" t="s">
        <v>1049</v>
      </c>
      <c r="D43" s="34" t="s">
        <v>4</v>
      </c>
      <c r="E43" s="8">
        <v>44082</v>
      </c>
      <c r="F43" s="366">
        <v>44676</v>
      </c>
      <c r="G43" s="52"/>
      <c r="H43" s="10">
        <f>F43+30</f>
        <v>44706</v>
      </c>
      <c r="I43" s="11">
        <f t="shared" ca="1" si="6"/>
        <v>17</v>
      </c>
      <c r="J43" s="12" t="str">
        <f t="shared" ca="1" si="2"/>
        <v>NOT DUE</v>
      </c>
      <c r="K43" s="24"/>
      <c r="L43" s="19"/>
    </row>
    <row r="44" spans="1:12" ht="26.45" customHeight="1">
      <c r="A44" s="12" t="s">
        <v>1119</v>
      </c>
      <c r="B44" s="24" t="s">
        <v>1050</v>
      </c>
      <c r="C44" s="24" t="s">
        <v>1051</v>
      </c>
      <c r="D44" s="34" t="s">
        <v>1</v>
      </c>
      <c r="E44" s="8">
        <v>44082</v>
      </c>
      <c r="F44" s="366">
        <v>44689</v>
      </c>
      <c r="G44" s="52"/>
      <c r="H44" s="10">
        <f t="shared" si="9"/>
        <v>44690</v>
      </c>
      <c r="I44" s="11">
        <f t="shared" ca="1" si="6"/>
        <v>1</v>
      </c>
      <c r="J44" s="12" t="str">
        <f t="shared" ca="1" si="2"/>
        <v>NOT DUE</v>
      </c>
      <c r="K44" s="24"/>
      <c r="L44" s="15"/>
    </row>
    <row r="45" spans="1:12" ht="26.45" customHeight="1">
      <c r="A45" s="12" t="s">
        <v>1120</v>
      </c>
      <c r="B45" s="24" t="s">
        <v>4942</v>
      </c>
      <c r="C45" s="24" t="s">
        <v>1053</v>
      </c>
      <c r="D45" s="34" t="s">
        <v>1</v>
      </c>
      <c r="E45" s="8">
        <v>44082</v>
      </c>
      <c r="F45" s="366">
        <v>44689</v>
      </c>
      <c r="G45" s="52"/>
      <c r="H45" s="10">
        <f t="shared" si="9"/>
        <v>44690</v>
      </c>
      <c r="I45" s="11">
        <f t="shared" ca="1" si="6"/>
        <v>1</v>
      </c>
      <c r="J45" s="12" t="str">
        <f t="shared" ca="1" si="2"/>
        <v>NOT DUE</v>
      </c>
      <c r="K45" s="24"/>
      <c r="L45" s="15"/>
    </row>
    <row r="46" spans="1:12" ht="26.45" customHeight="1">
      <c r="A46" s="12" t="s">
        <v>1121</v>
      </c>
      <c r="B46" s="24" t="s">
        <v>1054</v>
      </c>
      <c r="C46" s="24" t="s">
        <v>1055</v>
      </c>
      <c r="D46" s="34" t="s">
        <v>1</v>
      </c>
      <c r="E46" s="8">
        <v>44082</v>
      </c>
      <c r="F46" s="366">
        <v>44689</v>
      </c>
      <c r="G46" s="52"/>
      <c r="H46" s="10">
        <f>F46+1</f>
        <v>44690</v>
      </c>
      <c r="I46" s="11">
        <f t="shared" ca="1" si="6"/>
        <v>1</v>
      </c>
      <c r="J46" s="12" t="str">
        <f t="shared" ca="1" si="2"/>
        <v>NOT DUE</v>
      </c>
      <c r="K46" s="24"/>
      <c r="L46" s="15"/>
    </row>
    <row r="47" spans="1:12" ht="26.45" customHeight="1">
      <c r="A47" s="12" t="s">
        <v>1122</v>
      </c>
      <c r="B47" s="24" t="s">
        <v>1056</v>
      </c>
      <c r="C47" s="24" t="s">
        <v>1043</v>
      </c>
      <c r="D47" s="34" t="s">
        <v>1</v>
      </c>
      <c r="E47" s="8">
        <v>44082</v>
      </c>
      <c r="F47" s="366">
        <v>44689</v>
      </c>
      <c r="G47" s="52"/>
      <c r="H47" s="10">
        <f>F47+1</f>
        <v>44690</v>
      </c>
      <c r="I47" s="11">
        <f t="shared" ca="1" si="6"/>
        <v>1</v>
      </c>
      <c r="J47" s="12" t="str">
        <f t="shared" ca="1" si="2"/>
        <v>NOT DUE</v>
      </c>
      <c r="K47" s="24"/>
      <c r="L47" s="15"/>
    </row>
    <row r="48" spans="1:12" ht="26.45" customHeight="1">
      <c r="A48" s="12" t="s">
        <v>1123</v>
      </c>
      <c r="B48" s="24" t="s">
        <v>1057</v>
      </c>
      <c r="C48" s="24" t="s">
        <v>1058</v>
      </c>
      <c r="D48" s="34" t="s">
        <v>3</v>
      </c>
      <c r="E48" s="8">
        <v>44082</v>
      </c>
      <c r="F48" s="306">
        <v>44631</v>
      </c>
      <c r="G48" s="52"/>
      <c r="H48" s="10">
        <f>F48+180</f>
        <v>44811</v>
      </c>
      <c r="I48" s="11">
        <f t="shared" ca="1" si="6"/>
        <v>122</v>
      </c>
      <c r="J48" s="12" t="str">
        <f t="shared" ca="1" si="2"/>
        <v>NOT DUE</v>
      </c>
      <c r="K48" s="24"/>
      <c r="L48" s="15"/>
    </row>
    <row r="49" spans="1:12" ht="23.25" customHeight="1">
      <c r="A49" s="12" t="s">
        <v>1124</v>
      </c>
      <c r="B49" s="24" t="s">
        <v>1059</v>
      </c>
      <c r="C49" s="24" t="s">
        <v>3348</v>
      </c>
      <c r="D49" s="34" t="s">
        <v>4</v>
      </c>
      <c r="E49" s="8">
        <v>44082</v>
      </c>
      <c r="F49" s="366">
        <v>44676</v>
      </c>
      <c r="G49" s="52"/>
      <c r="H49" s="10">
        <f>F49+30</f>
        <v>44706</v>
      </c>
      <c r="I49" s="11">
        <f t="shared" ca="1" si="6"/>
        <v>17</v>
      </c>
      <c r="J49" s="12" t="str">
        <f t="shared" ca="1" si="2"/>
        <v>NOT DUE</v>
      </c>
      <c r="K49" s="24"/>
      <c r="L49" s="19"/>
    </row>
    <row r="50" spans="1:12" ht="26.45" customHeight="1">
      <c r="A50" s="12" t="s">
        <v>1125</v>
      </c>
      <c r="B50" s="24" t="s">
        <v>1060</v>
      </c>
      <c r="C50" s="24" t="s">
        <v>1061</v>
      </c>
      <c r="D50" s="34" t="s">
        <v>0</v>
      </c>
      <c r="E50" s="8">
        <v>44082</v>
      </c>
      <c r="F50" s="366">
        <v>44631</v>
      </c>
      <c r="G50" s="52"/>
      <c r="H50" s="10">
        <f>F50+90</f>
        <v>44721</v>
      </c>
      <c r="I50" s="11">
        <f t="shared" ca="1" si="6"/>
        <v>32</v>
      </c>
      <c r="J50" s="12" t="str">
        <f t="shared" ca="1" si="2"/>
        <v>NOT DUE</v>
      </c>
      <c r="K50" s="24"/>
      <c r="L50" s="15"/>
    </row>
    <row r="51" spans="1:12" ht="26.45" customHeight="1">
      <c r="A51" s="12" t="s">
        <v>3360</v>
      </c>
      <c r="B51" s="24" t="s">
        <v>1062</v>
      </c>
      <c r="C51" s="24" t="s">
        <v>1063</v>
      </c>
      <c r="D51" s="34" t="s">
        <v>376</v>
      </c>
      <c r="E51" s="8">
        <v>44082</v>
      </c>
      <c r="F51" s="8">
        <v>44447</v>
      </c>
      <c r="G51" s="52"/>
      <c r="H51" s="10">
        <f t="shared" ref="H51:H53" si="10">F51+365</f>
        <v>44812</v>
      </c>
      <c r="I51" s="11">
        <f t="shared" ca="1" si="6"/>
        <v>123</v>
      </c>
      <c r="J51" s="12" t="str">
        <f t="shared" ca="1" si="2"/>
        <v>NOT DUE</v>
      </c>
      <c r="K51" s="24"/>
      <c r="L51" s="15"/>
    </row>
    <row r="52" spans="1:12" ht="26.45" customHeight="1">
      <c r="A52" s="12" t="s">
        <v>3366</v>
      </c>
      <c r="B52" s="24" t="s">
        <v>1064</v>
      </c>
      <c r="C52" s="24" t="s">
        <v>1065</v>
      </c>
      <c r="D52" s="34" t="s">
        <v>376</v>
      </c>
      <c r="E52" s="8">
        <v>44082</v>
      </c>
      <c r="F52" s="306">
        <v>44447</v>
      </c>
      <c r="G52" s="52"/>
      <c r="H52" s="10">
        <f t="shared" si="10"/>
        <v>44812</v>
      </c>
      <c r="I52" s="11">
        <f t="shared" ca="1" si="6"/>
        <v>123</v>
      </c>
      <c r="J52" s="12" t="str">
        <f t="shared" ca="1" si="2"/>
        <v>NOT DUE</v>
      </c>
      <c r="K52" s="24"/>
      <c r="L52" s="15"/>
    </row>
    <row r="53" spans="1:12" ht="26.45" customHeight="1">
      <c r="A53" s="12" t="s">
        <v>3367</v>
      </c>
      <c r="B53" s="24" t="s">
        <v>1066</v>
      </c>
      <c r="C53" s="24" t="s">
        <v>1067</v>
      </c>
      <c r="D53" s="34" t="s">
        <v>376</v>
      </c>
      <c r="E53" s="8">
        <v>44082</v>
      </c>
      <c r="F53" s="306">
        <v>44447</v>
      </c>
      <c r="G53" s="52"/>
      <c r="H53" s="10">
        <f t="shared" si="10"/>
        <v>44812</v>
      </c>
      <c r="I53" s="11">
        <f t="shared" ca="1" si="6"/>
        <v>123</v>
      </c>
      <c r="J53" s="12" t="str">
        <f t="shared" ca="1" si="2"/>
        <v>NOT DUE</v>
      </c>
      <c r="K53" s="24"/>
      <c r="L53" s="15"/>
    </row>
    <row r="54" spans="1:12" ht="26.45" customHeight="1">
      <c r="A54" s="12" t="s">
        <v>3368</v>
      </c>
      <c r="B54" s="24" t="s">
        <v>1068</v>
      </c>
      <c r="C54" s="24" t="s">
        <v>1069</v>
      </c>
      <c r="D54" s="34" t="s">
        <v>376</v>
      </c>
      <c r="E54" s="8">
        <v>44082</v>
      </c>
      <c r="F54" s="306">
        <v>44447</v>
      </c>
      <c r="G54" s="52"/>
      <c r="H54" s="10">
        <f>F54+365</f>
        <v>44812</v>
      </c>
      <c r="I54" s="11">
        <f t="shared" ca="1" si="6"/>
        <v>123</v>
      </c>
      <c r="J54" s="12" t="str">
        <f t="shared" ca="1" si="2"/>
        <v>NOT DUE</v>
      </c>
      <c r="K54" s="24"/>
      <c r="L54" s="15"/>
    </row>
    <row r="55" spans="1:12" ht="24" customHeight="1">
      <c r="A55" s="12" t="s">
        <v>3383</v>
      </c>
      <c r="B55" s="24" t="s">
        <v>1070</v>
      </c>
      <c r="C55" s="24" t="s">
        <v>1071</v>
      </c>
      <c r="D55" s="34" t="s">
        <v>376</v>
      </c>
      <c r="E55" s="8">
        <v>44082</v>
      </c>
      <c r="F55" s="306">
        <v>44447</v>
      </c>
      <c r="G55" s="52"/>
      <c r="H55" s="10">
        <f>F55+365</f>
        <v>44812</v>
      </c>
      <c r="I55" s="11">
        <f t="shared" ca="1" si="6"/>
        <v>123</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6" t="s">
        <v>5001</v>
      </c>
      <c r="F61" s="466"/>
      <c r="G61" s="466"/>
      <c r="I61" s="462" t="s">
        <v>4949</v>
      </c>
      <c r="J61" s="462"/>
      <c r="K61" s="462"/>
    </row>
    <row r="62" spans="1:12">
      <c r="A62" s="220"/>
      <c r="E62" s="463"/>
      <c r="F62" s="463"/>
      <c r="G62" s="463"/>
      <c r="I62" s="463"/>
      <c r="J62" s="463"/>
      <c r="K62" s="463"/>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57" type="noConversion"/>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5FF13D-5DF6-42E5-BFBB-26A559325806}">
          <x14:formula1>
            <xm:f>Details!$A$1:$A$7</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zoomScaleNormal="100" workbookViewId="0">
      <selection activeCell="F52" sqref="F52"/>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1127</v>
      </c>
      <c r="D3" s="518" t="s">
        <v>12</v>
      </c>
      <c r="E3" s="518"/>
      <c r="F3" s="249" t="s">
        <v>1126</v>
      </c>
    </row>
    <row r="4" spans="1:12" ht="18" customHeight="1">
      <c r="A4" s="517" t="s">
        <v>74</v>
      </c>
      <c r="B4" s="517"/>
      <c r="C4" s="29" t="s">
        <v>4640</v>
      </c>
      <c r="D4" s="518" t="s">
        <v>2072</v>
      </c>
      <c r="E4" s="518"/>
      <c r="F4" s="246">
        <f>'Running Hours'!B16</f>
        <v>1885</v>
      </c>
    </row>
    <row r="5" spans="1:12" ht="18" customHeight="1">
      <c r="A5" s="517" t="s">
        <v>75</v>
      </c>
      <c r="B5" s="517"/>
      <c r="C5" s="30" t="s">
        <v>4639</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1083</v>
      </c>
      <c r="B8" s="24" t="s">
        <v>3326</v>
      </c>
      <c r="C8" s="24" t="s">
        <v>3358</v>
      </c>
      <c r="D8" s="34">
        <v>2000</v>
      </c>
      <c r="E8" s="8">
        <v>44082</v>
      </c>
      <c r="F8" s="8">
        <v>44082</v>
      </c>
      <c r="G8" s="20">
        <v>0</v>
      </c>
      <c r="H8" s="17">
        <f>IF(I8&lt;=2000,$F$5+(I8/24),"error")</f>
        <v>44693.791666666664</v>
      </c>
      <c r="I8" s="18">
        <f t="shared" ref="I8:I30" si="0">D8-($F$4-G8)</f>
        <v>115</v>
      </c>
      <c r="J8" s="12" t="str">
        <f>IF(I8="","",IF(I8&lt;0,"OVERDUE","NOT DUE"))</f>
        <v>NOT DUE</v>
      </c>
      <c r="K8" s="24" t="s">
        <v>3384</v>
      </c>
      <c r="L8" s="15"/>
    </row>
    <row r="9" spans="1:12">
      <c r="A9" s="12" t="s">
        <v>1084</v>
      </c>
      <c r="B9" s="24" t="s">
        <v>3327</v>
      </c>
      <c r="C9" s="24" t="s">
        <v>3358</v>
      </c>
      <c r="D9" s="34">
        <v>2000</v>
      </c>
      <c r="E9" s="8">
        <v>44082</v>
      </c>
      <c r="F9" s="8">
        <v>44082</v>
      </c>
      <c r="G9" s="20">
        <v>0</v>
      </c>
      <c r="H9" s="17">
        <f t="shared" ref="H9" si="1">IF(I9&lt;=2000,$F$5+(I9/24),"error")</f>
        <v>44693.791666666664</v>
      </c>
      <c r="I9" s="18">
        <f t="shared" si="0"/>
        <v>115</v>
      </c>
      <c r="J9" s="12" t="str">
        <f t="shared" ref="J9:J55" si="2">IF(I9="","",IF(I9&lt;0,"OVERDUE","NOT DUE"))</f>
        <v>NOT DUE</v>
      </c>
      <c r="K9" s="24" t="s">
        <v>3384</v>
      </c>
      <c r="L9" s="15"/>
    </row>
    <row r="10" spans="1:12" ht="26.45" customHeight="1">
      <c r="A10" s="12" t="s">
        <v>1085</v>
      </c>
      <c r="B10" s="24" t="s">
        <v>3328</v>
      </c>
      <c r="C10" s="24" t="s">
        <v>3358</v>
      </c>
      <c r="D10" s="34">
        <v>2000</v>
      </c>
      <c r="E10" s="8">
        <v>44082</v>
      </c>
      <c r="F10" s="8">
        <v>44082</v>
      </c>
      <c r="G10" s="20">
        <v>0</v>
      </c>
      <c r="H10" s="17">
        <f>IF(I10&lt;=2000,$F$5+(I10/24),"error")</f>
        <v>44693.791666666664</v>
      </c>
      <c r="I10" s="18">
        <f t="shared" si="0"/>
        <v>115</v>
      </c>
      <c r="J10" s="12" t="str">
        <f t="shared" si="2"/>
        <v>NOT DUE</v>
      </c>
      <c r="K10" s="24" t="s">
        <v>3384</v>
      </c>
      <c r="L10" s="15"/>
    </row>
    <row r="11" spans="1:12" ht="26.45" customHeight="1">
      <c r="A11" s="12" t="s">
        <v>1086</v>
      </c>
      <c r="B11" s="24" t="s">
        <v>3326</v>
      </c>
      <c r="C11" s="24" t="s">
        <v>596</v>
      </c>
      <c r="D11" s="34">
        <v>4000</v>
      </c>
      <c r="E11" s="8">
        <v>44082</v>
      </c>
      <c r="F11" s="8">
        <v>44082</v>
      </c>
      <c r="G11" s="20"/>
      <c r="H11" s="17">
        <f>IF(I11&lt;=4000,$F$5+(I11/24),"error")</f>
        <v>44777.125</v>
      </c>
      <c r="I11" s="18">
        <f t="shared" si="0"/>
        <v>2115</v>
      </c>
      <c r="J11" s="12" t="str">
        <f t="shared" si="2"/>
        <v>NOT DUE</v>
      </c>
      <c r="K11" s="24" t="s">
        <v>3385</v>
      </c>
      <c r="L11" s="13"/>
    </row>
    <row r="12" spans="1:12" ht="26.45" customHeight="1">
      <c r="A12" s="12" t="s">
        <v>1087</v>
      </c>
      <c r="B12" s="24" t="s">
        <v>3327</v>
      </c>
      <c r="C12" s="24" t="s">
        <v>596</v>
      </c>
      <c r="D12" s="34">
        <v>4000</v>
      </c>
      <c r="E12" s="8">
        <v>44082</v>
      </c>
      <c r="F12" s="8">
        <v>44082</v>
      </c>
      <c r="G12" s="20">
        <v>0</v>
      </c>
      <c r="H12" s="17">
        <f t="shared" ref="H12:H16" si="3">IF(I12&lt;=4000,$F$5+(I12/24),"error")</f>
        <v>44777.125</v>
      </c>
      <c r="I12" s="18">
        <f t="shared" si="0"/>
        <v>2115</v>
      </c>
      <c r="J12" s="12" t="str">
        <f t="shared" si="2"/>
        <v>NOT DUE</v>
      </c>
      <c r="K12" s="24" t="s">
        <v>3385</v>
      </c>
      <c r="L12" s="13"/>
    </row>
    <row r="13" spans="1:12" ht="26.45" customHeight="1">
      <c r="A13" s="12" t="s">
        <v>1088</v>
      </c>
      <c r="B13" s="24" t="s">
        <v>3328</v>
      </c>
      <c r="C13" s="24" t="s">
        <v>596</v>
      </c>
      <c r="D13" s="34">
        <v>4000</v>
      </c>
      <c r="E13" s="8">
        <v>44082</v>
      </c>
      <c r="F13" s="8">
        <v>44082</v>
      </c>
      <c r="G13" s="20">
        <v>0</v>
      </c>
      <c r="H13" s="17">
        <f t="shared" si="3"/>
        <v>44777.125</v>
      </c>
      <c r="I13" s="18">
        <f t="shared" si="0"/>
        <v>2115</v>
      </c>
      <c r="J13" s="12" t="str">
        <f t="shared" si="2"/>
        <v>NOT DUE</v>
      </c>
      <c r="K13" s="24" t="s">
        <v>3385</v>
      </c>
      <c r="L13" s="13"/>
    </row>
    <row r="14" spans="1:12" ht="15" customHeight="1">
      <c r="A14" s="12" t="s">
        <v>1089</v>
      </c>
      <c r="B14" s="24" t="s">
        <v>3329</v>
      </c>
      <c r="C14" s="24" t="s">
        <v>596</v>
      </c>
      <c r="D14" s="34">
        <v>4000</v>
      </c>
      <c r="E14" s="8">
        <v>44082</v>
      </c>
      <c r="F14" s="8">
        <v>44082</v>
      </c>
      <c r="G14" s="20">
        <v>0</v>
      </c>
      <c r="H14" s="17">
        <f t="shared" si="3"/>
        <v>44777.125</v>
      </c>
      <c r="I14" s="18">
        <f t="shared" si="0"/>
        <v>2115</v>
      </c>
      <c r="J14" s="12" t="str">
        <f t="shared" si="2"/>
        <v>NOT DUE</v>
      </c>
      <c r="K14" s="24" t="s">
        <v>3386</v>
      </c>
      <c r="L14" s="13"/>
    </row>
    <row r="15" spans="1:12" ht="15" customHeight="1">
      <c r="A15" s="12" t="s">
        <v>1090</v>
      </c>
      <c r="B15" s="24" t="s">
        <v>3361</v>
      </c>
      <c r="C15" s="24" t="s">
        <v>1036</v>
      </c>
      <c r="D15" s="34">
        <v>4000</v>
      </c>
      <c r="E15" s="8">
        <v>44082</v>
      </c>
      <c r="F15" s="8">
        <v>44082</v>
      </c>
      <c r="G15" s="20">
        <v>0</v>
      </c>
      <c r="H15" s="17">
        <f t="shared" si="3"/>
        <v>44777.125</v>
      </c>
      <c r="I15" s="18">
        <f t="shared" si="0"/>
        <v>2115</v>
      </c>
      <c r="J15" s="12" t="str">
        <f t="shared" si="2"/>
        <v>NOT DUE</v>
      </c>
      <c r="K15" s="24" t="s">
        <v>3386</v>
      </c>
      <c r="L15" s="13"/>
    </row>
    <row r="16" spans="1:12" ht="15" customHeight="1">
      <c r="A16" s="12" t="s">
        <v>1091</v>
      </c>
      <c r="B16" s="24" t="s">
        <v>3359</v>
      </c>
      <c r="C16" s="24" t="s">
        <v>1041</v>
      </c>
      <c r="D16" s="34">
        <v>4000</v>
      </c>
      <c r="E16" s="8">
        <v>44082</v>
      </c>
      <c r="F16" s="8">
        <v>44082</v>
      </c>
      <c r="G16" s="20">
        <v>0</v>
      </c>
      <c r="H16" s="17">
        <f t="shared" si="3"/>
        <v>44777.125</v>
      </c>
      <c r="I16" s="18">
        <f t="shared" si="0"/>
        <v>2115</v>
      </c>
      <c r="J16" s="12" t="str">
        <f t="shared" si="2"/>
        <v>NOT DUE</v>
      </c>
      <c r="K16" s="24" t="s">
        <v>3387</v>
      </c>
      <c r="L16" s="13"/>
    </row>
    <row r="17" spans="1:12" ht="26.45" customHeight="1">
      <c r="A17" s="12" t="s">
        <v>1092</v>
      </c>
      <c r="B17" s="24" t="s">
        <v>3344</v>
      </c>
      <c r="C17" s="24" t="s">
        <v>3346</v>
      </c>
      <c r="D17" s="34">
        <v>4000</v>
      </c>
      <c r="E17" s="8">
        <v>44082</v>
      </c>
      <c r="F17" s="8">
        <v>44082</v>
      </c>
      <c r="G17" s="20">
        <v>0</v>
      </c>
      <c r="H17" s="17">
        <f>IF(I17&lt;=4000,$F$5+(I17/24),"error")</f>
        <v>44777.125</v>
      </c>
      <c r="I17" s="18">
        <f t="shared" si="0"/>
        <v>2115</v>
      </c>
      <c r="J17" s="12" t="str">
        <f t="shared" si="2"/>
        <v>NOT DUE</v>
      </c>
      <c r="K17" s="24" t="s">
        <v>3388</v>
      </c>
      <c r="L17" s="19"/>
    </row>
    <row r="18" spans="1:12" ht="24">
      <c r="A18" s="12" t="s">
        <v>1093</v>
      </c>
      <c r="B18" s="24" t="s">
        <v>3330</v>
      </c>
      <c r="C18" s="24" t="s">
        <v>3331</v>
      </c>
      <c r="D18" s="34" t="s">
        <v>4</v>
      </c>
      <c r="E18" s="8">
        <v>44082</v>
      </c>
      <c r="F18" s="366">
        <v>44677</v>
      </c>
      <c r="G18" s="52"/>
      <c r="H18" s="17">
        <f>F18+30</f>
        <v>44707</v>
      </c>
      <c r="I18" s="11">
        <f t="shared" ref="I18:I24" ca="1" si="4">IF(ISBLANK(H18),"",H18-DATE(YEAR(NOW()),MONTH(NOW()),DAY(NOW())))</f>
        <v>18</v>
      </c>
      <c r="J18" s="12" t="str">
        <f t="shared" ca="1" si="2"/>
        <v>NOT DUE</v>
      </c>
      <c r="K18" s="24" t="s">
        <v>3389</v>
      </c>
      <c r="L18" s="83"/>
    </row>
    <row r="19" spans="1:12" ht="26.45" customHeight="1">
      <c r="A19" s="12" t="s">
        <v>1094</v>
      </c>
      <c r="B19" s="24" t="s">
        <v>3332</v>
      </c>
      <c r="C19" s="24" t="s">
        <v>3333</v>
      </c>
      <c r="D19" s="34" t="s">
        <v>4</v>
      </c>
      <c r="E19" s="8">
        <v>44082</v>
      </c>
      <c r="F19" s="366">
        <v>44677</v>
      </c>
      <c r="G19" s="52"/>
      <c r="H19" s="17">
        <f>F19+30</f>
        <v>44707</v>
      </c>
      <c r="I19" s="11">
        <f t="shared" ca="1" si="4"/>
        <v>18</v>
      </c>
      <c r="J19" s="12" t="str">
        <f t="shared" ca="1" si="2"/>
        <v>NOT DUE</v>
      </c>
      <c r="K19" s="24"/>
      <c r="L19" s="83"/>
    </row>
    <row r="20" spans="1:12" ht="26.45" customHeight="1">
      <c r="A20" s="12" t="s">
        <v>1095</v>
      </c>
      <c r="B20" s="24" t="s">
        <v>3334</v>
      </c>
      <c r="C20" s="24" t="s">
        <v>596</v>
      </c>
      <c r="D20" s="34">
        <v>4000</v>
      </c>
      <c r="E20" s="8">
        <v>44082</v>
      </c>
      <c r="F20" s="8">
        <v>44082</v>
      </c>
      <c r="G20" s="20">
        <v>0</v>
      </c>
      <c r="H20" s="17">
        <f>IF(I20&lt;=4000,$F$5+(I20/24),"error")</f>
        <v>44777.125</v>
      </c>
      <c r="I20" s="18">
        <f t="shared" si="0"/>
        <v>2115</v>
      </c>
      <c r="J20" s="12" t="str">
        <f t="shared" si="2"/>
        <v>NOT DUE</v>
      </c>
      <c r="K20" s="24" t="s">
        <v>3390</v>
      </c>
      <c r="L20" s="13"/>
    </row>
    <row r="21" spans="1:12" ht="26.45" customHeight="1">
      <c r="A21" s="12" t="s">
        <v>1096</v>
      </c>
      <c r="B21" s="24" t="s">
        <v>1037</v>
      </c>
      <c r="C21" s="24" t="s">
        <v>3335</v>
      </c>
      <c r="D21" s="34" t="s">
        <v>0</v>
      </c>
      <c r="E21" s="8">
        <v>44082</v>
      </c>
      <c r="F21" s="306">
        <v>44634</v>
      </c>
      <c r="G21" s="52"/>
      <c r="H21" s="17">
        <f>F21+90</f>
        <v>44724</v>
      </c>
      <c r="I21" s="11">
        <f t="shared" ca="1" si="4"/>
        <v>35</v>
      </c>
      <c r="J21" s="12" t="str">
        <f t="shared" ca="1" si="2"/>
        <v>NOT DUE</v>
      </c>
      <c r="K21" s="24" t="s">
        <v>3391</v>
      </c>
      <c r="L21" s="83"/>
    </row>
    <row r="22" spans="1:12" ht="26.45" customHeight="1">
      <c r="A22" s="12" t="s">
        <v>1097</v>
      </c>
      <c r="B22" s="24" t="s">
        <v>3336</v>
      </c>
      <c r="C22" s="24" t="s">
        <v>3337</v>
      </c>
      <c r="D22" s="34" t="s">
        <v>0</v>
      </c>
      <c r="E22" s="8">
        <v>44082</v>
      </c>
      <c r="F22" s="366">
        <v>44634</v>
      </c>
      <c r="G22" s="52"/>
      <c r="H22" s="17">
        <f>F22+90</f>
        <v>44724</v>
      </c>
      <c r="I22" s="11">
        <f t="shared" ca="1" si="4"/>
        <v>35</v>
      </c>
      <c r="J22" s="12" t="str">
        <f t="shared" ca="1" si="2"/>
        <v>NOT DUE</v>
      </c>
      <c r="K22" s="24" t="s">
        <v>3392</v>
      </c>
      <c r="L22" s="83"/>
    </row>
    <row r="23" spans="1:12" ht="15" customHeight="1">
      <c r="A23" s="12" t="s">
        <v>1098</v>
      </c>
      <c r="B23" s="24" t="s">
        <v>3338</v>
      </c>
      <c r="C23" s="24" t="s">
        <v>1036</v>
      </c>
      <c r="D23" s="34">
        <v>8000</v>
      </c>
      <c r="E23" s="8">
        <v>44082</v>
      </c>
      <c r="F23" s="8">
        <v>44082</v>
      </c>
      <c r="G23" s="20">
        <v>0</v>
      </c>
      <c r="H23" s="17">
        <f>IF(I23&lt;=8000,$F$5+(I23/24),"error")</f>
        <v>44943.791666666664</v>
      </c>
      <c r="I23" s="18">
        <f t="shared" si="0"/>
        <v>6115</v>
      </c>
      <c r="J23" s="12" t="str">
        <f t="shared" si="2"/>
        <v>NOT DUE</v>
      </c>
      <c r="K23" s="24" t="s">
        <v>3393</v>
      </c>
      <c r="L23" s="13"/>
    </row>
    <row r="24" spans="1:12" ht="15" customHeight="1">
      <c r="A24" s="12" t="s">
        <v>1099</v>
      </c>
      <c r="B24" s="24" t="s">
        <v>3339</v>
      </c>
      <c r="C24" s="24" t="s">
        <v>3342</v>
      </c>
      <c r="D24" s="34" t="s">
        <v>0</v>
      </c>
      <c r="E24" s="8">
        <v>44082</v>
      </c>
      <c r="F24" s="306">
        <v>44624</v>
      </c>
      <c r="G24" s="52"/>
      <c r="H24" s="17">
        <f>F24+90</f>
        <v>44714</v>
      </c>
      <c r="I24" s="11">
        <f t="shared" ca="1" si="4"/>
        <v>25</v>
      </c>
      <c r="J24" s="12" t="str">
        <f t="shared" ca="1" si="2"/>
        <v>NOT DUE</v>
      </c>
      <c r="K24" s="24"/>
      <c r="L24" s="83"/>
    </row>
    <row r="25" spans="1:12" ht="15" customHeight="1">
      <c r="A25" s="12" t="s">
        <v>1100</v>
      </c>
      <c r="B25" s="24" t="s">
        <v>3340</v>
      </c>
      <c r="C25" s="24" t="s">
        <v>3341</v>
      </c>
      <c r="D25" s="34">
        <v>4000</v>
      </c>
      <c r="E25" s="8">
        <v>44082</v>
      </c>
      <c r="F25" s="8">
        <v>44082</v>
      </c>
      <c r="G25" s="20">
        <v>0</v>
      </c>
      <c r="H25" s="17">
        <f>IF(I25&lt;=4000,$F$5+(I25/24),"error")</f>
        <v>44777.125</v>
      </c>
      <c r="I25" s="18">
        <f t="shared" si="0"/>
        <v>2115</v>
      </c>
      <c r="J25" s="12" t="str">
        <f t="shared" si="2"/>
        <v>NOT DUE</v>
      </c>
      <c r="K25" s="24"/>
      <c r="L25" s="13"/>
    </row>
    <row r="26" spans="1:12" ht="15" customHeight="1">
      <c r="A26" s="12" t="s">
        <v>1101</v>
      </c>
      <c r="B26" s="24" t="s">
        <v>3343</v>
      </c>
      <c r="C26" s="24" t="s">
        <v>1041</v>
      </c>
      <c r="D26" s="34">
        <v>8000</v>
      </c>
      <c r="E26" s="8">
        <v>44082</v>
      </c>
      <c r="F26" s="8">
        <v>44082</v>
      </c>
      <c r="G26" s="20">
        <v>0</v>
      </c>
      <c r="H26" s="17">
        <f>IF(I26&lt;=8000,$F$5+(I26/24),"error")</f>
        <v>44943.791666666664</v>
      </c>
      <c r="I26" s="18">
        <f t="shared" si="0"/>
        <v>6115</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44777.125</v>
      </c>
      <c r="I27" s="18">
        <f t="shared" si="0"/>
        <v>2115</v>
      </c>
      <c r="J27" s="12" t="str">
        <f t="shared" si="2"/>
        <v>NOT DUE</v>
      </c>
      <c r="K27" s="24" t="s">
        <v>3394</v>
      </c>
      <c r="L27" s="13"/>
    </row>
    <row r="28" spans="1:12" ht="15" customHeight="1">
      <c r="A28" s="12" t="s">
        <v>1103</v>
      </c>
      <c r="B28" s="24" t="s">
        <v>3345</v>
      </c>
      <c r="C28" s="24" t="s">
        <v>1036</v>
      </c>
      <c r="D28" s="34">
        <v>4000</v>
      </c>
      <c r="E28" s="8">
        <v>44082</v>
      </c>
      <c r="F28" s="8">
        <v>44082</v>
      </c>
      <c r="G28" s="20">
        <v>0</v>
      </c>
      <c r="H28" s="17">
        <f t="shared" ref="H28:H29" si="5">IF(I28&lt;=4000,$F$5+(I28/24),"error")</f>
        <v>44777.125</v>
      </c>
      <c r="I28" s="18">
        <f t="shared" si="0"/>
        <v>2115</v>
      </c>
      <c r="J28" s="12" t="str">
        <f t="shared" si="2"/>
        <v>NOT DUE</v>
      </c>
      <c r="K28" s="24" t="s">
        <v>3395</v>
      </c>
      <c r="L28" s="15"/>
    </row>
    <row r="29" spans="1:12" ht="26.45" customHeight="1">
      <c r="A29" s="12" t="s">
        <v>1104</v>
      </c>
      <c r="B29" s="24" t="s">
        <v>3347</v>
      </c>
      <c r="C29" s="24" t="s">
        <v>3349</v>
      </c>
      <c r="D29" s="34">
        <v>4000</v>
      </c>
      <c r="E29" s="8">
        <v>44082</v>
      </c>
      <c r="F29" s="8">
        <v>44082</v>
      </c>
      <c r="G29" s="20">
        <v>0</v>
      </c>
      <c r="H29" s="17">
        <f t="shared" si="5"/>
        <v>44777.125</v>
      </c>
      <c r="I29" s="18">
        <f t="shared" si="0"/>
        <v>2115</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44943.791666666664</v>
      </c>
      <c r="I30" s="18">
        <f t="shared" si="0"/>
        <v>6115</v>
      </c>
      <c r="J30" s="12" t="str">
        <f t="shared" si="2"/>
        <v>NOT DUE</v>
      </c>
      <c r="K30" s="24" t="s">
        <v>3397</v>
      </c>
      <c r="L30" s="15"/>
    </row>
    <row r="31" spans="1:12" ht="15" customHeight="1">
      <c r="A31" s="12" t="s">
        <v>1106</v>
      </c>
      <c r="B31" s="24" t="s">
        <v>3352</v>
      </c>
      <c r="C31" s="24" t="s">
        <v>1040</v>
      </c>
      <c r="D31" s="34" t="s">
        <v>4</v>
      </c>
      <c r="E31" s="8">
        <v>44082</v>
      </c>
      <c r="F31" s="366">
        <v>44677</v>
      </c>
      <c r="G31" s="52"/>
      <c r="H31" s="17">
        <f>F31+30</f>
        <v>44707</v>
      </c>
      <c r="I31" s="11">
        <f t="shared" ref="I31:I55" ca="1" si="6">IF(ISBLANK(H31),"",H31-DATE(YEAR(NOW()),MONTH(NOW()),DAY(NOW())))</f>
        <v>18</v>
      </c>
      <c r="J31" s="12" t="str">
        <f t="shared" ca="1" si="2"/>
        <v>NOT DUE</v>
      </c>
      <c r="K31" s="24" t="s">
        <v>3398</v>
      </c>
      <c r="L31" s="83"/>
    </row>
    <row r="32" spans="1:12" ht="15" customHeight="1">
      <c r="A32" s="12" t="s">
        <v>1107</v>
      </c>
      <c r="B32" s="24" t="s">
        <v>3353</v>
      </c>
      <c r="C32" s="24" t="s">
        <v>3348</v>
      </c>
      <c r="D32" s="34" t="s">
        <v>4</v>
      </c>
      <c r="E32" s="8">
        <v>44082</v>
      </c>
      <c r="F32" s="366">
        <v>44677</v>
      </c>
      <c r="G32" s="52"/>
      <c r="H32" s="17">
        <f>F32+30</f>
        <v>44707</v>
      </c>
      <c r="I32" s="11">
        <f t="shared" ca="1" si="6"/>
        <v>18</v>
      </c>
      <c r="J32" s="12" t="str">
        <f t="shared" ca="1" si="2"/>
        <v>NOT DUE</v>
      </c>
      <c r="K32" s="24" t="s">
        <v>3399</v>
      </c>
      <c r="L32" s="83"/>
    </row>
    <row r="33" spans="1:12" ht="16.5" customHeight="1">
      <c r="A33" s="12" t="s">
        <v>1108</v>
      </c>
      <c r="B33" s="24" t="s">
        <v>3363</v>
      </c>
      <c r="C33" s="24" t="s">
        <v>3348</v>
      </c>
      <c r="D33" s="34" t="s">
        <v>4</v>
      </c>
      <c r="E33" s="8">
        <v>44082</v>
      </c>
      <c r="F33" s="366">
        <v>44677</v>
      </c>
      <c r="G33" s="52"/>
      <c r="H33" s="17">
        <f t="shared" ref="H33:H36" si="7">F33+30</f>
        <v>44707</v>
      </c>
      <c r="I33" s="11">
        <f t="shared" ca="1" si="6"/>
        <v>18</v>
      </c>
      <c r="J33" s="12" t="str">
        <f t="shared" ca="1" si="2"/>
        <v>NOT DUE</v>
      </c>
      <c r="K33" s="24" t="s">
        <v>3396</v>
      </c>
      <c r="L33" s="83"/>
    </row>
    <row r="34" spans="1:12" ht="15" customHeight="1">
      <c r="A34" s="12" t="s">
        <v>1109</v>
      </c>
      <c r="B34" s="24" t="s">
        <v>3364</v>
      </c>
      <c r="C34" s="24" t="s">
        <v>1039</v>
      </c>
      <c r="D34" s="34" t="s">
        <v>4</v>
      </c>
      <c r="E34" s="8">
        <v>44082</v>
      </c>
      <c r="F34" s="366">
        <v>44677</v>
      </c>
      <c r="G34" s="52"/>
      <c r="H34" s="17">
        <f t="shared" si="7"/>
        <v>44707</v>
      </c>
      <c r="I34" s="11">
        <f t="shared" ca="1" si="6"/>
        <v>18</v>
      </c>
      <c r="J34" s="12" t="str">
        <f t="shared" ca="1" si="2"/>
        <v>NOT DUE</v>
      </c>
      <c r="K34" s="24"/>
      <c r="L34" s="83"/>
    </row>
    <row r="35" spans="1:12" ht="15" customHeight="1">
      <c r="A35" s="12" t="s">
        <v>1110</v>
      </c>
      <c r="B35" s="24" t="s">
        <v>3365</v>
      </c>
      <c r="C35" s="24" t="s">
        <v>1039</v>
      </c>
      <c r="D35" s="34" t="s">
        <v>4</v>
      </c>
      <c r="E35" s="8">
        <v>44082</v>
      </c>
      <c r="F35" s="366">
        <v>44677</v>
      </c>
      <c r="G35" s="52"/>
      <c r="H35" s="17">
        <f t="shared" si="7"/>
        <v>44707</v>
      </c>
      <c r="I35" s="11">
        <f t="shared" ca="1" si="6"/>
        <v>18</v>
      </c>
      <c r="J35" s="12" t="str">
        <f t="shared" ca="1" si="2"/>
        <v>NOT DUE</v>
      </c>
      <c r="K35" s="24"/>
      <c r="L35" s="83"/>
    </row>
    <row r="36" spans="1:12" ht="16.5" customHeight="1">
      <c r="A36" s="12" t="s">
        <v>1111</v>
      </c>
      <c r="B36" s="24" t="s">
        <v>3354</v>
      </c>
      <c r="C36" s="24" t="s">
        <v>3362</v>
      </c>
      <c r="D36" s="34" t="s">
        <v>4</v>
      </c>
      <c r="E36" s="8">
        <v>44082</v>
      </c>
      <c r="F36" s="366">
        <v>44677</v>
      </c>
      <c r="G36" s="52"/>
      <c r="H36" s="17">
        <f t="shared" si="7"/>
        <v>44707</v>
      </c>
      <c r="I36" s="11">
        <f t="shared" ca="1" si="6"/>
        <v>18</v>
      </c>
      <c r="J36" s="12" t="str">
        <f t="shared" ca="1" si="2"/>
        <v>NOT DUE</v>
      </c>
      <c r="K36" s="24"/>
      <c r="L36" s="83"/>
    </row>
    <row r="37" spans="1:12" ht="26.45" customHeight="1">
      <c r="A37" s="12" t="s">
        <v>1112</v>
      </c>
      <c r="B37" s="24" t="s">
        <v>3355</v>
      </c>
      <c r="C37" s="24" t="s">
        <v>3356</v>
      </c>
      <c r="D37" s="34" t="s">
        <v>0</v>
      </c>
      <c r="E37" s="8">
        <v>44082</v>
      </c>
      <c r="F37" s="366">
        <v>44624</v>
      </c>
      <c r="G37" s="52"/>
      <c r="H37" s="10">
        <f>F37+90</f>
        <v>44714</v>
      </c>
      <c r="I37" s="11">
        <f t="shared" ca="1" si="6"/>
        <v>25</v>
      </c>
      <c r="J37" s="12" t="str">
        <f t="shared" ca="1" si="2"/>
        <v>NOT DUE</v>
      </c>
      <c r="K37" s="24"/>
      <c r="L37" s="15"/>
    </row>
    <row r="38" spans="1:12" ht="26.45" customHeight="1">
      <c r="A38" s="12" t="s">
        <v>1113</v>
      </c>
      <c r="B38" s="24" t="s">
        <v>3355</v>
      </c>
      <c r="C38" s="24" t="s">
        <v>596</v>
      </c>
      <c r="D38" s="34">
        <v>8000</v>
      </c>
      <c r="E38" s="8">
        <v>44082</v>
      </c>
      <c r="F38" s="8">
        <v>44082</v>
      </c>
      <c r="G38" s="52"/>
      <c r="H38" s="10">
        <f>IF(I38&lt;8000,F38+(D38/24),"error")</f>
        <v>44415.333333333336</v>
      </c>
      <c r="I38" s="11">
        <f>D38-(F4-G38)</f>
        <v>6115</v>
      </c>
      <c r="J38" s="12" t="str">
        <f t="shared" si="2"/>
        <v>NOT DUE</v>
      </c>
      <c r="K38" s="24"/>
      <c r="L38" s="15"/>
    </row>
    <row r="39" spans="1:12" ht="26.45" customHeight="1">
      <c r="A39" s="12" t="s">
        <v>1114</v>
      </c>
      <c r="B39" s="24" t="s">
        <v>3357</v>
      </c>
      <c r="C39" s="24" t="s">
        <v>1040</v>
      </c>
      <c r="D39" s="34" t="s">
        <v>4</v>
      </c>
      <c r="E39" s="8">
        <v>44082</v>
      </c>
      <c r="F39" s="366">
        <v>44677</v>
      </c>
      <c r="G39" s="52"/>
      <c r="H39" s="10">
        <f>F39+30</f>
        <v>44707</v>
      </c>
      <c r="I39" s="11">
        <f t="shared" ca="1" si="6"/>
        <v>18</v>
      </c>
      <c r="J39" s="12" t="str">
        <f t="shared" ca="1" si="2"/>
        <v>NOT DUE</v>
      </c>
      <c r="K39" s="24"/>
      <c r="L39" s="83"/>
    </row>
    <row r="40" spans="1:12" ht="26.45" customHeight="1">
      <c r="A40" s="12" t="s">
        <v>1115</v>
      </c>
      <c r="B40" s="24" t="s">
        <v>1042</v>
      </c>
      <c r="C40" s="24" t="s">
        <v>1043</v>
      </c>
      <c r="D40" s="34" t="s">
        <v>1</v>
      </c>
      <c r="E40" s="8">
        <v>44082</v>
      </c>
      <c r="F40" s="366">
        <v>44689</v>
      </c>
      <c r="G40" s="52"/>
      <c r="H40" s="10">
        <f t="shared" ref="H40:H47" si="8">F40+1</f>
        <v>44690</v>
      </c>
      <c r="I40" s="11">
        <f t="shared" ca="1" si="6"/>
        <v>1</v>
      </c>
      <c r="J40" s="12" t="str">
        <f t="shared" ca="1" si="2"/>
        <v>NOT DUE</v>
      </c>
      <c r="K40" s="24"/>
      <c r="L40" s="15"/>
    </row>
    <row r="41" spans="1:12" ht="26.45" customHeight="1">
      <c r="A41" s="12" t="s">
        <v>1116</v>
      </c>
      <c r="B41" s="24" t="s">
        <v>1044</v>
      </c>
      <c r="C41" s="24" t="s">
        <v>1045</v>
      </c>
      <c r="D41" s="34" t="s">
        <v>1</v>
      </c>
      <c r="E41" s="8">
        <v>44082</v>
      </c>
      <c r="F41" s="366">
        <v>44689</v>
      </c>
      <c r="G41" s="52"/>
      <c r="H41" s="10">
        <f t="shared" si="8"/>
        <v>44690</v>
      </c>
      <c r="I41" s="11">
        <f t="shared" ca="1" si="6"/>
        <v>1</v>
      </c>
      <c r="J41" s="12" t="str">
        <f t="shared" ca="1" si="2"/>
        <v>NOT DUE</v>
      </c>
      <c r="K41" s="24"/>
      <c r="L41" s="15"/>
    </row>
    <row r="42" spans="1:12" ht="26.45" customHeight="1">
      <c r="A42" s="12" t="s">
        <v>1117</v>
      </c>
      <c r="B42" s="24" t="s">
        <v>1046</v>
      </c>
      <c r="C42" s="24" t="s">
        <v>1047</v>
      </c>
      <c r="D42" s="34" t="s">
        <v>1</v>
      </c>
      <c r="E42" s="8">
        <v>44082</v>
      </c>
      <c r="F42" s="366">
        <v>44689</v>
      </c>
      <c r="G42" s="52"/>
      <c r="H42" s="10">
        <f t="shared" si="8"/>
        <v>44690</v>
      </c>
      <c r="I42" s="11">
        <f t="shared" ca="1" si="6"/>
        <v>1</v>
      </c>
      <c r="J42" s="12" t="str">
        <f t="shared" ca="1" si="2"/>
        <v>NOT DUE</v>
      </c>
      <c r="K42" s="24"/>
      <c r="L42" s="15"/>
    </row>
    <row r="43" spans="1:12" ht="26.45" customHeight="1">
      <c r="A43" s="12" t="s">
        <v>1118</v>
      </c>
      <c r="B43" s="24" t="s">
        <v>1048</v>
      </c>
      <c r="C43" s="24" t="s">
        <v>1049</v>
      </c>
      <c r="D43" s="34" t="s">
        <v>4</v>
      </c>
      <c r="E43" s="8">
        <v>44082</v>
      </c>
      <c r="F43" s="366">
        <v>44677</v>
      </c>
      <c r="G43" s="52"/>
      <c r="H43" s="10">
        <f>F43+30</f>
        <v>44707</v>
      </c>
      <c r="I43" s="11">
        <f t="shared" ca="1" si="6"/>
        <v>18</v>
      </c>
      <c r="J43" s="12" t="str">
        <f t="shared" ca="1" si="2"/>
        <v>NOT DUE</v>
      </c>
      <c r="K43" s="24"/>
      <c r="L43" s="19"/>
    </row>
    <row r="44" spans="1:12" ht="26.45" customHeight="1">
      <c r="A44" s="12" t="s">
        <v>1119</v>
      </c>
      <c r="B44" s="24" t="s">
        <v>1050</v>
      </c>
      <c r="C44" s="24" t="s">
        <v>1051</v>
      </c>
      <c r="D44" s="34" t="s">
        <v>1</v>
      </c>
      <c r="E44" s="8">
        <v>44082</v>
      </c>
      <c r="F44" s="366">
        <v>44689</v>
      </c>
      <c r="G44" s="52"/>
      <c r="H44" s="10">
        <f>F44+1</f>
        <v>44690</v>
      </c>
      <c r="I44" s="11">
        <f t="shared" ca="1" si="6"/>
        <v>1</v>
      </c>
      <c r="J44" s="12" t="str">
        <f t="shared" ca="1" si="2"/>
        <v>NOT DUE</v>
      </c>
      <c r="K44" s="24"/>
      <c r="L44" s="15"/>
    </row>
    <row r="45" spans="1:12" ht="15" customHeight="1">
      <c r="A45" s="12" t="s">
        <v>1120</v>
      </c>
      <c r="B45" s="24" t="s">
        <v>1052</v>
      </c>
      <c r="C45" s="24" t="s">
        <v>1053</v>
      </c>
      <c r="D45" s="34" t="s">
        <v>1</v>
      </c>
      <c r="E45" s="8">
        <v>44082</v>
      </c>
      <c r="F45" s="366">
        <v>44689</v>
      </c>
      <c r="G45" s="52"/>
      <c r="H45" s="10">
        <f>F45+1</f>
        <v>44690</v>
      </c>
      <c r="I45" s="11">
        <f t="shared" ca="1" si="6"/>
        <v>1</v>
      </c>
      <c r="J45" s="12" t="str">
        <f t="shared" ca="1" si="2"/>
        <v>NOT DUE</v>
      </c>
      <c r="K45" s="24"/>
      <c r="L45" s="15"/>
    </row>
    <row r="46" spans="1:12" ht="26.45" customHeight="1">
      <c r="A46" s="12" t="s">
        <v>1121</v>
      </c>
      <c r="B46" s="24" t="s">
        <v>1054</v>
      </c>
      <c r="C46" s="24" t="s">
        <v>1055</v>
      </c>
      <c r="D46" s="34" t="s">
        <v>1</v>
      </c>
      <c r="E46" s="8">
        <v>44082</v>
      </c>
      <c r="F46" s="366">
        <v>44689</v>
      </c>
      <c r="G46" s="52"/>
      <c r="H46" s="10">
        <f t="shared" si="8"/>
        <v>44690</v>
      </c>
      <c r="I46" s="11">
        <f t="shared" ca="1" si="6"/>
        <v>1</v>
      </c>
      <c r="J46" s="12" t="str">
        <f t="shared" ca="1" si="2"/>
        <v>NOT DUE</v>
      </c>
      <c r="K46" s="24"/>
      <c r="L46" s="15"/>
    </row>
    <row r="47" spans="1:12" ht="26.45" customHeight="1">
      <c r="A47" s="12" t="s">
        <v>1122</v>
      </c>
      <c r="B47" s="24" t="s">
        <v>1056</v>
      </c>
      <c r="C47" s="24" t="s">
        <v>1043</v>
      </c>
      <c r="D47" s="34" t="s">
        <v>1</v>
      </c>
      <c r="E47" s="8">
        <v>44082</v>
      </c>
      <c r="F47" s="366">
        <v>44689</v>
      </c>
      <c r="G47" s="52"/>
      <c r="H47" s="10">
        <f t="shared" si="8"/>
        <v>44690</v>
      </c>
      <c r="I47" s="11">
        <f t="shared" ca="1" si="6"/>
        <v>1</v>
      </c>
      <c r="J47" s="12" t="str">
        <f t="shared" ca="1" si="2"/>
        <v>NOT DUE</v>
      </c>
      <c r="K47" s="24"/>
      <c r="L47" s="15"/>
    </row>
    <row r="48" spans="1:12" ht="26.45" customHeight="1">
      <c r="A48" s="12" t="s">
        <v>1123</v>
      </c>
      <c r="B48" s="24" t="s">
        <v>1057</v>
      </c>
      <c r="C48" s="24" t="s">
        <v>1058</v>
      </c>
      <c r="D48" s="34" t="s">
        <v>3</v>
      </c>
      <c r="E48" s="8">
        <v>44082</v>
      </c>
      <c r="F48" s="366">
        <v>44633</v>
      </c>
      <c r="G48" s="52"/>
      <c r="H48" s="10">
        <f>F48+180</f>
        <v>44813</v>
      </c>
      <c r="I48" s="11">
        <f t="shared" ca="1" si="6"/>
        <v>124</v>
      </c>
      <c r="J48" s="12" t="str">
        <f t="shared" ca="1" si="2"/>
        <v>NOT DUE</v>
      </c>
      <c r="K48" s="24"/>
      <c r="L48" s="15"/>
    </row>
    <row r="49" spans="1:12" ht="26.45" customHeight="1">
      <c r="A49" s="12" t="s">
        <v>1124</v>
      </c>
      <c r="B49" s="24" t="s">
        <v>1059</v>
      </c>
      <c r="C49" s="24" t="s">
        <v>3348</v>
      </c>
      <c r="D49" s="34" t="s">
        <v>4</v>
      </c>
      <c r="E49" s="8">
        <v>44082</v>
      </c>
      <c r="F49" s="366">
        <v>44677</v>
      </c>
      <c r="G49" s="52"/>
      <c r="H49" s="10">
        <f>F49+30</f>
        <v>44707</v>
      </c>
      <c r="I49" s="11">
        <f t="shared" ca="1" si="6"/>
        <v>18</v>
      </c>
      <c r="J49" s="12" t="str">
        <f t="shared" ca="1" si="2"/>
        <v>NOT DUE</v>
      </c>
      <c r="K49" s="24"/>
      <c r="L49" s="19"/>
    </row>
    <row r="50" spans="1:12" ht="26.45" customHeight="1">
      <c r="A50" s="12" t="s">
        <v>1125</v>
      </c>
      <c r="B50" s="24" t="s">
        <v>1060</v>
      </c>
      <c r="C50" s="24" t="s">
        <v>1061</v>
      </c>
      <c r="D50" s="34" t="s">
        <v>0</v>
      </c>
      <c r="E50" s="8">
        <v>44082</v>
      </c>
      <c r="F50" s="306">
        <v>44626</v>
      </c>
      <c r="G50" s="52"/>
      <c r="H50" s="10">
        <f>F50+90</f>
        <v>44716</v>
      </c>
      <c r="I50" s="11">
        <f t="shared" ca="1" si="6"/>
        <v>27</v>
      </c>
      <c r="J50" s="12" t="str">
        <f t="shared" ca="1" si="2"/>
        <v>NOT DUE</v>
      </c>
      <c r="K50" s="24"/>
      <c r="L50" s="15"/>
    </row>
    <row r="51" spans="1:12" ht="23.25" customHeight="1">
      <c r="A51" s="12" t="s">
        <v>3360</v>
      </c>
      <c r="B51" s="24" t="s">
        <v>1062</v>
      </c>
      <c r="C51" s="24" t="s">
        <v>1063</v>
      </c>
      <c r="D51" s="34" t="s">
        <v>376</v>
      </c>
      <c r="E51" s="8">
        <v>44082</v>
      </c>
      <c r="F51" s="8">
        <v>44446</v>
      </c>
      <c r="G51" s="52"/>
      <c r="H51" s="10">
        <f t="shared" ref="H51:H55" si="9">F51+365</f>
        <v>44811</v>
      </c>
      <c r="I51" s="11">
        <f t="shared" ca="1" si="6"/>
        <v>122</v>
      </c>
      <c r="J51" s="12" t="str">
        <f t="shared" ca="1" si="2"/>
        <v>NOT DUE</v>
      </c>
      <c r="K51" s="24"/>
      <c r="L51" s="15"/>
    </row>
    <row r="52" spans="1:12" ht="26.45" customHeight="1">
      <c r="A52" s="12" t="s">
        <v>3366</v>
      </c>
      <c r="B52" s="24" t="s">
        <v>1064</v>
      </c>
      <c r="C52" s="24" t="s">
        <v>1065</v>
      </c>
      <c r="D52" s="34" t="s">
        <v>376</v>
      </c>
      <c r="E52" s="8">
        <v>44082</v>
      </c>
      <c r="F52" s="306">
        <v>44446</v>
      </c>
      <c r="G52" s="52"/>
      <c r="H52" s="10">
        <f t="shared" si="9"/>
        <v>44811</v>
      </c>
      <c r="I52" s="11">
        <f t="shared" ca="1" si="6"/>
        <v>122</v>
      </c>
      <c r="J52" s="12" t="str">
        <f t="shared" ca="1" si="2"/>
        <v>NOT DUE</v>
      </c>
      <c r="K52" s="24"/>
      <c r="L52" s="15"/>
    </row>
    <row r="53" spans="1:12" ht="26.45" customHeight="1">
      <c r="A53" s="12" t="s">
        <v>3367</v>
      </c>
      <c r="B53" s="24" t="s">
        <v>1066</v>
      </c>
      <c r="C53" s="24" t="s">
        <v>1067</v>
      </c>
      <c r="D53" s="34" t="s">
        <v>376</v>
      </c>
      <c r="E53" s="8">
        <v>44082</v>
      </c>
      <c r="F53" s="306">
        <v>44446</v>
      </c>
      <c r="G53" s="52"/>
      <c r="H53" s="10">
        <f t="shared" si="9"/>
        <v>44811</v>
      </c>
      <c r="I53" s="11">
        <f t="shared" ca="1" si="6"/>
        <v>122</v>
      </c>
      <c r="J53" s="12" t="str">
        <f t="shared" ca="1" si="2"/>
        <v>NOT DUE</v>
      </c>
      <c r="K53" s="24"/>
      <c r="L53" s="15"/>
    </row>
    <row r="54" spans="1:12" ht="26.45" customHeight="1">
      <c r="A54" s="12" t="s">
        <v>3368</v>
      </c>
      <c r="B54" s="24" t="s">
        <v>1068</v>
      </c>
      <c r="C54" s="24" t="s">
        <v>1069</v>
      </c>
      <c r="D54" s="34" t="s">
        <v>376</v>
      </c>
      <c r="E54" s="8">
        <v>44082</v>
      </c>
      <c r="F54" s="306">
        <v>44446</v>
      </c>
      <c r="G54" s="52"/>
      <c r="H54" s="10">
        <f t="shared" si="9"/>
        <v>44811</v>
      </c>
      <c r="I54" s="11">
        <f t="shared" ca="1" si="6"/>
        <v>122</v>
      </c>
      <c r="J54" s="12" t="str">
        <f t="shared" ca="1" si="2"/>
        <v>NOT DUE</v>
      </c>
      <c r="K54" s="24"/>
      <c r="L54" s="15"/>
    </row>
    <row r="55" spans="1:12" ht="24.75" customHeight="1">
      <c r="A55" s="12" t="s">
        <v>3383</v>
      </c>
      <c r="B55" s="24" t="s">
        <v>1070</v>
      </c>
      <c r="C55" s="24" t="s">
        <v>1071</v>
      </c>
      <c r="D55" s="34" t="s">
        <v>376</v>
      </c>
      <c r="E55" s="8">
        <v>44082</v>
      </c>
      <c r="F55" s="306">
        <v>44446</v>
      </c>
      <c r="G55" s="52"/>
      <c r="H55" s="10">
        <f t="shared" si="9"/>
        <v>44811</v>
      </c>
      <c r="I55" s="11">
        <f t="shared" ca="1" si="6"/>
        <v>122</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6" t="s">
        <v>5001</v>
      </c>
      <c r="F61" s="466"/>
      <c r="G61" s="466"/>
      <c r="I61" s="462" t="s">
        <v>4951</v>
      </c>
      <c r="J61" s="462"/>
      <c r="K61" s="462"/>
    </row>
    <row r="62" spans="1:12">
      <c r="A62" s="220"/>
      <c r="E62" s="463"/>
      <c r="F62" s="463"/>
      <c r="G62" s="463"/>
      <c r="I62" s="463"/>
      <c r="J62" s="463"/>
      <c r="K62" s="463"/>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C2816BC-D346-456B-87B2-8C0B945652F1}">
          <x14:formula1>
            <xm:f>Details!$A$1:$A$7</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topLeftCell="A58" zoomScaleNormal="100" workbookViewId="0">
      <selection activeCell="G67" sqref="G67"/>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1128</v>
      </c>
      <c r="D3" s="518" t="s">
        <v>12</v>
      </c>
      <c r="E3" s="518"/>
      <c r="F3" s="249" t="s">
        <v>1208</v>
      </c>
    </row>
    <row r="4" spans="1:12" ht="18" customHeight="1">
      <c r="A4" s="517" t="s">
        <v>74</v>
      </c>
      <c r="B4" s="517"/>
      <c r="C4" s="29" t="s">
        <v>4643</v>
      </c>
      <c r="D4" s="518" t="s">
        <v>2072</v>
      </c>
      <c r="E4" s="518"/>
      <c r="F4" s="246">
        <f>'Running Hours'!B21</f>
        <v>6951</v>
      </c>
    </row>
    <row r="5" spans="1:12" ht="18" customHeight="1">
      <c r="A5" s="517" t="s">
        <v>75</v>
      </c>
      <c r="B5" s="517"/>
      <c r="C5" s="30" t="s">
        <v>4646</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1209</v>
      </c>
      <c r="B8" s="24" t="s">
        <v>1129</v>
      </c>
      <c r="C8" s="24" t="s">
        <v>1130</v>
      </c>
      <c r="D8" s="34">
        <v>2000</v>
      </c>
      <c r="E8" s="8">
        <v>44082</v>
      </c>
      <c r="F8" s="8">
        <v>44683</v>
      </c>
      <c r="G8" s="20">
        <v>6831</v>
      </c>
      <c r="H8" s="17">
        <f>IF(I8&lt;=2000,$F$5+(I8/24),"error")</f>
        <v>44767.333333333336</v>
      </c>
      <c r="I8" s="18">
        <f t="shared" ref="I8:I71" si="0">D8-($F$4-G8)</f>
        <v>1880</v>
      </c>
      <c r="J8" s="12" t="str">
        <f>IF(I8="","",IF(I8&lt;0,"OVERDUE","NOT DUE"))</f>
        <v>NOT DUE</v>
      </c>
      <c r="K8" s="24" t="s">
        <v>3370</v>
      </c>
      <c r="L8" s="32"/>
    </row>
    <row r="9" spans="1:12" ht="24">
      <c r="A9" s="12" t="s">
        <v>1210</v>
      </c>
      <c r="B9" s="24" t="s">
        <v>1131</v>
      </c>
      <c r="C9" s="24" t="s">
        <v>1132</v>
      </c>
      <c r="D9" s="34">
        <v>2000</v>
      </c>
      <c r="E9" s="8">
        <v>44082</v>
      </c>
      <c r="F9" s="366">
        <v>44683</v>
      </c>
      <c r="G9" s="304">
        <v>6831</v>
      </c>
      <c r="H9" s="17">
        <f t="shared" ref="H9:H38" si="1">IF(I9&lt;=2000,$F$5+(I9/24),"error")</f>
        <v>44767.333333333336</v>
      </c>
      <c r="I9" s="18">
        <f t="shared" si="0"/>
        <v>1880</v>
      </c>
      <c r="J9" s="12" t="str">
        <f t="shared" ref="J9:J72" si="2">IF(I9="","",IF(I9&lt;0,"OVERDUE","NOT DUE"))</f>
        <v>NOT DUE</v>
      </c>
      <c r="K9" s="24" t="s">
        <v>3370</v>
      </c>
      <c r="L9" s="32"/>
    </row>
    <row r="10" spans="1:12" ht="15" customHeight="1">
      <c r="A10" s="12" t="s">
        <v>1211</v>
      </c>
      <c r="B10" s="24" t="s">
        <v>1133</v>
      </c>
      <c r="C10" s="24" t="s">
        <v>1134</v>
      </c>
      <c r="D10" s="34">
        <v>2000</v>
      </c>
      <c r="E10" s="8">
        <v>44082</v>
      </c>
      <c r="F10" s="366">
        <v>44683</v>
      </c>
      <c r="G10" s="304">
        <v>6831</v>
      </c>
      <c r="H10" s="17">
        <f t="shared" si="1"/>
        <v>44767.333333333336</v>
      </c>
      <c r="I10" s="18">
        <f t="shared" si="0"/>
        <v>1880</v>
      </c>
      <c r="J10" s="12" t="str">
        <f t="shared" si="2"/>
        <v>NOT DUE</v>
      </c>
      <c r="K10" s="24" t="s">
        <v>3370</v>
      </c>
      <c r="L10" s="32"/>
    </row>
    <row r="11" spans="1:12" ht="15" customHeight="1">
      <c r="A11" s="12" t="s">
        <v>1212</v>
      </c>
      <c r="B11" s="24" t="s">
        <v>1135</v>
      </c>
      <c r="C11" s="24" t="s">
        <v>1136</v>
      </c>
      <c r="D11" s="34">
        <v>2000</v>
      </c>
      <c r="E11" s="8">
        <v>44082</v>
      </c>
      <c r="F11" s="366">
        <v>44683</v>
      </c>
      <c r="G11" s="304">
        <v>6831</v>
      </c>
      <c r="H11" s="17">
        <f t="shared" si="1"/>
        <v>44767.333333333336</v>
      </c>
      <c r="I11" s="18">
        <f t="shared" si="0"/>
        <v>1880</v>
      </c>
      <c r="J11" s="12" t="str">
        <f t="shared" si="2"/>
        <v>NOT DUE</v>
      </c>
      <c r="K11" s="24" t="s">
        <v>3370</v>
      </c>
      <c r="L11" s="32"/>
    </row>
    <row r="12" spans="1:12" ht="15" customHeight="1">
      <c r="A12" s="12" t="s">
        <v>1213</v>
      </c>
      <c r="B12" s="24" t="s">
        <v>1137</v>
      </c>
      <c r="C12" s="24" t="s">
        <v>1138</v>
      </c>
      <c r="D12" s="34">
        <v>2000</v>
      </c>
      <c r="E12" s="8">
        <v>44082</v>
      </c>
      <c r="F12" s="366">
        <v>44683</v>
      </c>
      <c r="G12" s="304">
        <v>6831</v>
      </c>
      <c r="H12" s="17">
        <f t="shared" si="1"/>
        <v>44767.333333333336</v>
      </c>
      <c r="I12" s="18">
        <f t="shared" si="0"/>
        <v>1880</v>
      </c>
      <c r="J12" s="12" t="str">
        <f t="shared" si="2"/>
        <v>NOT DUE</v>
      </c>
      <c r="K12" s="24" t="s">
        <v>3370</v>
      </c>
      <c r="L12" s="32"/>
    </row>
    <row r="13" spans="1:12" ht="26.45" customHeight="1">
      <c r="A13" s="12" t="s">
        <v>1214</v>
      </c>
      <c r="B13" s="24" t="s">
        <v>1203</v>
      </c>
      <c r="C13" s="24" t="s">
        <v>1139</v>
      </c>
      <c r="D13" s="34">
        <v>2000</v>
      </c>
      <c r="E13" s="8">
        <v>44082</v>
      </c>
      <c r="F13" s="366">
        <v>44683</v>
      </c>
      <c r="G13" s="304">
        <v>6831</v>
      </c>
      <c r="H13" s="17">
        <f t="shared" si="1"/>
        <v>44767.333333333336</v>
      </c>
      <c r="I13" s="18">
        <f t="shared" si="0"/>
        <v>1880</v>
      </c>
      <c r="J13" s="12" t="str">
        <f t="shared" si="2"/>
        <v>NOT DUE</v>
      </c>
      <c r="K13" s="24" t="s">
        <v>3370</v>
      </c>
      <c r="L13" s="32"/>
    </row>
    <row r="14" spans="1:12" ht="26.45" customHeight="1">
      <c r="A14" s="12" t="s">
        <v>1215</v>
      </c>
      <c r="B14" s="24" t="s">
        <v>1204</v>
      </c>
      <c r="C14" s="24" t="s">
        <v>1140</v>
      </c>
      <c r="D14" s="34">
        <v>2000</v>
      </c>
      <c r="E14" s="8">
        <v>44082</v>
      </c>
      <c r="F14" s="366">
        <v>44683</v>
      </c>
      <c r="G14" s="304">
        <v>6831</v>
      </c>
      <c r="H14" s="17">
        <f t="shared" si="1"/>
        <v>44767.333333333336</v>
      </c>
      <c r="I14" s="18">
        <f t="shared" si="0"/>
        <v>1880</v>
      </c>
      <c r="J14" s="12" t="str">
        <f t="shared" si="2"/>
        <v>NOT DUE</v>
      </c>
      <c r="K14" s="24" t="s">
        <v>3370</v>
      </c>
      <c r="L14" s="32"/>
    </row>
    <row r="15" spans="1:12" ht="15" customHeight="1">
      <c r="A15" s="12" t="s">
        <v>1216</v>
      </c>
      <c r="B15" s="24" t="s">
        <v>1141</v>
      </c>
      <c r="C15" s="24" t="s">
        <v>1142</v>
      </c>
      <c r="D15" s="34">
        <v>2000</v>
      </c>
      <c r="E15" s="8">
        <v>44082</v>
      </c>
      <c r="F15" s="366">
        <v>44683</v>
      </c>
      <c r="G15" s="304">
        <v>6831</v>
      </c>
      <c r="H15" s="17">
        <f t="shared" si="1"/>
        <v>44767.333333333336</v>
      </c>
      <c r="I15" s="18">
        <f t="shared" si="0"/>
        <v>1880</v>
      </c>
      <c r="J15" s="12" t="str">
        <f t="shared" si="2"/>
        <v>NOT DUE</v>
      </c>
      <c r="K15" s="24" t="s">
        <v>3370</v>
      </c>
      <c r="L15" s="32"/>
    </row>
    <row r="16" spans="1:12" ht="15" customHeight="1">
      <c r="A16" s="12" t="s">
        <v>1217</v>
      </c>
      <c r="B16" s="24" t="s">
        <v>1143</v>
      </c>
      <c r="C16" s="24" t="s">
        <v>1144</v>
      </c>
      <c r="D16" s="34">
        <v>2000</v>
      </c>
      <c r="E16" s="8">
        <v>44082</v>
      </c>
      <c r="F16" s="366">
        <v>44683</v>
      </c>
      <c r="G16" s="304">
        <v>6831</v>
      </c>
      <c r="H16" s="17">
        <f t="shared" si="1"/>
        <v>44767.333333333336</v>
      </c>
      <c r="I16" s="18">
        <f t="shared" si="0"/>
        <v>1880</v>
      </c>
      <c r="J16" s="12" t="str">
        <f t="shared" si="2"/>
        <v>NOT DUE</v>
      </c>
      <c r="K16" s="24" t="s">
        <v>3370</v>
      </c>
      <c r="L16" s="32"/>
    </row>
    <row r="17" spans="1:12" ht="15" customHeight="1">
      <c r="A17" s="12" t="s">
        <v>1218</v>
      </c>
      <c r="B17" s="24" t="s">
        <v>1145</v>
      </c>
      <c r="C17" s="24" t="s">
        <v>1144</v>
      </c>
      <c r="D17" s="34">
        <v>2000</v>
      </c>
      <c r="E17" s="8">
        <v>44082</v>
      </c>
      <c r="F17" s="366">
        <v>44683</v>
      </c>
      <c r="G17" s="304">
        <v>6831</v>
      </c>
      <c r="H17" s="17">
        <f t="shared" si="1"/>
        <v>44767.333333333336</v>
      </c>
      <c r="I17" s="18">
        <f t="shared" si="0"/>
        <v>1880</v>
      </c>
      <c r="J17" s="12" t="str">
        <f t="shared" si="2"/>
        <v>NOT DUE</v>
      </c>
      <c r="K17" s="24" t="s">
        <v>3370</v>
      </c>
      <c r="L17" s="32"/>
    </row>
    <row r="18" spans="1:12" ht="15" customHeight="1">
      <c r="A18" s="12" t="s">
        <v>1219</v>
      </c>
      <c r="B18" s="24" t="s">
        <v>1146</v>
      </c>
      <c r="C18" s="24" t="s">
        <v>1147</v>
      </c>
      <c r="D18" s="34">
        <v>2000</v>
      </c>
      <c r="E18" s="8">
        <v>44082</v>
      </c>
      <c r="F18" s="366">
        <v>44683</v>
      </c>
      <c r="G18" s="304">
        <v>6831</v>
      </c>
      <c r="H18" s="17">
        <f t="shared" si="1"/>
        <v>44767.333333333336</v>
      </c>
      <c r="I18" s="18">
        <f t="shared" si="0"/>
        <v>1880</v>
      </c>
      <c r="J18" s="12" t="str">
        <f t="shared" si="2"/>
        <v>NOT DUE</v>
      </c>
      <c r="K18" s="24" t="s">
        <v>3370</v>
      </c>
      <c r="L18" s="32"/>
    </row>
    <row r="19" spans="1:12" ht="26.45" customHeight="1">
      <c r="A19" s="12" t="s">
        <v>1220</v>
      </c>
      <c r="B19" s="24" t="s">
        <v>1148</v>
      </c>
      <c r="C19" s="24" t="s">
        <v>1149</v>
      </c>
      <c r="D19" s="34">
        <v>2000</v>
      </c>
      <c r="E19" s="8">
        <v>44082</v>
      </c>
      <c r="F19" s="366">
        <v>44683</v>
      </c>
      <c r="G19" s="304">
        <v>6831</v>
      </c>
      <c r="H19" s="17">
        <f t="shared" si="1"/>
        <v>44767.333333333336</v>
      </c>
      <c r="I19" s="18">
        <f t="shared" si="0"/>
        <v>1880</v>
      </c>
      <c r="J19" s="12" t="str">
        <f t="shared" si="2"/>
        <v>NOT DUE</v>
      </c>
      <c r="K19" s="24" t="s">
        <v>3370</v>
      </c>
      <c r="L19" s="32"/>
    </row>
    <row r="20" spans="1:12" ht="15" customHeight="1">
      <c r="A20" s="12" t="s">
        <v>1221</v>
      </c>
      <c r="B20" s="24" t="s">
        <v>1150</v>
      </c>
      <c r="C20" s="24" t="s">
        <v>1149</v>
      </c>
      <c r="D20" s="34">
        <v>2000</v>
      </c>
      <c r="E20" s="8">
        <v>44082</v>
      </c>
      <c r="F20" s="366">
        <v>44683</v>
      </c>
      <c r="G20" s="304">
        <v>6831</v>
      </c>
      <c r="H20" s="17">
        <f t="shared" si="1"/>
        <v>44767.333333333336</v>
      </c>
      <c r="I20" s="18">
        <f t="shared" si="0"/>
        <v>1880</v>
      </c>
      <c r="J20" s="12" t="str">
        <f t="shared" si="2"/>
        <v>NOT DUE</v>
      </c>
      <c r="K20" s="24" t="s">
        <v>3370</v>
      </c>
      <c r="L20" s="32"/>
    </row>
    <row r="21" spans="1:12" ht="26.45" customHeight="1">
      <c r="A21" s="12" t="s">
        <v>1222</v>
      </c>
      <c r="B21" s="24" t="s">
        <v>1151</v>
      </c>
      <c r="C21" s="24" t="s">
        <v>1152</v>
      </c>
      <c r="D21" s="34">
        <v>2000</v>
      </c>
      <c r="E21" s="8">
        <v>44082</v>
      </c>
      <c r="F21" s="366">
        <v>44683</v>
      </c>
      <c r="G21" s="304">
        <v>6831</v>
      </c>
      <c r="H21" s="17">
        <f t="shared" si="1"/>
        <v>44767.333333333336</v>
      </c>
      <c r="I21" s="18">
        <f t="shared" si="0"/>
        <v>1880</v>
      </c>
      <c r="J21" s="12" t="str">
        <f t="shared" si="2"/>
        <v>NOT DUE</v>
      </c>
      <c r="K21" s="24" t="s">
        <v>3370</v>
      </c>
      <c r="L21" s="32"/>
    </row>
    <row r="22" spans="1:12" ht="26.45" customHeight="1">
      <c r="A22" s="12" t="s">
        <v>1223</v>
      </c>
      <c r="B22" s="24" t="s">
        <v>1205</v>
      </c>
      <c r="C22" s="24" t="s">
        <v>1149</v>
      </c>
      <c r="D22" s="34">
        <v>2000</v>
      </c>
      <c r="E22" s="8">
        <v>44082</v>
      </c>
      <c r="F22" s="366">
        <v>44683</v>
      </c>
      <c r="G22" s="304">
        <v>6831</v>
      </c>
      <c r="H22" s="17">
        <f>IF(I22&lt;=2000,$F$5+(I22/24),"error")</f>
        <v>44767.333333333336</v>
      </c>
      <c r="I22" s="18">
        <f t="shared" si="0"/>
        <v>1880</v>
      </c>
      <c r="J22" s="12" t="str">
        <f t="shared" si="2"/>
        <v>NOT DUE</v>
      </c>
      <c r="K22" s="24" t="s">
        <v>3370</v>
      </c>
      <c r="L22" s="32"/>
    </row>
    <row r="23" spans="1:12" ht="15" customHeight="1">
      <c r="A23" s="12" t="s">
        <v>1224</v>
      </c>
      <c r="B23" s="24" t="s">
        <v>1153</v>
      </c>
      <c r="C23" s="24" t="s">
        <v>1154</v>
      </c>
      <c r="D23" s="34">
        <v>2000</v>
      </c>
      <c r="E23" s="8">
        <v>44082</v>
      </c>
      <c r="F23" s="366">
        <v>44683</v>
      </c>
      <c r="G23" s="304">
        <v>6831</v>
      </c>
      <c r="H23" s="17">
        <f t="shared" si="1"/>
        <v>44767.333333333336</v>
      </c>
      <c r="I23" s="18">
        <f t="shared" si="0"/>
        <v>1880</v>
      </c>
      <c r="J23" s="12" t="str">
        <f t="shared" si="2"/>
        <v>NOT DUE</v>
      </c>
      <c r="K23" s="24" t="s">
        <v>3370</v>
      </c>
      <c r="L23" s="32"/>
    </row>
    <row r="24" spans="1:12" ht="26.45" customHeight="1">
      <c r="A24" s="12" t="s">
        <v>1225</v>
      </c>
      <c r="B24" s="24" t="s">
        <v>1155</v>
      </c>
      <c r="C24" s="24" t="s">
        <v>23</v>
      </c>
      <c r="D24" s="34">
        <v>2000</v>
      </c>
      <c r="E24" s="8">
        <v>44082</v>
      </c>
      <c r="F24" s="366">
        <v>44683</v>
      </c>
      <c r="G24" s="304">
        <v>6831</v>
      </c>
      <c r="H24" s="17">
        <f t="shared" si="1"/>
        <v>44767.333333333336</v>
      </c>
      <c r="I24" s="18">
        <f t="shared" si="0"/>
        <v>1880</v>
      </c>
      <c r="J24" s="12" t="str">
        <f t="shared" si="2"/>
        <v>NOT DUE</v>
      </c>
      <c r="K24" s="24" t="s">
        <v>3370</v>
      </c>
      <c r="L24" s="32"/>
    </row>
    <row r="25" spans="1:12" ht="15" customHeight="1">
      <c r="A25" s="12" t="s">
        <v>1226</v>
      </c>
      <c r="B25" s="24" t="s">
        <v>1156</v>
      </c>
      <c r="C25" s="24" t="s">
        <v>1157</v>
      </c>
      <c r="D25" s="34">
        <v>2000</v>
      </c>
      <c r="E25" s="8">
        <v>44082</v>
      </c>
      <c r="F25" s="366">
        <v>44683</v>
      </c>
      <c r="G25" s="304">
        <v>6831</v>
      </c>
      <c r="H25" s="17">
        <f t="shared" si="1"/>
        <v>44767.333333333336</v>
      </c>
      <c r="I25" s="18">
        <f t="shared" si="0"/>
        <v>1880</v>
      </c>
      <c r="J25" s="12" t="str">
        <f t="shared" si="2"/>
        <v>NOT DUE</v>
      </c>
      <c r="K25" s="24" t="s">
        <v>3370</v>
      </c>
      <c r="L25" s="32"/>
    </row>
    <row r="26" spans="1:12" ht="26.45" customHeight="1">
      <c r="A26" s="12" t="s">
        <v>1227</v>
      </c>
      <c r="B26" s="24" t="s">
        <v>1158</v>
      </c>
      <c r="C26" s="24" t="s">
        <v>1159</v>
      </c>
      <c r="D26" s="34">
        <v>2000</v>
      </c>
      <c r="E26" s="8">
        <v>44082</v>
      </c>
      <c r="F26" s="366">
        <v>44683</v>
      </c>
      <c r="G26" s="304">
        <v>6831</v>
      </c>
      <c r="H26" s="17">
        <f t="shared" si="1"/>
        <v>44767.333333333336</v>
      </c>
      <c r="I26" s="18">
        <f t="shared" si="0"/>
        <v>1880</v>
      </c>
      <c r="J26" s="12" t="str">
        <f t="shared" si="2"/>
        <v>NOT DUE</v>
      </c>
      <c r="K26" s="24" t="s">
        <v>3370</v>
      </c>
      <c r="L26" s="32"/>
    </row>
    <row r="27" spans="1:12" ht="26.45" customHeight="1">
      <c r="A27" s="12" t="s">
        <v>1228</v>
      </c>
      <c r="B27" s="24" t="s">
        <v>1160</v>
      </c>
      <c r="C27" s="24" t="s">
        <v>1149</v>
      </c>
      <c r="D27" s="34">
        <v>2000</v>
      </c>
      <c r="E27" s="8">
        <v>44082</v>
      </c>
      <c r="F27" s="366">
        <v>44683</v>
      </c>
      <c r="G27" s="304">
        <v>6831</v>
      </c>
      <c r="H27" s="17">
        <f t="shared" si="1"/>
        <v>44767.333333333336</v>
      </c>
      <c r="I27" s="18">
        <f t="shared" si="0"/>
        <v>1880</v>
      </c>
      <c r="J27" s="12" t="str">
        <f t="shared" si="2"/>
        <v>NOT DUE</v>
      </c>
      <c r="K27" s="24" t="s">
        <v>3370</v>
      </c>
      <c r="L27" s="32"/>
    </row>
    <row r="28" spans="1:12" ht="26.45" customHeight="1">
      <c r="A28" s="12" t="s">
        <v>1229</v>
      </c>
      <c r="B28" s="24" t="s">
        <v>1161</v>
      </c>
      <c r="C28" s="24" t="s">
        <v>1162</v>
      </c>
      <c r="D28" s="34">
        <v>2000</v>
      </c>
      <c r="E28" s="8">
        <v>44082</v>
      </c>
      <c r="F28" s="366">
        <v>44683</v>
      </c>
      <c r="G28" s="304">
        <v>6831</v>
      </c>
      <c r="H28" s="17">
        <f t="shared" si="1"/>
        <v>44767.333333333336</v>
      </c>
      <c r="I28" s="18">
        <f t="shared" si="0"/>
        <v>1880</v>
      </c>
      <c r="J28" s="12" t="str">
        <f t="shared" si="2"/>
        <v>NOT DUE</v>
      </c>
      <c r="K28" s="24" t="s">
        <v>3370</v>
      </c>
      <c r="L28" s="32"/>
    </row>
    <row r="29" spans="1:12" ht="26.45" customHeight="1">
      <c r="A29" s="12" t="s">
        <v>1230</v>
      </c>
      <c r="B29" s="24" t="s">
        <v>1163</v>
      </c>
      <c r="C29" s="24" t="s">
        <v>1164</v>
      </c>
      <c r="D29" s="34">
        <v>2000</v>
      </c>
      <c r="E29" s="8">
        <v>44082</v>
      </c>
      <c r="F29" s="366">
        <v>44683</v>
      </c>
      <c r="G29" s="304">
        <v>6831</v>
      </c>
      <c r="H29" s="17">
        <f t="shared" si="1"/>
        <v>44767.333333333336</v>
      </c>
      <c r="I29" s="18">
        <f t="shared" si="0"/>
        <v>1880</v>
      </c>
      <c r="J29" s="12" t="str">
        <f t="shared" si="2"/>
        <v>NOT DUE</v>
      </c>
      <c r="K29" s="24" t="s">
        <v>3370</v>
      </c>
      <c r="L29" s="32"/>
    </row>
    <row r="30" spans="1:12" ht="26.45" customHeight="1">
      <c r="A30" s="12" t="s">
        <v>1231</v>
      </c>
      <c r="B30" s="24" t="s">
        <v>1165</v>
      </c>
      <c r="C30" s="24" t="s">
        <v>1138</v>
      </c>
      <c r="D30" s="34">
        <v>2000</v>
      </c>
      <c r="E30" s="8">
        <v>44082</v>
      </c>
      <c r="F30" s="366">
        <v>44683</v>
      </c>
      <c r="G30" s="304">
        <v>6831</v>
      </c>
      <c r="H30" s="17">
        <f t="shared" si="1"/>
        <v>44767.333333333336</v>
      </c>
      <c r="I30" s="18">
        <f t="shared" si="0"/>
        <v>1880</v>
      </c>
      <c r="J30" s="12" t="str">
        <f t="shared" si="2"/>
        <v>NOT DUE</v>
      </c>
      <c r="K30" s="24" t="s">
        <v>3370</v>
      </c>
      <c r="L30" s="32"/>
    </row>
    <row r="31" spans="1:12" ht="26.45" customHeight="1">
      <c r="A31" s="12" t="s">
        <v>1232</v>
      </c>
      <c r="B31" s="24" t="s">
        <v>1206</v>
      </c>
      <c r="C31" s="24" t="s">
        <v>1166</v>
      </c>
      <c r="D31" s="34">
        <v>2000</v>
      </c>
      <c r="E31" s="8">
        <v>44082</v>
      </c>
      <c r="F31" s="366">
        <v>44683</v>
      </c>
      <c r="G31" s="304">
        <v>6831</v>
      </c>
      <c r="H31" s="17">
        <f t="shared" si="1"/>
        <v>44767.333333333336</v>
      </c>
      <c r="I31" s="18">
        <f t="shared" si="0"/>
        <v>1880</v>
      </c>
      <c r="J31" s="12" t="str">
        <f t="shared" si="2"/>
        <v>NOT DUE</v>
      </c>
      <c r="K31" s="24" t="s">
        <v>3370</v>
      </c>
      <c r="L31" s="32"/>
    </row>
    <row r="32" spans="1:12" ht="26.45" customHeight="1">
      <c r="A32" s="12" t="s">
        <v>1233</v>
      </c>
      <c r="B32" s="24" t="s">
        <v>1167</v>
      </c>
      <c r="C32" s="24" t="s">
        <v>1168</v>
      </c>
      <c r="D32" s="34">
        <v>2000</v>
      </c>
      <c r="E32" s="8">
        <v>44082</v>
      </c>
      <c r="F32" s="366">
        <v>44683</v>
      </c>
      <c r="G32" s="304">
        <v>6831</v>
      </c>
      <c r="H32" s="17">
        <f t="shared" si="1"/>
        <v>44767.333333333336</v>
      </c>
      <c r="I32" s="18">
        <f t="shared" si="0"/>
        <v>1880</v>
      </c>
      <c r="J32" s="12" t="str">
        <f t="shared" si="2"/>
        <v>NOT DUE</v>
      </c>
      <c r="K32" s="24" t="s">
        <v>3370</v>
      </c>
      <c r="L32" s="32"/>
    </row>
    <row r="33" spans="1:12" ht="26.45" customHeight="1">
      <c r="A33" s="12" t="s">
        <v>1234</v>
      </c>
      <c r="B33" s="24" t="s">
        <v>1169</v>
      </c>
      <c r="C33" s="24" t="s">
        <v>1170</v>
      </c>
      <c r="D33" s="34">
        <v>2000</v>
      </c>
      <c r="E33" s="8">
        <v>44082</v>
      </c>
      <c r="F33" s="366">
        <v>44683</v>
      </c>
      <c r="G33" s="304">
        <v>6831</v>
      </c>
      <c r="H33" s="17">
        <f t="shared" si="1"/>
        <v>44767.333333333336</v>
      </c>
      <c r="I33" s="18">
        <f t="shared" si="0"/>
        <v>1880</v>
      </c>
      <c r="J33" s="12" t="str">
        <f t="shared" si="2"/>
        <v>NOT DUE</v>
      </c>
      <c r="K33" s="24" t="s">
        <v>3370</v>
      </c>
      <c r="L33" s="32"/>
    </row>
    <row r="34" spans="1:12" ht="26.45" customHeight="1">
      <c r="A34" s="12" t="s">
        <v>1235</v>
      </c>
      <c r="B34" s="24" t="s">
        <v>1171</v>
      </c>
      <c r="C34" s="24" t="s">
        <v>1172</v>
      </c>
      <c r="D34" s="34">
        <v>2000</v>
      </c>
      <c r="E34" s="8">
        <v>44082</v>
      </c>
      <c r="F34" s="366">
        <v>44683</v>
      </c>
      <c r="G34" s="304">
        <v>6831</v>
      </c>
      <c r="H34" s="17">
        <f t="shared" si="1"/>
        <v>44767.333333333336</v>
      </c>
      <c r="I34" s="18">
        <f t="shared" si="0"/>
        <v>1880</v>
      </c>
      <c r="J34" s="12" t="str">
        <f t="shared" si="2"/>
        <v>NOT DUE</v>
      </c>
      <c r="K34" s="24" t="s">
        <v>3370</v>
      </c>
      <c r="L34" s="32"/>
    </row>
    <row r="35" spans="1:12" ht="26.45" customHeight="1">
      <c r="A35" s="12" t="s">
        <v>1236</v>
      </c>
      <c r="B35" s="24" t="s">
        <v>1173</v>
      </c>
      <c r="C35" s="24" t="s">
        <v>1174</v>
      </c>
      <c r="D35" s="34">
        <v>2000</v>
      </c>
      <c r="E35" s="8">
        <v>44082</v>
      </c>
      <c r="F35" s="366">
        <v>44683</v>
      </c>
      <c r="G35" s="304">
        <v>6831</v>
      </c>
      <c r="H35" s="17">
        <f t="shared" si="1"/>
        <v>44767.333333333336</v>
      </c>
      <c r="I35" s="18">
        <f t="shared" si="0"/>
        <v>1880</v>
      </c>
      <c r="J35" s="12" t="str">
        <f t="shared" si="2"/>
        <v>NOT DUE</v>
      </c>
      <c r="K35" s="24" t="s">
        <v>3370</v>
      </c>
      <c r="L35" s="32"/>
    </row>
    <row r="36" spans="1:12" ht="26.45" customHeight="1">
      <c r="A36" s="12" t="s">
        <v>1237</v>
      </c>
      <c r="B36" s="24" t="s">
        <v>1175</v>
      </c>
      <c r="C36" s="24" t="s">
        <v>748</v>
      </c>
      <c r="D36" s="34">
        <v>2000</v>
      </c>
      <c r="E36" s="8">
        <v>44082</v>
      </c>
      <c r="F36" s="366">
        <v>44683</v>
      </c>
      <c r="G36" s="304">
        <v>6831</v>
      </c>
      <c r="H36" s="17">
        <f t="shared" si="1"/>
        <v>44767.333333333336</v>
      </c>
      <c r="I36" s="18">
        <f t="shared" si="0"/>
        <v>1880</v>
      </c>
      <c r="J36" s="12" t="str">
        <f t="shared" si="2"/>
        <v>NOT DUE</v>
      </c>
      <c r="K36" s="24" t="s">
        <v>3370</v>
      </c>
      <c r="L36" s="32"/>
    </row>
    <row r="37" spans="1:12" ht="15" customHeight="1">
      <c r="A37" s="12" t="s">
        <v>1238</v>
      </c>
      <c r="B37" s="24" t="s">
        <v>1176</v>
      </c>
      <c r="C37" s="24" t="s">
        <v>35</v>
      </c>
      <c r="D37" s="34">
        <v>4000</v>
      </c>
      <c r="E37" s="8">
        <v>44082</v>
      </c>
      <c r="F37" s="306">
        <v>44683</v>
      </c>
      <c r="G37" s="304">
        <v>6831</v>
      </c>
      <c r="H37" s="17">
        <f>IF(I37&lt;=4000,$F$5+(I37/24),"error")</f>
        <v>44850.666666666664</v>
      </c>
      <c r="I37" s="18">
        <f t="shared" si="0"/>
        <v>3880</v>
      </c>
      <c r="J37" s="12" t="str">
        <f t="shared" si="2"/>
        <v>NOT DUE</v>
      </c>
      <c r="K37" s="24" t="s">
        <v>3370</v>
      </c>
      <c r="L37" s="32"/>
    </row>
    <row r="38" spans="1:12" ht="26.45" customHeight="1">
      <c r="A38" s="12" t="s">
        <v>1239</v>
      </c>
      <c r="B38" s="24" t="s">
        <v>1207</v>
      </c>
      <c r="C38" s="24" t="s">
        <v>1177</v>
      </c>
      <c r="D38" s="34">
        <v>2000</v>
      </c>
      <c r="E38" s="8">
        <v>44082</v>
      </c>
      <c r="F38" s="366">
        <v>44683</v>
      </c>
      <c r="G38" s="304">
        <v>6831</v>
      </c>
      <c r="H38" s="17">
        <f t="shared" si="1"/>
        <v>44767.333333333336</v>
      </c>
      <c r="I38" s="18">
        <f t="shared" si="0"/>
        <v>1880</v>
      </c>
      <c r="J38" s="12" t="str">
        <f t="shared" si="2"/>
        <v>NOT DUE</v>
      </c>
      <c r="K38" s="24" t="s">
        <v>3370</v>
      </c>
      <c r="L38" s="32"/>
    </row>
    <row r="39" spans="1:12" ht="15" customHeight="1">
      <c r="A39" s="12" t="s">
        <v>1240</v>
      </c>
      <c r="B39" s="24" t="s">
        <v>1178</v>
      </c>
      <c r="C39" s="24" t="s">
        <v>35</v>
      </c>
      <c r="D39" s="34">
        <v>4000</v>
      </c>
      <c r="E39" s="8">
        <v>44082</v>
      </c>
      <c r="F39" s="306">
        <v>43883</v>
      </c>
      <c r="G39" s="304">
        <v>3980</v>
      </c>
      <c r="H39" s="17">
        <f>IF(I39&lt;=4000,$F$5+(I39/24),"error")</f>
        <v>44731.875</v>
      </c>
      <c r="I39" s="18">
        <f t="shared" si="0"/>
        <v>1029</v>
      </c>
      <c r="J39" s="12" t="str">
        <f t="shared" si="2"/>
        <v>NOT DUE</v>
      </c>
      <c r="K39" s="24" t="s">
        <v>3370</v>
      </c>
      <c r="L39" s="32"/>
    </row>
    <row r="40" spans="1:12" ht="15" customHeight="1">
      <c r="A40" s="12" t="s">
        <v>1241</v>
      </c>
      <c r="B40" s="24" t="s">
        <v>1179</v>
      </c>
      <c r="C40" s="24" t="s">
        <v>35</v>
      </c>
      <c r="D40" s="34">
        <v>4000</v>
      </c>
      <c r="E40" s="8">
        <v>44082</v>
      </c>
      <c r="F40" s="306">
        <v>43883</v>
      </c>
      <c r="G40" s="304">
        <v>3980</v>
      </c>
      <c r="H40" s="17">
        <f t="shared" ref="H40:H41" si="3">IF(I40&lt;=4000,$F$5+(I40/24),"error")</f>
        <v>44731.875</v>
      </c>
      <c r="I40" s="18">
        <f t="shared" si="0"/>
        <v>1029</v>
      </c>
      <c r="J40" s="12" t="str">
        <f t="shared" si="2"/>
        <v>NOT DUE</v>
      </c>
      <c r="K40" s="24" t="s">
        <v>3370</v>
      </c>
      <c r="L40" s="32"/>
    </row>
    <row r="41" spans="1:12" ht="38.25" customHeight="1">
      <c r="A41" s="12" t="s">
        <v>1242</v>
      </c>
      <c r="B41" s="24" t="s">
        <v>1180</v>
      </c>
      <c r="C41" s="24" t="s">
        <v>1181</v>
      </c>
      <c r="D41" s="34">
        <v>4000</v>
      </c>
      <c r="E41" s="8">
        <v>44082</v>
      </c>
      <c r="F41" s="306">
        <v>43883</v>
      </c>
      <c r="G41" s="304">
        <v>3980</v>
      </c>
      <c r="H41" s="17">
        <f t="shared" si="3"/>
        <v>44731.875</v>
      </c>
      <c r="I41" s="18">
        <f t="shared" si="0"/>
        <v>1029</v>
      </c>
      <c r="J41" s="12" t="str">
        <f t="shared" si="2"/>
        <v>NOT DUE</v>
      </c>
      <c r="K41" s="24"/>
      <c r="L41" s="32"/>
    </row>
    <row r="42" spans="1:12" ht="26.45" customHeight="1">
      <c r="A42" s="12" t="s">
        <v>1243</v>
      </c>
      <c r="B42" s="24" t="s">
        <v>1182</v>
      </c>
      <c r="C42" s="24" t="s">
        <v>1181</v>
      </c>
      <c r="D42" s="34">
        <v>2000</v>
      </c>
      <c r="E42" s="8">
        <v>44082</v>
      </c>
      <c r="F42" s="366">
        <v>44683</v>
      </c>
      <c r="G42" s="304">
        <v>6831</v>
      </c>
      <c r="H42" s="17">
        <f t="shared" ref="H42:H43" si="4">IF(I42&lt;=2000,$F$5+(I42/24),"error")</f>
        <v>44767.333333333336</v>
      </c>
      <c r="I42" s="18">
        <f t="shared" si="0"/>
        <v>1880</v>
      </c>
      <c r="J42" s="12" t="str">
        <f t="shared" si="2"/>
        <v>NOT DUE</v>
      </c>
      <c r="K42" s="24"/>
      <c r="L42" s="32"/>
    </row>
    <row r="43" spans="1:12" ht="26.45" customHeight="1">
      <c r="A43" s="12" t="s">
        <v>1244</v>
      </c>
      <c r="B43" s="24" t="s">
        <v>1187</v>
      </c>
      <c r="C43" s="24" t="s">
        <v>1188</v>
      </c>
      <c r="D43" s="34">
        <v>2000</v>
      </c>
      <c r="E43" s="8">
        <v>44082</v>
      </c>
      <c r="F43" s="366">
        <v>44683</v>
      </c>
      <c r="G43" s="304">
        <v>6831</v>
      </c>
      <c r="H43" s="17">
        <f t="shared" si="4"/>
        <v>44767.333333333336</v>
      </c>
      <c r="I43" s="18">
        <f t="shared" si="0"/>
        <v>1880</v>
      </c>
      <c r="J43" s="12" t="str">
        <f t="shared" si="2"/>
        <v>NOT DUE</v>
      </c>
      <c r="K43" s="24"/>
      <c r="L43" s="32"/>
    </row>
    <row r="44" spans="1:12" ht="15" customHeight="1">
      <c r="A44" s="12" t="s">
        <v>1245</v>
      </c>
      <c r="B44" s="24" t="s">
        <v>1183</v>
      </c>
      <c r="C44" s="24" t="s">
        <v>1184</v>
      </c>
      <c r="D44" s="34">
        <v>4000</v>
      </c>
      <c r="E44" s="8">
        <v>44082</v>
      </c>
      <c r="F44" s="366">
        <v>44683</v>
      </c>
      <c r="G44" s="304">
        <v>6831</v>
      </c>
      <c r="H44" s="17">
        <f t="shared" ref="H44:H45" si="5">IF(I44&lt;=4000,$F$5+(I44/24),"error")</f>
        <v>44850.666666666664</v>
      </c>
      <c r="I44" s="18">
        <f t="shared" si="0"/>
        <v>3880</v>
      </c>
      <c r="J44" s="12" t="str">
        <f t="shared" si="2"/>
        <v>NOT DUE</v>
      </c>
      <c r="K44" s="24"/>
      <c r="L44" s="32"/>
    </row>
    <row r="45" spans="1:12" ht="15" customHeight="1">
      <c r="A45" s="12" t="s">
        <v>1246</v>
      </c>
      <c r="B45" s="24" t="s">
        <v>1185</v>
      </c>
      <c r="C45" s="24" t="s">
        <v>1186</v>
      </c>
      <c r="D45" s="34">
        <v>4000</v>
      </c>
      <c r="E45" s="8">
        <v>44082</v>
      </c>
      <c r="F45" s="366">
        <v>44683</v>
      </c>
      <c r="G45" s="304">
        <v>6831</v>
      </c>
      <c r="H45" s="17">
        <f t="shared" si="5"/>
        <v>44850.666666666664</v>
      </c>
      <c r="I45" s="18">
        <f t="shared" si="0"/>
        <v>3880</v>
      </c>
      <c r="J45" s="12" t="str">
        <f t="shared" si="2"/>
        <v>NOT DUE</v>
      </c>
      <c r="K45" s="24"/>
      <c r="L45" s="32"/>
    </row>
    <row r="46" spans="1:12" ht="15" customHeight="1">
      <c r="A46" s="12" t="s">
        <v>1247</v>
      </c>
      <c r="B46" s="24" t="s">
        <v>1189</v>
      </c>
      <c r="C46" s="24" t="s">
        <v>1190</v>
      </c>
      <c r="D46" s="34">
        <v>2000</v>
      </c>
      <c r="E46" s="8">
        <v>44082</v>
      </c>
      <c r="F46" s="366">
        <v>44683</v>
      </c>
      <c r="G46" s="304">
        <v>6831</v>
      </c>
      <c r="H46" s="17">
        <f t="shared" ref="H46" si="6">IF(I46&lt;=2000,$F$5+(I46/24),"error")</f>
        <v>44767.333333333336</v>
      </c>
      <c r="I46" s="18">
        <f t="shared" si="0"/>
        <v>1880</v>
      </c>
      <c r="J46" s="12" t="str">
        <f t="shared" si="2"/>
        <v>NOT DUE</v>
      </c>
      <c r="K46" s="24"/>
      <c r="L46" s="32"/>
    </row>
    <row r="47" spans="1:12" ht="15" customHeight="1">
      <c r="A47" s="12" t="s">
        <v>1248</v>
      </c>
      <c r="B47" s="24" t="s">
        <v>1191</v>
      </c>
      <c r="C47" s="24" t="s">
        <v>1192</v>
      </c>
      <c r="D47" s="34">
        <v>8000</v>
      </c>
      <c r="E47" s="8">
        <v>44082</v>
      </c>
      <c r="F47" s="366">
        <v>44683</v>
      </c>
      <c r="G47" s="304">
        <v>6831</v>
      </c>
      <c r="H47" s="17">
        <f>IF(I47&lt;=8000,$F$5+(I47/24),"error")</f>
        <v>45017.333333333336</v>
      </c>
      <c r="I47" s="18">
        <f t="shared" si="0"/>
        <v>7880</v>
      </c>
      <c r="J47" s="12" t="str">
        <f t="shared" si="2"/>
        <v>NOT DUE</v>
      </c>
      <c r="K47" s="24"/>
      <c r="L47" s="32"/>
    </row>
    <row r="48" spans="1:12" ht="26.45" customHeight="1">
      <c r="A48" s="12" t="s">
        <v>1249</v>
      </c>
      <c r="B48" s="24" t="s">
        <v>1193</v>
      </c>
      <c r="C48" s="24" t="s">
        <v>1194</v>
      </c>
      <c r="D48" s="34">
        <v>4000</v>
      </c>
      <c r="E48" s="8">
        <v>44082</v>
      </c>
      <c r="F48" s="306">
        <v>43883</v>
      </c>
      <c r="G48" s="304">
        <v>3980</v>
      </c>
      <c r="H48" s="17">
        <f>IF(I48&lt;=4000,$F$5+(I48/24),"error")</f>
        <v>44731.875</v>
      </c>
      <c r="I48" s="18">
        <f t="shared" si="0"/>
        <v>1029</v>
      </c>
      <c r="J48" s="12" t="str">
        <f t="shared" si="2"/>
        <v>NOT DUE</v>
      </c>
      <c r="K48" s="24"/>
      <c r="L48" s="32"/>
    </row>
    <row r="49" spans="1:12" ht="15" customHeight="1">
      <c r="A49" s="12" t="s">
        <v>1250</v>
      </c>
      <c r="B49" s="24" t="s">
        <v>1195</v>
      </c>
      <c r="C49" s="24" t="s">
        <v>1196</v>
      </c>
      <c r="D49" s="34">
        <v>8000</v>
      </c>
      <c r="E49" s="8">
        <v>44082</v>
      </c>
      <c r="F49" s="8">
        <v>44082</v>
      </c>
      <c r="G49" s="20">
        <v>0</v>
      </c>
      <c r="H49" s="17">
        <f>IF(I49&lt;=8000,$F$5+(I49/24),"error")</f>
        <v>44732.708333333336</v>
      </c>
      <c r="I49" s="18">
        <f t="shared" si="0"/>
        <v>1049</v>
      </c>
      <c r="J49" s="12" t="str">
        <f t="shared" si="2"/>
        <v>NOT DUE</v>
      </c>
      <c r="K49" s="24"/>
      <c r="L49" s="32"/>
    </row>
    <row r="50" spans="1:12" ht="15" customHeight="1">
      <c r="A50" s="12" t="s">
        <v>1251</v>
      </c>
      <c r="B50" s="24" t="s">
        <v>1197</v>
      </c>
      <c r="C50" s="24" t="s">
        <v>1198</v>
      </c>
      <c r="D50" s="34">
        <v>8000</v>
      </c>
      <c r="E50" s="8">
        <v>44082</v>
      </c>
      <c r="F50" s="8">
        <v>44082</v>
      </c>
      <c r="G50" s="20">
        <v>0</v>
      </c>
      <c r="H50" s="17">
        <f>IF(I50&lt;=8000,$F$5+(I50/24),"error")</f>
        <v>44732.708333333336</v>
      </c>
      <c r="I50" s="18">
        <f t="shared" si="0"/>
        <v>1049</v>
      </c>
      <c r="J50" s="12" t="str">
        <f t="shared" si="2"/>
        <v>NOT DUE</v>
      </c>
      <c r="K50" s="24"/>
      <c r="L50" s="32"/>
    </row>
    <row r="51" spans="1:12" ht="26.45" customHeight="1">
      <c r="A51" s="12" t="s">
        <v>1252</v>
      </c>
      <c r="B51" s="24" t="s">
        <v>1199</v>
      </c>
      <c r="C51" s="24" t="s">
        <v>35</v>
      </c>
      <c r="D51" s="34">
        <v>8000</v>
      </c>
      <c r="E51" s="8">
        <v>44082</v>
      </c>
      <c r="F51" s="8">
        <v>44082</v>
      </c>
      <c r="G51" s="20">
        <v>0</v>
      </c>
      <c r="H51" s="17">
        <f t="shared" ref="H51:H52" si="7">IF(I51&lt;=8000,$F$5+(I51/24),"error")</f>
        <v>44732.708333333336</v>
      </c>
      <c r="I51" s="18">
        <f t="shared" si="0"/>
        <v>1049</v>
      </c>
      <c r="J51" s="12" t="str">
        <f t="shared" si="2"/>
        <v>NOT DUE</v>
      </c>
      <c r="K51" s="24"/>
      <c r="L51" s="32"/>
    </row>
    <row r="52" spans="1:12" ht="26.45" customHeight="1">
      <c r="A52" s="12" t="s">
        <v>1253</v>
      </c>
      <c r="B52" s="24" t="s">
        <v>1200</v>
      </c>
      <c r="C52" s="24" t="s">
        <v>35</v>
      </c>
      <c r="D52" s="34">
        <v>8000</v>
      </c>
      <c r="E52" s="8">
        <v>44082</v>
      </c>
      <c r="F52" s="8">
        <v>44082</v>
      </c>
      <c r="G52" s="20">
        <v>0</v>
      </c>
      <c r="H52" s="17">
        <f t="shared" si="7"/>
        <v>44732.708333333336</v>
      </c>
      <c r="I52" s="18">
        <f t="shared" si="0"/>
        <v>1049</v>
      </c>
      <c r="J52" s="12" t="str">
        <f t="shared" si="2"/>
        <v>NOT DUE</v>
      </c>
      <c r="K52" s="24"/>
      <c r="L52" s="32"/>
    </row>
    <row r="53" spans="1:12" ht="24">
      <c r="A53" s="12" t="s">
        <v>1254</v>
      </c>
      <c r="B53" s="24" t="s">
        <v>1201</v>
      </c>
      <c r="C53" s="24" t="s">
        <v>35</v>
      </c>
      <c r="D53" s="34">
        <v>16000</v>
      </c>
      <c r="E53" s="8">
        <v>44082</v>
      </c>
      <c r="F53" s="8">
        <v>44082</v>
      </c>
      <c r="G53" s="20">
        <v>0</v>
      </c>
      <c r="H53" s="17">
        <f>IF(I53&lt;=16000,$F$5+(I53/24),"error")</f>
        <v>45066.041666666664</v>
      </c>
      <c r="I53" s="18">
        <f t="shared" si="0"/>
        <v>9049</v>
      </c>
      <c r="J53" s="12" t="str">
        <f t="shared" si="2"/>
        <v>NOT DUE</v>
      </c>
      <c r="K53" s="24"/>
      <c r="L53" s="32"/>
    </row>
    <row r="54" spans="1:12" ht="24">
      <c r="A54" s="12" t="s">
        <v>1255</v>
      </c>
      <c r="B54" s="24" t="s">
        <v>1202</v>
      </c>
      <c r="C54" s="24" t="s">
        <v>35</v>
      </c>
      <c r="D54" s="34">
        <v>16000</v>
      </c>
      <c r="E54" s="8">
        <v>44082</v>
      </c>
      <c r="F54" s="8">
        <v>44082</v>
      </c>
      <c r="G54" s="20">
        <v>0</v>
      </c>
      <c r="H54" s="17">
        <f>IF(I54&lt;=16000,$F$5+(I54/24),"error")</f>
        <v>45066.041666666664</v>
      </c>
      <c r="I54" s="18">
        <f t="shared" si="0"/>
        <v>9049</v>
      </c>
      <c r="J54" s="12" t="str">
        <f t="shared" si="2"/>
        <v>NOT DUE</v>
      </c>
      <c r="K54" s="24"/>
      <c r="L54" s="32"/>
    </row>
    <row r="55" spans="1:12">
      <c r="A55" s="12" t="s">
        <v>1272</v>
      </c>
      <c r="B55" s="24" t="s">
        <v>1256</v>
      </c>
      <c r="C55" s="24" t="s">
        <v>1257</v>
      </c>
      <c r="D55" s="34">
        <v>8000</v>
      </c>
      <c r="E55" s="8">
        <v>44082</v>
      </c>
      <c r="F55" s="8">
        <v>44082</v>
      </c>
      <c r="G55" s="20">
        <v>0</v>
      </c>
      <c r="H55" s="17">
        <f t="shared" ref="H55:H62" si="8">IF(I55&lt;=8000,$F$5+(I55/24),"error")</f>
        <v>44732.708333333336</v>
      </c>
      <c r="I55" s="18">
        <f t="shared" si="0"/>
        <v>1049</v>
      </c>
      <c r="J55" s="12" t="str">
        <f t="shared" si="2"/>
        <v>NOT DUE</v>
      </c>
      <c r="K55" s="24"/>
      <c r="L55" s="32"/>
    </row>
    <row r="56" spans="1:12" ht="24">
      <c r="A56" s="12" t="s">
        <v>1273</v>
      </c>
      <c r="B56" s="24" t="s">
        <v>1258</v>
      </c>
      <c r="C56" s="24" t="s">
        <v>1259</v>
      </c>
      <c r="D56" s="34">
        <v>8000</v>
      </c>
      <c r="E56" s="8">
        <v>44082</v>
      </c>
      <c r="F56" s="8">
        <v>44082</v>
      </c>
      <c r="G56" s="20">
        <v>0</v>
      </c>
      <c r="H56" s="17">
        <f t="shared" si="8"/>
        <v>44732.708333333336</v>
      </c>
      <c r="I56" s="18">
        <f t="shared" si="0"/>
        <v>1049</v>
      </c>
      <c r="J56" s="12" t="str">
        <f t="shared" si="2"/>
        <v>NOT DUE</v>
      </c>
      <c r="K56" s="24"/>
      <c r="L56" s="32"/>
    </row>
    <row r="57" spans="1:12">
      <c r="A57" s="12" t="s">
        <v>1274</v>
      </c>
      <c r="B57" s="24" t="s">
        <v>1260</v>
      </c>
      <c r="C57" s="24" t="s">
        <v>1261</v>
      </c>
      <c r="D57" s="34">
        <v>8000</v>
      </c>
      <c r="E57" s="8">
        <v>44082</v>
      </c>
      <c r="F57" s="8">
        <v>44082</v>
      </c>
      <c r="G57" s="20">
        <v>0</v>
      </c>
      <c r="H57" s="17">
        <f t="shared" si="8"/>
        <v>44732.708333333336</v>
      </c>
      <c r="I57" s="18">
        <f t="shared" si="0"/>
        <v>1049</v>
      </c>
      <c r="J57" s="12" t="str">
        <f t="shared" si="2"/>
        <v>NOT DUE</v>
      </c>
      <c r="K57" s="24" t="s">
        <v>3371</v>
      </c>
      <c r="L57" s="32"/>
    </row>
    <row r="58" spans="1:12">
      <c r="A58" s="12" t="s">
        <v>1275</v>
      </c>
      <c r="B58" s="24" t="s">
        <v>1262</v>
      </c>
      <c r="C58" s="24" t="s">
        <v>1263</v>
      </c>
      <c r="D58" s="34">
        <v>8000</v>
      </c>
      <c r="E58" s="8">
        <v>44082</v>
      </c>
      <c r="F58" s="8">
        <v>44082</v>
      </c>
      <c r="G58" s="20">
        <v>0</v>
      </c>
      <c r="H58" s="17">
        <f t="shared" si="8"/>
        <v>44732.708333333336</v>
      </c>
      <c r="I58" s="18">
        <f t="shared" si="0"/>
        <v>1049</v>
      </c>
      <c r="J58" s="12" t="str">
        <f t="shared" si="2"/>
        <v>NOT DUE</v>
      </c>
      <c r="K58" s="24"/>
      <c r="L58" s="32"/>
    </row>
    <row r="59" spans="1:12" ht="24">
      <c r="A59" s="12" t="s">
        <v>1276</v>
      </c>
      <c r="B59" s="24" t="s">
        <v>1264</v>
      </c>
      <c r="C59" s="24" t="s">
        <v>1265</v>
      </c>
      <c r="D59" s="34">
        <v>8000</v>
      </c>
      <c r="E59" s="8">
        <v>44082</v>
      </c>
      <c r="F59" s="8">
        <v>44082</v>
      </c>
      <c r="G59" s="20">
        <v>0</v>
      </c>
      <c r="H59" s="17">
        <f t="shared" si="8"/>
        <v>44732.708333333336</v>
      </c>
      <c r="I59" s="18">
        <f t="shared" si="0"/>
        <v>1049</v>
      </c>
      <c r="J59" s="12" t="str">
        <f t="shared" si="2"/>
        <v>NOT DUE</v>
      </c>
      <c r="K59" s="24" t="s">
        <v>3371</v>
      </c>
      <c r="L59" s="32"/>
    </row>
    <row r="60" spans="1:12">
      <c r="A60" s="12" t="s">
        <v>1277</v>
      </c>
      <c r="B60" s="24" t="s">
        <v>1266</v>
      </c>
      <c r="C60" s="24" t="s">
        <v>1267</v>
      </c>
      <c r="D60" s="34">
        <v>8000</v>
      </c>
      <c r="E60" s="8">
        <v>44082</v>
      </c>
      <c r="F60" s="8">
        <v>44082</v>
      </c>
      <c r="G60" s="20">
        <v>0</v>
      </c>
      <c r="H60" s="17">
        <f t="shared" si="8"/>
        <v>44732.708333333336</v>
      </c>
      <c r="I60" s="18">
        <f t="shared" si="0"/>
        <v>1049</v>
      </c>
      <c r="J60" s="12" t="str">
        <f t="shared" si="2"/>
        <v>NOT DUE</v>
      </c>
      <c r="K60" s="24" t="s">
        <v>3371</v>
      </c>
      <c r="L60" s="32"/>
    </row>
    <row r="61" spans="1:12" ht="24">
      <c r="A61" s="12" t="s">
        <v>1278</v>
      </c>
      <c r="B61" s="24" t="s">
        <v>1268</v>
      </c>
      <c r="C61" s="24" t="s">
        <v>1269</v>
      </c>
      <c r="D61" s="34">
        <v>8000</v>
      </c>
      <c r="E61" s="8">
        <v>44082</v>
      </c>
      <c r="F61" s="8">
        <v>44082</v>
      </c>
      <c r="G61" s="20">
        <v>0</v>
      </c>
      <c r="H61" s="17">
        <f t="shared" si="8"/>
        <v>44732.708333333336</v>
      </c>
      <c r="I61" s="18">
        <f t="shared" si="0"/>
        <v>1049</v>
      </c>
      <c r="J61" s="12" t="str">
        <f t="shared" si="2"/>
        <v>NOT DUE</v>
      </c>
      <c r="K61" s="24" t="s">
        <v>3371</v>
      </c>
      <c r="L61" s="32"/>
    </row>
    <row r="62" spans="1:12">
      <c r="A62" s="12" t="s">
        <v>1279</v>
      </c>
      <c r="B62" s="24" t="s">
        <v>1270</v>
      </c>
      <c r="C62" s="24" t="s">
        <v>1271</v>
      </c>
      <c r="D62" s="34">
        <v>8000</v>
      </c>
      <c r="E62" s="8">
        <v>44082</v>
      </c>
      <c r="F62" s="8">
        <v>44082</v>
      </c>
      <c r="G62" s="20">
        <v>0</v>
      </c>
      <c r="H62" s="17">
        <f t="shared" si="8"/>
        <v>44732.708333333336</v>
      </c>
      <c r="I62" s="18">
        <f t="shared" si="0"/>
        <v>1049</v>
      </c>
      <c r="J62" s="12" t="str">
        <f t="shared" si="2"/>
        <v>NOT DUE</v>
      </c>
      <c r="K62" s="24" t="s">
        <v>3371</v>
      </c>
      <c r="L62" s="32"/>
    </row>
    <row r="63" spans="1:12">
      <c r="A63" s="12" t="s">
        <v>1285</v>
      </c>
      <c r="B63" s="24" t="s">
        <v>1280</v>
      </c>
      <c r="C63" s="24" t="s">
        <v>748</v>
      </c>
      <c r="D63" s="34">
        <v>2000</v>
      </c>
      <c r="E63" s="8">
        <v>44082</v>
      </c>
      <c r="F63" s="366">
        <v>44683</v>
      </c>
      <c r="G63" s="304">
        <v>6831</v>
      </c>
      <c r="H63" s="17">
        <f>IF(I63&lt;=2000,$F$5+(I63/24),"error")</f>
        <v>44767.333333333336</v>
      </c>
      <c r="I63" s="18">
        <f t="shared" si="0"/>
        <v>1880</v>
      </c>
      <c r="J63" s="12" t="str">
        <f t="shared" si="2"/>
        <v>NOT DUE</v>
      </c>
      <c r="K63" s="24" t="s">
        <v>3370</v>
      </c>
      <c r="L63" s="32"/>
    </row>
    <row r="64" spans="1:12" ht="24">
      <c r="A64" s="12" t="s">
        <v>1286</v>
      </c>
      <c r="B64" s="24" t="s">
        <v>1281</v>
      </c>
      <c r="C64" s="24" t="s">
        <v>1149</v>
      </c>
      <c r="D64" s="34">
        <v>2000</v>
      </c>
      <c r="E64" s="8">
        <v>44082</v>
      </c>
      <c r="F64" s="366">
        <v>44683</v>
      </c>
      <c r="G64" s="304">
        <v>6831</v>
      </c>
      <c r="H64" s="17">
        <f>IF(I64&lt;=2000,$F$5+(I64/24),"error")</f>
        <v>44767.333333333336</v>
      </c>
      <c r="I64" s="18">
        <f t="shared" si="0"/>
        <v>1880</v>
      </c>
      <c r="J64" s="12" t="str">
        <f t="shared" si="2"/>
        <v>NOT DUE</v>
      </c>
      <c r="K64" s="24" t="s">
        <v>3370</v>
      </c>
      <c r="L64" s="32"/>
    </row>
    <row r="65" spans="1:12">
      <c r="A65" s="12" t="s">
        <v>1287</v>
      </c>
      <c r="B65" s="24" t="s">
        <v>1282</v>
      </c>
      <c r="C65" s="24" t="s">
        <v>748</v>
      </c>
      <c r="D65" s="34">
        <v>2000</v>
      </c>
      <c r="E65" s="8">
        <v>44082</v>
      </c>
      <c r="F65" s="366">
        <v>44683</v>
      </c>
      <c r="G65" s="304">
        <v>6831</v>
      </c>
      <c r="H65" s="17">
        <f>IF(I65&lt;=2000,$F$5+(I65/24),"error")</f>
        <v>44767.333333333336</v>
      </c>
      <c r="I65" s="18">
        <f t="shared" si="0"/>
        <v>1880</v>
      </c>
      <c r="J65" s="12" t="str">
        <f t="shared" si="2"/>
        <v>NOT DUE</v>
      </c>
      <c r="K65" s="24" t="s">
        <v>3370</v>
      </c>
      <c r="L65" s="32"/>
    </row>
    <row r="66" spans="1:12" ht="24">
      <c r="A66" s="12" t="s">
        <v>1288</v>
      </c>
      <c r="B66" s="24" t="s">
        <v>1283</v>
      </c>
      <c r="C66" s="24" t="s">
        <v>1284</v>
      </c>
      <c r="D66" s="34">
        <v>4000</v>
      </c>
      <c r="E66" s="8">
        <v>44082</v>
      </c>
      <c r="F66" s="306">
        <v>43883</v>
      </c>
      <c r="G66" s="304">
        <v>3980</v>
      </c>
      <c r="H66" s="17">
        <f>IF(I66&lt;=4000,$F$5+(I66/24),"error")</f>
        <v>44731.875</v>
      </c>
      <c r="I66" s="18">
        <f t="shared" si="0"/>
        <v>1029</v>
      </c>
      <c r="J66" s="12" t="str">
        <f t="shared" si="2"/>
        <v>NOT DUE</v>
      </c>
      <c r="K66" s="24" t="s">
        <v>3370</v>
      </c>
      <c r="L66" s="32"/>
    </row>
    <row r="67" spans="1:12" ht="36">
      <c r="A67" s="12" t="s">
        <v>1296</v>
      </c>
      <c r="B67" s="24" t="s">
        <v>1289</v>
      </c>
      <c r="C67" s="24" t="s">
        <v>35</v>
      </c>
      <c r="D67" s="34">
        <v>8000</v>
      </c>
      <c r="E67" s="8">
        <v>44082</v>
      </c>
      <c r="F67" s="8">
        <v>44082</v>
      </c>
      <c r="G67" s="20">
        <v>0</v>
      </c>
      <c r="H67" s="17">
        <f>IF(I67&lt;=8000,$F$5+(I67/24),"error")</f>
        <v>44732.708333333336</v>
      </c>
      <c r="I67" s="18">
        <f t="shared" si="0"/>
        <v>1049</v>
      </c>
      <c r="J67" s="12" t="str">
        <f t="shared" si="2"/>
        <v>NOT DUE</v>
      </c>
      <c r="K67" s="24" t="s">
        <v>3372</v>
      </c>
      <c r="L67" s="32"/>
    </row>
    <row r="68" spans="1:12">
      <c r="A68" s="12" t="s">
        <v>1297</v>
      </c>
      <c r="B68" s="24" t="s">
        <v>1290</v>
      </c>
      <c r="C68" s="24" t="s">
        <v>1291</v>
      </c>
      <c r="D68" s="34">
        <v>8000</v>
      </c>
      <c r="E68" s="8">
        <v>44082</v>
      </c>
      <c r="F68" s="8">
        <v>44082</v>
      </c>
      <c r="G68" s="20">
        <v>0</v>
      </c>
      <c r="H68" s="17">
        <f t="shared" ref="H68:H69" si="9">IF(I68&lt;=8000,$F$5+(I68/24),"error")</f>
        <v>44732.708333333336</v>
      </c>
      <c r="I68" s="18">
        <f t="shared" si="0"/>
        <v>1049</v>
      </c>
      <c r="J68" s="12" t="str">
        <f t="shared" si="2"/>
        <v>NOT DUE</v>
      </c>
      <c r="K68" s="24" t="s">
        <v>3371</v>
      </c>
      <c r="L68" s="32"/>
    </row>
    <row r="69" spans="1:12">
      <c r="A69" s="12" t="s">
        <v>1298</v>
      </c>
      <c r="B69" s="24" t="s">
        <v>1292</v>
      </c>
      <c r="C69" s="24" t="s">
        <v>1293</v>
      </c>
      <c r="D69" s="34">
        <v>8000</v>
      </c>
      <c r="E69" s="8">
        <v>44082</v>
      </c>
      <c r="F69" s="8">
        <v>44082</v>
      </c>
      <c r="G69" s="20">
        <v>0</v>
      </c>
      <c r="H69" s="17">
        <f t="shared" si="9"/>
        <v>44732.708333333336</v>
      </c>
      <c r="I69" s="18">
        <f t="shared" si="0"/>
        <v>1049</v>
      </c>
      <c r="J69" s="12" t="str">
        <f t="shared" si="2"/>
        <v>NOT DUE</v>
      </c>
      <c r="K69" s="24" t="s">
        <v>3371</v>
      </c>
      <c r="L69" s="32"/>
    </row>
    <row r="70" spans="1:12" ht="36">
      <c r="A70" s="12" t="s">
        <v>1299</v>
      </c>
      <c r="B70" s="24" t="s">
        <v>1294</v>
      </c>
      <c r="C70" s="24" t="s">
        <v>35</v>
      </c>
      <c r="D70" s="34">
        <v>16000</v>
      </c>
      <c r="E70" s="8">
        <v>44082</v>
      </c>
      <c r="F70" s="8">
        <v>44082</v>
      </c>
      <c r="G70" s="20">
        <v>0</v>
      </c>
      <c r="H70" s="17">
        <f>IF(I70&lt;=16000,$F$5+(I70/24),"error")</f>
        <v>45066.041666666664</v>
      </c>
      <c r="I70" s="18">
        <f t="shared" si="0"/>
        <v>9049</v>
      </c>
      <c r="J70" s="12" t="str">
        <f t="shared" si="2"/>
        <v>NOT DUE</v>
      </c>
      <c r="K70" s="24" t="s">
        <v>3371</v>
      </c>
      <c r="L70" s="113"/>
    </row>
    <row r="71" spans="1:12" ht="36">
      <c r="A71" s="12" t="s">
        <v>1300</v>
      </c>
      <c r="B71" s="24" t="s">
        <v>1295</v>
      </c>
      <c r="C71" s="24" t="s">
        <v>35</v>
      </c>
      <c r="D71" s="34">
        <v>16000</v>
      </c>
      <c r="E71" s="8">
        <v>44082</v>
      </c>
      <c r="F71" s="8">
        <v>44082</v>
      </c>
      <c r="G71" s="20">
        <v>0</v>
      </c>
      <c r="H71" s="17">
        <f>IF(I71&lt;=16000,$F$5+(I71/24),"error")</f>
        <v>45066.041666666664</v>
      </c>
      <c r="I71" s="18">
        <f t="shared" si="0"/>
        <v>9049</v>
      </c>
      <c r="J71" s="12" t="str">
        <f t="shared" si="2"/>
        <v>NOT DUE</v>
      </c>
      <c r="K71" s="24" t="s">
        <v>3371</v>
      </c>
      <c r="L71" s="113"/>
    </row>
    <row r="72" spans="1:12" ht="24">
      <c r="A72" s="12" t="s">
        <v>1308</v>
      </c>
      <c r="B72" s="24" t="s">
        <v>1301</v>
      </c>
      <c r="C72" s="24" t="s">
        <v>1302</v>
      </c>
      <c r="D72" s="34">
        <v>4000</v>
      </c>
      <c r="E72" s="8">
        <v>44082</v>
      </c>
      <c r="F72" s="306">
        <v>43883</v>
      </c>
      <c r="G72" s="20">
        <v>3980</v>
      </c>
      <c r="H72" s="17">
        <f>IF(I72&lt;=4000,$F$5+(I72/24),"error")</f>
        <v>44731.875</v>
      </c>
      <c r="I72" s="18">
        <f t="shared" ref="I72:I120" si="10">D72-($F$4-G72)</f>
        <v>1029</v>
      </c>
      <c r="J72" s="12" t="str">
        <f t="shared" si="2"/>
        <v>NOT DUE</v>
      </c>
      <c r="K72" s="24" t="s">
        <v>3372</v>
      </c>
      <c r="L72" s="32"/>
    </row>
    <row r="73" spans="1:12" ht="24">
      <c r="A73" s="12" t="s">
        <v>1309</v>
      </c>
      <c r="B73" s="24" t="s">
        <v>1303</v>
      </c>
      <c r="C73" s="24" t="s">
        <v>1304</v>
      </c>
      <c r="D73" s="34">
        <v>4000</v>
      </c>
      <c r="E73" s="8">
        <v>44082</v>
      </c>
      <c r="F73" s="306">
        <v>43883</v>
      </c>
      <c r="G73" s="20">
        <v>3980</v>
      </c>
      <c r="H73" s="17">
        <f>IF(I73&lt;=4000,$F$5+(I73/24),"error")</f>
        <v>44731.875</v>
      </c>
      <c r="I73" s="18">
        <f t="shared" si="10"/>
        <v>1029</v>
      </c>
      <c r="J73" s="12" t="str">
        <f t="shared" ref="J73:J120" si="11">IF(I73="","",IF(I73&lt;0,"OVERDUE","NOT DUE"))</f>
        <v>NOT DUE</v>
      </c>
      <c r="K73" s="24" t="s">
        <v>3372</v>
      </c>
      <c r="L73" s="32"/>
    </row>
    <row r="74" spans="1:12">
      <c r="A74" s="12" t="s">
        <v>1310</v>
      </c>
      <c r="B74" s="24" t="s">
        <v>1305</v>
      </c>
      <c r="C74" s="24" t="s">
        <v>1291</v>
      </c>
      <c r="D74" s="34">
        <v>8000</v>
      </c>
      <c r="E74" s="8">
        <v>44082</v>
      </c>
      <c r="F74" s="8">
        <v>44082</v>
      </c>
      <c r="G74" s="20">
        <v>0</v>
      </c>
      <c r="H74" s="17">
        <f>IF(I74&lt;=8000,$F$5+(I74/24),"error")</f>
        <v>44732.708333333336</v>
      </c>
      <c r="I74" s="18">
        <f t="shared" si="10"/>
        <v>1049</v>
      </c>
      <c r="J74" s="12" t="str">
        <f t="shared" si="11"/>
        <v>NOT DUE</v>
      </c>
      <c r="K74" s="24" t="s">
        <v>3371</v>
      </c>
      <c r="L74" s="32"/>
    </row>
    <row r="75" spans="1:12">
      <c r="A75" s="12" t="s">
        <v>1311</v>
      </c>
      <c r="B75" s="24" t="s">
        <v>1305</v>
      </c>
      <c r="C75" s="24" t="s">
        <v>1306</v>
      </c>
      <c r="D75" s="34">
        <v>8000</v>
      </c>
      <c r="E75" s="8">
        <v>44082</v>
      </c>
      <c r="F75" s="8">
        <v>44082</v>
      </c>
      <c r="G75" s="20">
        <v>0</v>
      </c>
      <c r="H75" s="17">
        <f t="shared" ref="H75:H76" si="12">IF(I75&lt;=8000,$F$5+(I75/24),"error")</f>
        <v>44732.708333333336</v>
      </c>
      <c r="I75" s="18">
        <f t="shared" si="10"/>
        <v>1049</v>
      </c>
      <c r="J75" s="12" t="str">
        <f t="shared" si="11"/>
        <v>NOT DUE</v>
      </c>
      <c r="K75" s="24" t="s">
        <v>3371</v>
      </c>
      <c r="L75" s="32"/>
    </row>
    <row r="76" spans="1:12">
      <c r="A76" s="12" t="s">
        <v>1312</v>
      </c>
      <c r="B76" s="24" t="s">
        <v>1307</v>
      </c>
      <c r="C76" s="24" t="s">
        <v>1198</v>
      </c>
      <c r="D76" s="34">
        <v>8000</v>
      </c>
      <c r="E76" s="8">
        <v>44082</v>
      </c>
      <c r="F76" s="8">
        <v>44082</v>
      </c>
      <c r="G76" s="20">
        <v>0</v>
      </c>
      <c r="H76" s="17">
        <f t="shared" si="12"/>
        <v>44732.708333333336</v>
      </c>
      <c r="I76" s="18">
        <f t="shared" si="10"/>
        <v>1049</v>
      </c>
      <c r="J76" s="12" t="str">
        <f t="shared" si="11"/>
        <v>NOT DUE</v>
      </c>
      <c r="K76" s="24" t="s">
        <v>3371</v>
      </c>
      <c r="L76" s="32"/>
    </row>
    <row r="77" spans="1:12" ht="24">
      <c r="A77" s="12" t="s">
        <v>1314</v>
      </c>
      <c r="B77" s="24" t="s">
        <v>3379</v>
      </c>
      <c r="C77" s="24" t="s">
        <v>35</v>
      </c>
      <c r="D77" s="34">
        <v>16000</v>
      </c>
      <c r="E77" s="8">
        <v>44082</v>
      </c>
      <c r="F77" s="8">
        <v>44082</v>
      </c>
      <c r="G77" s="20">
        <v>0</v>
      </c>
      <c r="H77" s="17">
        <f>IF(I77&lt;=16000,$F$5+(I77/24),"error")</f>
        <v>45066.041666666664</v>
      </c>
      <c r="I77" s="18">
        <f t="shared" si="10"/>
        <v>9049</v>
      </c>
      <c r="J77" s="12" t="str">
        <f t="shared" si="11"/>
        <v>NOT DUE</v>
      </c>
      <c r="K77" s="24" t="s">
        <v>3371</v>
      </c>
      <c r="L77" s="113"/>
    </row>
    <row r="78" spans="1:12" ht="24">
      <c r="A78" s="12" t="s">
        <v>1315</v>
      </c>
      <c r="B78" s="24" t="s">
        <v>3380</v>
      </c>
      <c r="C78" s="24" t="s">
        <v>35</v>
      </c>
      <c r="D78" s="34">
        <v>16000</v>
      </c>
      <c r="E78" s="8">
        <v>44082</v>
      </c>
      <c r="F78" s="8">
        <v>44082</v>
      </c>
      <c r="G78" s="20">
        <v>0</v>
      </c>
      <c r="H78" s="17">
        <f t="shared" ref="H78:H82" si="13">IF(I78&lt;=16000,$F$5+(I78/24),"error")</f>
        <v>45066.041666666664</v>
      </c>
      <c r="I78" s="18">
        <f t="shared" si="10"/>
        <v>9049</v>
      </c>
      <c r="J78" s="12" t="str">
        <f t="shared" si="11"/>
        <v>NOT DUE</v>
      </c>
      <c r="K78" s="24" t="s">
        <v>3371</v>
      </c>
      <c r="L78" s="113"/>
    </row>
    <row r="79" spans="1:12" ht="24">
      <c r="A79" s="12" t="s">
        <v>1316</v>
      </c>
      <c r="B79" s="24" t="s">
        <v>1313</v>
      </c>
      <c r="C79" s="24" t="s">
        <v>35</v>
      </c>
      <c r="D79" s="34">
        <v>16000</v>
      </c>
      <c r="E79" s="8">
        <v>44082</v>
      </c>
      <c r="F79" s="8">
        <v>44082</v>
      </c>
      <c r="G79" s="20">
        <v>0</v>
      </c>
      <c r="H79" s="17">
        <f t="shared" si="13"/>
        <v>45066.041666666664</v>
      </c>
      <c r="I79" s="18">
        <f t="shared" si="10"/>
        <v>9049</v>
      </c>
      <c r="J79" s="12" t="str">
        <f t="shared" si="11"/>
        <v>NOT DUE</v>
      </c>
      <c r="K79" s="24" t="s">
        <v>3372</v>
      </c>
      <c r="L79" s="32"/>
    </row>
    <row r="80" spans="1:12" ht="24">
      <c r="A80" s="12" t="s">
        <v>1317</v>
      </c>
      <c r="B80" s="24" t="s">
        <v>3378</v>
      </c>
      <c r="C80" s="24" t="s">
        <v>35</v>
      </c>
      <c r="D80" s="34">
        <v>16000</v>
      </c>
      <c r="E80" s="8">
        <v>44082</v>
      </c>
      <c r="F80" s="8">
        <v>44082</v>
      </c>
      <c r="G80" s="20">
        <v>0</v>
      </c>
      <c r="H80" s="17">
        <f t="shared" si="13"/>
        <v>45066.041666666664</v>
      </c>
      <c r="I80" s="18">
        <f t="shared" si="10"/>
        <v>9049</v>
      </c>
      <c r="J80" s="12" t="str">
        <f t="shared" si="11"/>
        <v>NOT DUE</v>
      </c>
      <c r="K80" s="24" t="s">
        <v>3371</v>
      </c>
      <c r="L80" s="32"/>
    </row>
    <row r="81" spans="1:12" ht="24">
      <c r="A81" s="12" t="s">
        <v>1318</v>
      </c>
      <c r="B81" s="24" t="s">
        <v>3377</v>
      </c>
      <c r="C81" s="24" t="s">
        <v>35</v>
      </c>
      <c r="D81" s="34">
        <v>16000</v>
      </c>
      <c r="E81" s="8">
        <v>44082</v>
      </c>
      <c r="F81" s="8">
        <v>44082</v>
      </c>
      <c r="G81" s="20">
        <v>0</v>
      </c>
      <c r="H81" s="17">
        <f t="shared" si="13"/>
        <v>45066.041666666664</v>
      </c>
      <c r="I81" s="18">
        <f t="shared" si="10"/>
        <v>9049</v>
      </c>
      <c r="J81" s="12" t="str">
        <f t="shared" si="11"/>
        <v>NOT DUE</v>
      </c>
      <c r="K81" s="24" t="s">
        <v>3371</v>
      </c>
      <c r="L81" s="113"/>
    </row>
    <row r="82" spans="1:12" ht="24">
      <c r="A82" s="12" t="s">
        <v>1319</v>
      </c>
      <c r="B82" s="24" t="s">
        <v>3376</v>
      </c>
      <c r="C82" s="24" t="s">
        <v>35</v>
      </c>
      <c r="D82" s="34">
        <v>16000</v>
      </c>
      <c r="E82" s="8">
        <v>44082</v>
      </c>
      <c r="F82" s="8">
        <v>44082</v>
      </c>
      <c r="G82" s="20">
        <v>0</v>
      </c>
      <c r="H82" s="17">
        <f t="shared" si="13"/>
        <v>45066.041666666664</v>
      </c>
      <c r="I82" s="18">
        <f t="shared" si="10"/>
        <v>9049</v>
      </c>
      <c r="J82" s="12" t="str">
        <f t="shared" si="11"/>
        <v>NOT DUE</v>
      </c>
      <c r="K82" s="24" t="s">
        <v>3371</v>
      </c>
      <c r="L82" s="113"/>
    </row>
    <row r="83" spans="1:12">
      <c r="A83" s="12" t="s">
        <v>1340</v>
      </c>
      <c r="B83" s="24" t="s">
        <v>1320</v>
      </c>
      <c r="C83" s="24" t="s">
        <v>1321</v>
      </c>
      <c r="D83" s="34">
        <v>8000</v>
      </c>
      <c r="E83" s="8">
        <v>44082</v>
      </c>
      <c r="F83" s="8">
        <v>44082</v>
      </c>
      <c r="G83" s="20">
        <v>0</v>
      </c>
      <c r="H83" s="17">
        <f>IF(I83&lt;=8000,$F$5+(I83/24),"error")</f>
        <v>44732.708333333336</v>
      </c>
      <c r="I83" s="18">
        <f t="shared" si="10"/>
        <v>1049</v>
      </c>
      <c r="J83" s="12" t="str">
        <f t="shared" si="11"/>
        <v>NOT DUE</v>
      </c>
      <c r="K83" s="24" t="s">
        <v>3371</v>
      </c>
      <c r="L83" s="32"/>
    </row>
    <row r="84" spans="1:12" ht="24">
      <c r="A84" s="12" t="s">
        <v>1341</v>
      </c>
      <c r="B84" s="24" t="s">
        <v>1322</v>
      </c>
      <c r="C84" s="24" t="s">
        <v>1157</v>
      </c>
      <c r="D84" s="34">
        <v>8000</v>
      </c>
      <c r="E84" s="8">
        <v>44082</v>
      </c>
      <c r="F84" s="8">
        <v>44082</v>
      </c>
      <c r="G84" s="20">
        <v>0</v>
      </c>
      <c r="H84" s="17">
        <f t="shared" ref="H84:H95" si="14">IF(I84&lt;=8000,$F$5+(I84/24),"error")</f>
        <v>44732.708333333336</v>
      </c>
      <c r="I84" s="18">
        <f t="shared" si="10"/>
        <v>1049</v>
      </c>
      <c r="J84" s="12" t="str">
        <f t="shared" si="11"/>
        <v>NOT DUE</v>
      </c>
      <c r="K84" s="24" t="s">
        <v>3373</v>
      </c>
      <c r="L84" s="32"/>
    </row>
    <row r="85" spans="1:12" ht="24">
      <c r="A85" s="12" t="s">
        <v>1342</v>
      </c>
      <c r="B85" s="24" t="s">
        <v>1323</v>
      </c>
      <c r="C85" s="24" t="s">
        <v>1198</v>
      </c>
      <c r="D85" s="34">
        <v>8000</v>
      </c>
      <c r="E85" s="8">
        <v>44082</v>
      </c>
      <c r="F85" s="8">
        <v>44082</v>
      </c>
      <c r="G85" s="20">
        <v>0</v>
      </c>
      <c r="H85" s="17">
        <f t="shared" si="14"/>
        <v>44732.708333333336</v>
      </c>
      <c r="I85" s="18">
        <f t="shared" si="10"/>
        <v>1049</v>
      </c>
      <c r="J85" s="12" t="str">
        <f t="shared" si="11"/>
        <v>NOT DUE</v>
      </c>
      <c r="K85" s="24" t="s">
        <v>3373</v>
      </c>
      <c r="L85" s="32"/>
    </row>
    <row r="86" spans="1:12">
      <c r="A86" s="12" t="s">
        <v>1343</v>
      </c>
      <c r="B86" s="24" t="s">
        <v>1324</v>
      </c>
      <c r="C86" s="24" t="s">
        <v>1198</v>
      </c>
      <c r="D86" s="34">
        <v>8000</v>
      </c>
      <c r="E86" s="8">
        <v>44082</v>
      </c>
      <c r="F86" s="8">
        <v>44082</v>
      </c>
      <c r="G86" s="20">
        <v>0</v>
      </c>
      <c r="H86" s="17">
        <f t="shared" si="14"/>
        <v>44732.708333333336</v>
      </c>
      <c r="I86" s="18">
        <f t="shared" si="10"/>
        <v>1049</v>
      </c>
      <c r="J86" s="12" t="str">
        <f t="shared" si="11"/>
        <v>NOT DUE</v>
      </c>
      <c r="K86" s="24" t="s">
        <v>3373</v>
      </c>
      <c r="L86" s="32"/>
    </row>
    <row r="87" spans="1:12" ht="24">
      <c r="A87" s="12" t="s">
        <v>1344</v>
      </c>
      <c r="B87" s="24" t="s">
        <v>1325</v>
      </c>
      <c r="C87" s="24" t="s">
        <v>1326</v>
      </c>
      <c r="D87" s="34">
        <v>8000</v>
      </c>
      <c r="E87" s="8">
        <v>44082</v>
      </c>
      <c r="F87" s="8">
        <v>44082</v>
      </c>
      <c r="G87" s="20">
        <v>0</v>
      </c>
      <c r="H87" s="17">
        <f t="shared" si="14"/>
        <v>44732.708333333336</v>
      </c>
      <c r="I87" s="18">
        <f t="shared" si="10"/>
        <v>1049</v>
      </c>
      <c r="J87" s="12" t="str">
        <f t="shared" si="11"/>
        <v>NOT DUE</v>
      </c>
      <c r="K87" s="24" t="s">
        <v>3373</v>
      </c>
      <c r="L87" s="32"/>
    </row>
    <row r="88" spans="1:12" ht="24">
      <c r="A88" s="12" t="s">
        <v>1345</v>
      </c>
      <c r="B88" s="24" t="s">
        <v>1327</v>
      </c>
      <c r="C88" s="24" t="s">
        <v>1328</v>
      </c>
      <c r="D88" s="34">
        <v>8000</v>
      </c>
      <c r="E88" s="8">
        <v>44082</v>
      </c>
      <c r="F88" s="8">
        <v>44082</v>
      </c>
      <c r="G88" s="20">
        <v>0</v>
      </c>
      <c r="H88" s="17">
        <f t="shared" si="14"/>
        <v>44732.708333333336</v>
      </c>
      <c r="I88" s="18">
        <f t="shared" si="10"/>
        <v>1049</v>
      </c>
      <c r="J88" s="12" t="str">
        <f t="shared" si="11"/>
        <v>NOT DUE</v>
      </c>
      <c r="K88" s="24" t="s">
        <v>3373</v>
      </c>
      <c r="L88" s="32"/>
    </row>
    <row r="89" spans="1:12">
      <c r="A89" s="12" t="s">
        <v>1346</v>
      </c>
      <c r="B89" s="24" t="s">
        <v>1329</v>
      </c>
      <c r="C89" s="24" t="s">
        <v>1198</v>
      </c>
      <c r="D89" s="34">
        <v>8000</v>
      </c>
      <c r="E89" s="8">
        <v>44082</v>
      </c>
      <c r="F89" s="8">
        <v>44082</v>
      </c>
      <c r="G89" s="20">
        <v>0</v>
      </c>
      <c r="H89" s="17">
        <f t="shared" si="14"/>
        <v>44732.708333333336</v>
      </c>
      <c r="I89" s="18">
        <f t="shared" si="10"/>
        <v>1049</v>
      </c>
      <c r="J89" s="12" t="str">
        <f t="shared" si="11"/>
        <v>NOT DUE</v>
      </c>
      <c r="K89" s="24" t="s">
        <v>3373</v>
      </c>
      <c r="L89" s="32"/>
    </row>
    <row r="90" spans="1:12" ht="24">
      <c r="A90" s="12" t="s">
        <v>1347</v>
      </c>
      <c r="B90" s="24" t="s">
        <v>1330</v>
      </c>
      <c r="C90" s="24" t="s">
        <v>1198</v>
      </c>
      <c r="D90" s="34">
        <v>8000</v>
      </c>
      <c r="E90" s="8">
        <v>44082</v>
      </c>
      <c r="F90" s="8">
        <v>44082</v>
      </c>
      <c r="G90" s="20">
        <v>0</v>
      </c>
      <c r="H90" s="17">
        <f t="shared" si="14"/>
        <v>44732.708333333336</v>
      </c>
      <c r="I90" s="18">
        <f t="shared" si="10"/>
        <v>1049</v>
      </c>
      <c r="J90" s="12" t="str">
        <f t="shared" si="11"/>
        <v>NOT DUE</v>
      </c>
      <c r="K90" s="24" t="s">
        <v>3373</v>
      </c>
      <c r="L90" s="32"/>
    </row>
    <row r="91" spans="1:12" ht="24">
      <c r="A91" s="12" t="s">
        <v>1348</v>
      </c>
      <c r="B91" s="24" t="s">
        <v>1331</v>
      </c>
      <c r="C91" s="24" t="s">
        <v>1332</v>
      </c>
      <c r="D91" s="34">
        <v>8000</v>
      </c>
      <c r="E91" s="8">
        <v>44082</v>
      </c>
      <c r="F91" s="8">
        <v>44082</v>
      </c>
      <c r="G91" s="20">
        <v>0</v>
      </c>
      <c r="H91" s="17">
        <f t="shared" si="14"/>
        <v>44732.708333333336</v>
      </c>
      <c r="I91" s="18">
        <f t="shared" si="10"/>
        <v>1049</v>
      </c>
      <c r="J91" s="12" t="str">
        <f t="shared" si="11"/>
        <v>NOT DUE</v>
      </c>
      <c r="K91" s="24" t="s">
        <v>3373</v>
      </c>
      <c r="L91" s="32"/>
    </row>
    <row r="92" spans="1:12" ht="24">
      <c r="A92" s="12" t="s">
        <v>1349</v>
      </c>
      <c r="B92" s="24" t="s">
        <v>1333</v>
      </c>
      <c r="C92" s="24" t="s">
        <v>1334</v>
      </c>
      <c r="D92" s="34">
        <v>8000</v>
      </c>
      <c r="E92" s="8">
        <v>44082</v>
      </c>
      <c r="F92" s="8">
        <v>44082</v>
      </c>
      <c r="G92" s="20">
        <v>0</v>
      </c>
      <c r="H92" s="17">
        <f t="shared" si="14"/>
        <v>44732.708333333336</v>
      </c>
      <c r="I92" s="18">
        <f t="shared" si="10"/>
        <v>1049</v>
      </c>
      <c r="J92" s="12" t="str">
        <f t="shared" si="11"/>
        <v>NOT DUE</v>
      </c>
      <c r="K92" s="24" t="s">
        <v>3373</v>
      </c>
      <c r="L92" s="32"/>
    </row>
    <row r="93" spans="1:12" ht="36">
      <c r="A93" s="12" t="s">
        <v>1350</v>
      </c>
      <c r="B93" s="24" t="s">
        <v>1335</v>
      </c>
      <c r="C93" s="24" t="s">
        <v>1198</v>
      </c>
      <c r="D93" s="34">
        <v>8000</v>
      </c>
      <c r="E93" s="8">
        <v>44082</v>
      </c>
      <c r="F93" s="8">
        <v>44082</v>
      </c>
      <c r="G93" s="20">
        <v>0</v>
      </c>
      <c r="H93" s="17">
        <f t="shared" si="14"/>
        <v>44732.708333333336</v>
      </c>
      <c r="I93" s="18">
        <f t="shared" si="10"/>
        <v>1049</v>
      </c>
      <c r="J93" s="12" t="str">
        <f t="shared" si="11"/>
        <v>NOT DUE</v>
      </c>
      <c r="K93" s="24" t="s">
        <v>3373</v>
      </c>
      <c r="L93" s="32"/>
    </row>
    <row r="94" spans="1:12" ht="36">
      <c r="A94" s="12" t="s">
        <v>1351</v>
      </c>
      <c r="B94" s="24" t="s">
        <v>1336</v>
      </c>
      <c r="C94" s="24" t="s">
        <v>1198</v>
      </c>
      <c r="D94" s="34">
        <v>8000</v>
      </c>
      <c r="E94" s="8">
        <v>44082</v>
      </c>
      <c r="F94" s="8">
        <v>44082</v>
      </c>
      <c r="G94" s="20">
        <v>0</v>
      </c>
      <c r="H94" s="17">
        <f t="shared" si="14"/>
        <v>44732.708333333336</v>
      </c>
      <c r="I94" s="18">
        <f t="shared" si="10"/>
        <v>1049</v>
      </c>
      <c r="J94" s="12" t="str">
        <f t="shared" si="11"/>
        <v>NOT DUE</v>
      </c>
      <c r="K94" s="24" t="s">
        <v>3373</v>
      </c>
      <c r="L94" s="32"/>
    </row>
    <row r="95" spans="1:12" ht="24">
      <c r="A95" s="12" t="s">
        <v>1352</v>
      </c>
      <c r="B95" s="24" t="s">
        <v>1337</v>
      </c>
      <c r="C95" s="24" t="s">
        <v>1338</v>
      </c>
      <c r="D95" s="34">
        <v>8000</v>
      </c>
      <c r="E95" s="8">
        <v>44082</v>
      </c>
      <c r="F95" s="8">
        <v>44082</v>
      </c>
      <c r="G95" s="20">
        <v>0</v>
      </c>
      <c r="H95" s="17">
        <f t="shared" si="14"/>
        <v>44732.708333333336</v>
      </c>
      <c r="I95" s="18">
        <f t="shared" si="10"/>
        <v>1049</v>
      </c>
      <c r="J95" s="12" t="str">
        <f t="shared" si="11"/>
        <v>NOT DUE</v>
      </c>
      <c r="K95" s="24" t="s">
        <v>3373</v>
      </c>
      <c r="L95" s="32"/>
    </row>
    <row r="96" spans="1:12" ht="24">
      <c r="A96" s="12" t="s">
        <v>1353</v>
      </c>
      <c r="B96" s="24" t="s">
        <v>1339</v>
      </c>
      <c r="C96" s="24" t="s">
        <v>35</v>
      </c>
      <c r="D96" s="34">
        <v>8000</v>
      </c>
      <c r="E96" s="8">
        <v>44082</v>
      </c>
      <c r="F96" s="8">
        <v>44082</v>
      </c>
      <c r="G96" s="20">
        <v>0</v>
      </c>
      <c r="H96" s="17">
        <f>IF(I96&lt;=8000,$F$5+(I96/24),"error")</f>
        <v>44732.708333333336</v>
      </c>
      <c r="I96" s="18">
        <f t="shared" si="10"/>
        <v>1049</v>
      </c>
      <c r="J96" s="12" t="str">
        <f t="shared" si="11"/>
        <v>NOT DUE</v>
      </c>
      <c r="K96" s="24" t="s">
        <v>3373</v>
      </c>
      <c r="L96" s="32"/>
    </row>
    <row r="97" spans="1:12" ht="24">
      <c r="A97" s="12" t="s">
        <v>1358</v>
      </c>
      <c r="B97" s="24" t="s">
        <v>1354</v>
      </c>
      <c r="C97" s="24" t="s">
        <v>35</v>
      </c>
      <c r="D97" s="34">
        <v>16000</v>
      </c>
      <c r="E97" s="8">
        <v>44082</v>
      </c>
      <c r="F97" s="8">
        <v>44082</v>
      </c>
      <c r="G97" s="20">
        <v>0</v>
      </c>
      <c r="H97" s="17">
        <f>IF(I97&lt;=16000,$F$5+(I97/24),"error")</f>
        <v>45066.041666666664</v>
      </c>
      <c r="I97" s="18">
        <f t="shared" si="10"/>
        <v>9049</v>
      </c>
      <c r="J97" s="12" t="str">
        <f t="shared" si="11"/>
        <v>NOT DUE</v>
      </c>
      <c r="K97" s="24" t="s">
        <v>3373</v>
      </c>
      <c r="L97" s="32"/>
    </row>
    <row r="98" spans="1:12" ht="24">
      <c r="A98" s="12" t="s">
        <v>1359</v>
      </c>
      <c r="B98" s="24" t="s">
        <v>1355</v>
      </c>
      <c r="C98" s="24" t="s">
        <v>35</v>
      </c>
      <c r="D98" s="34">
        <v>16000</v>
      </c>
      <c r="E98" s="8">
        <v>44082</v>
      </c>
      <c r="F98" s="8">
        <v>44082</v>
      </c>
      <c r="G98" s="20">
        <v>0</v>
      </c>
      <c r="H98" s="17">
        <f>IF(I98&lt;=16000,$F$5+(I98/24),"error")</f>
        <v>45066.041666666664</v>
      </c>
      <c r="I98" s="18">
        <f t="shared" si="10"/>
        <v>9049</v>
      </c>
      <c r="J98" s="12" t="str">
        <f t="shared" si="11"/>
        <v>NOT DUE</v>
      </c>
      <c r="K98" s="24" t="s">
        <v>3373</v>
      </c>
      <c r="L98" s="32"/>
    </row>
    <row r="99" spans="1:12" ht="24">
      <c r="A99" s="12" t="s">
        <v>1360</v>
      </c>
      <c r="B99" s="24" t="s">
        <v>1356</v>
      </c>
      <c r="C99" s="24" t="s">
        <v>35</v>
      </c>
      <c r="D99" s="34">
        <v>8000</v>
      </c>
      <c r="E99" s="8">
        <v>44082</v>
      </c>
      <c r="F99" s="8">
        <v>44082</v>
      </c>
      <c r="G99" s="20">
        <v>0</v>
      </c>
      <c r="H99" s="17">
        <f>IF(I99&lt;=8000,$F$5+(I99/24),"error")</f>
        <v>44732.708333333336</v>
      </c>
      <c r="I99" s="18">
        <f t="shared" si="10"/>
        <v>1049</v>
      </c>
      <c r="J99" s="12" t="str">
        <f t="shared" si="11"/>
        <v>NOT DUE</v>
      </c>
      <c r="K99" s="24" t="s">
        <v>3373</v>
      </c>
      <c r="L99" s="32"/>
    </row>
    <row r="100" spans="1:12" ht="24">
      <c r="A100" s="12" t="s">
        <v>1361</v>
      </c>
      <c r="B100" s="24" t="s">
        <v>1357</v>
      </c>
      <c r="C100" s="24" t="s">
        <v>35</v>
      </c>
      <c r="D100" s="34">
        <v>16000</v>
      </c>
      <c r="E100" s="8">
        <v>44082</v>
      </c>
      <c r="F100" s="8">
        <v>44082</v>
      </c>
      <c r="G100" s="20">
        <v>0</v>
      </c>
      <c r="H100" s="17">
        <f>IF(I100&lt;=16000,$F$5+(I100/24),"error")</f>
        <v>45066.041666666664</v>
      </c>
      <c r="I100" s="18">
        <f t="shared" si="10"/>
        <v>9049</v>
      </c>
      <c r="J100" s="12" t="str">
        <f t="shared" si="11"/>
        <v>NOT DUE</v>
      </c>
      <c r="K100" s="24" t="s">
        <v>3373</v>
      </c>
      <c r="L100" s="111"/>
    </row>
    <row r="101" spans="1:12">
      <c r="A101" s="12" t="s">
        <v>1370</v>
      </c>
      <c r="B101" s="24" t="s">
        <v>1362</v>
      </c>
      <c r="C101" s="24" t="s">
        <v>35</v>
      </c>
      <c r="D101" s="34">
        <v>8000</v>
      </c>
      <c r="E101" s="8">
        <v>44082</v>
      </c>
      <c r="F101" s="8">
        <v>44082</v>
      </c>
      <c r="G101" s="20">
        <v>0</v>
      </c>
      <c r="H101" s="17">
        <f>IF(I101&lt;=8000,$F$5+(I101/24),"error")</f>
        <v>44732.708333333336</v>
      </c>
      <c r="I101" s="18">
        <f t="shared" si="10"/>
        <v>1049</v>
      </c>
      <c r="J101" s="12" t="str">
        <f t="shared" si="11"/>
        <v>NOT DUE</v>
      </c>
      <c r="K101" s="24" t="s">
        <v>3374</v>
      </c>
      <c r="L101" s="32"/>
    </row>
    <row r="102" spans="1:12" ht="24">
      <c r="A102" s="12" t="s">
        <v>1371</v>
      </c>
      <c r="B102" s="24" t="s">
        <v>1363</v>
      </c>
      <c r="C102" s="24" t="s">
        <v>1364</v>
      </c>
      <c r="D102" s="34">
        <v>4000</v>
      </c>
      <c r="E102" s="8">
        <v>44082</v>
      </c>
      <c r="F102" s="306">
        <v>43883</v>
      </c>
      <c r="G102" s="20">
        <v>3980</v>
      </c>
      <c r="H102" s="17">
        <f>IF(I102&lt;=4000,$F$5+(I102/24),"error")</f>
        <v>44731.875</v>
      </c>
      <c r="I102" s="18">
        <f t="shared" si="10"/>
        <v>1029</v>
      </c>
      <c r="J102" s="12" t="str">
        <f t="shared" si="11"/>
        <v>NOT DUE</v>
      </c>
      <c r="K102" s="24" t="s">
        <v>3374</v>
      </c>
      <c r="L102" s="32"/>
    </row>
    <row r="103" spans="1:12" ht="24">
      <c r="A103" s="12" t="s">
        <v>1372</v>
      </c>
      <c r="B103" s="24" t="s">
        <v>1363</v>
      </c>
      <c r="C103" s="24" t="s">
        <v>35</v>
      </c>
      <c r="D103" s="34">
        <v>8000</v>
      </c>
      <c r="E103" s="8">
        <v>44082</v>
      </c>
      <c r="F103" s="8">
        <v>44082</v>
      </c>
      <c r="G103" s="20">
        <v>0</v>
      </c>
      <c r="H103" s="17">
        <f>IF(I103&lt;=8000,$F$5+(I103/24),"error")</f>
        <v>44732.708333333336</v>
      </c>
      <c r="I103" s="18">
        <f t="shared" si="10"/>
        <v>1049</v>
      </c>
      <c r="J103" s="12" t="str">
        <f t="shared" si="11"/>
        <v>NOT DUE</v>
      </c>
      <c r="K103" s="24" t="s">
        <v>3374</v>
      </c>
      <c r="L103" s="32"/>
    </row>
    <row r="104" spans="1:12" ht="24">
      <c r="A104" s="12" t="s">
        <v>1373</v>
      </c>
      <c r="B104" s="24" t="s">
        <v>1365</v>
      </c>
      <c r="C104" s="24" t="s">
        <v>1198</v>
      </c>
      <c r="D104" s="34">
        <v>8000</v>
      </c>
      <c r="E104" s="8">
        <v>44082</v>
      </c>
      <c r="F104" s="8">
        <v>44082</v>
      </c>
      <c r="G104" s="20">
        <v>0</v>
      </c>
      <c r="H104" s="17">
        <f t="shared" ref="H104:H116" si="15">IF(I104&lt;=8000,$F$5+(I104/24),"error")</f>
        <v>44732.708333333336</v>
      </c>
      <c r="I104" s="18">
        <f t="shared" si="10"/>
        <v>1049</v>
      </c>
      <c r="J104" s="12" t="str">
        <f t="shared" si="11"/>
        <v>NOT DUE</v>
      </c>
      <c r="K104" s="24" t="s">
        <v>3374</v>
      </c>
      <c r="L104" s="32"/>
    </row>
    <row r="105" spans="1:12">
      <c r="A105" s="12" t="s">
        <v>1374</v>
      </c>
      <c r="B105" s="24" t="s">
        <v>1366</v>
      </c>
      <c r="C105" s="24" t="s">
        <v>1367</v>
      </c>
      <c r="D105" s="34">
        <v>8000</v>
      </c>
      <c r="E105" s="8">
        <v>44082</v>
      </c>
      <c r="F105" s="8">
        <v>44082</v>
      </c>
      <c r="G105" s="20">
        <v>0</v>
      </c>
      <c r="H105" s="17">
        <f t="shared" si="15"/>
        <v>44732.708333333336</v>
      </c>
      <c r="I105" s="18">
        <f t="shared" si="10"/>
        <v>1049</v>
      </c>
      <c r="J105" s="12" t="str">
        <f t="shared" si="11"/>
        <v>NOT DUE</v>
      </c>
      <c r="K105" s="24" t="s">
        <v>3374</v>
      </c>
      <c r="L105" s="32"/>
    </row>
    <row r="106" spans="1:12" ht="24">
      <c r="A106" s="12" t="s">
        <v>1375</v>
      </c>
      <c r="B106" s="24" t="s">
        <v>1368</v>
      </c>
      <c r="C106" s="24" t="s">
        <v>35</v>
      </c>
      <c r="D106" s="34">
        <v>8000</v>
      </c>
      <c r="E106" s="8">
        <v>44082</v>
      </c>
      <c r="F106" s="8">
        <v>44082</v>
      </c>
      <c r="G106" s="20">
        <v>0</v>
      </c>
      <c r="H106" s="17">
        <f t="shared" si="15"/>
        <v>44732.708333333336</v>
      </c>
      <c r="I106" s="18">
        <f t="shared" si="10"/>
        <v>1049</v>
      </c>
      <c r="J106" s="12" t="str">
        <f t="shared" si="11"/>
        <v>NOT DUE</v>
      </c>
      <c r="K106" s="24" t="s">
        <v>3374</v>
      </c>
      <c r="L106" s="32"/>
    </row>
    <row r="107" spans="1:12">
      <c r="A107" s="12" t="s">
        <v>1376</v>
      </c>
      <c r="B107" s="24" t="s">
        <v>1369</v>
      </c>
      <c r="C107" s="24" t="s">
        <v>1367</v>
      </c>
      <c r="D107" s="34">
        <v>8000</v>
      </c>
      <c r="E107" s="8">
        <v>44082</v>
      </c>
      <c r="F107" s="8">
        <v>44082</v>
      </c>
      <c r="G107" s="20">
        <v>0</v>
      </c>
      <c r="H107" s="17">
        <f t="shared" si="15"/>
        <v>44732.708333333336</v>
      </c>
      <c r="I107" s="18">
        <f t="shared" si="10"/>
        <v>1049</v>
      </c>
      <c r="J107" s="12" t="str">
        <f t="shared" si="11"/>
        <v>NOT DUE</v>
      </c>
      <c r="K107" s="24" t="s">
        <v>3374</v>
      </c>
      <c r="L107" s="32"/>
    </row>
    <row r="108" spans="1:12">
      <c r="A108" s="12" t="s">
        <v>1377</v>
      </c>
      <c r="B108" s="24" t="s">
        <v>1369</v>
      </c>
      <c r="C108" s="24" t="s">
        <v>35</v>
      </c>
      <c r="D108" s="34">
        <v>16000</v>
      </c>
      <c r="E108" s="8">
        <v>44082</v>
      </c>
      <c r="F108" s="8">
        <v>44082</v>
      </c>
      <c r="G108" s="20">
        <v>0</v>
      </c>
      <c r="H108" s="17">
        <f>IF(I108&lt;=16000,$F$5+(I108/24),"error")</f>
        <v>45066.041666666664</v>
      </c>
      <c r="I108" s="18">
        <f t="shared" si="10"/>
        <v>9049</v>
      </c>
      <c r="J108" s="12" t="str">
        <f t="shared" si="11"/>
        <v>NOT DUE</v>
      </c>
      <c r="K108" s="24" t="s">
        <v>3374</v>
      </c>
      <c r="L108" s="113"/>
    </row>
    <row r="109" spans="1:12">
      <c r="A109" s="12" t="s">
        <v>1397</v>
      </c>
      <c r="B109" s="24" t="s">
        <v>1378</v>
      </c>
      <c r="C109" s="24" t="s">
        <v>1379</v>
      </c>
      <c r="D109" s="34">
        <v>8000</v>
      </c>
      <c r="E109" s="8">
        <v>44082</v>
      </c>
      <c r="F109" s="8">
        <v>44082</v>
      </c>
      <c r="G109" s="20">
        <v>0</v>
      </c>
      <c r="H109" s="17">
        <f t="shared" si="15"/>
        <v>44732.708333333336</v>
      </c>
      <c r="I109" s="18">
        <f t="shared" si="10"/>
        <v>1049</v>
      </c>
      <c r="J109" s="12" t="str">
        <f t="shared" si="11"/>
        <v>NOT DUE</v>
      </c>
      <c r="K109" s="24" t="s">
        <v>3375</v>
      </c>
      <c r="L109" s="32"/>
    </row>
    <row r="110" spans="1:12" ht="24">
      <c r="A110" s="12" t="s">
        <v>1398</v>
      </c>
      <c r="B110" s="24" t="s">
        <v>1380</v>
      </c>
      <c r="C110" s="24" t="s">
        <v>1381</v>
      </c>
      <c r="D110" s="34">
        <v>8000</v>
      </c>
      <c r="E110" s="8">
        <v>44082</v>
      </c>
      <c r="F110" s="8">
        <v>44082</v>
      </c>
      <c r="G110" s="20">
        <v>0</v>
      </c>
      <c r="H110" s="17">
        <f t="shared" si="15"/>
        <v>44732.708333333336</v>
      </c>
      <c r="I110" s="18">
        <f t="shared" si="10"/>
        <v>1049</v>
      </c>
      <c r="J110" s="12" t="str">
        <f t="shared" si="11"/>
        <v>NOT DUE</v>
      </c>
      <c r="K110" s="24" t="s">
        <v>3375</v>
      </c>
      <c r="L110" s="32"/>
    </row>
    <row r="111" spans="1:12" ht="24">
      <c r="A111" s="12" t="s">
        <v>1399</v>
      </c>
      <c r="B111" s="24" t="s">
        <v>1382</v>
      </c>
      <c r="C111" s="24" t="s">
        <v>1383</v>
      </c>
      <c r="D111" s="34">
        <v>8000</v>
      </c>
      <c r="E111" s="8">
        <v>44082</v>
      </c>
      <c r="F111" s="8">
        <v>44082</v>
      </c>
      <c r="G111" s="20">
        <v>0</v>
      </c>
      <c r="H111" s="17">
        <f t="shared" si="15"/>
        <v>44732.708333333336</v>
      </c>
      <c r="I111" s="18">
        <f t="shared" si="10"/>
        <v>1049</v>
      </c>
      <c r="J111" s="12" t="str">
        <f t="shared" si="11"/>
        <v>NOT DUE</v>
      </c>
      <c r="K111" s="24" t="s">
        <v>3375</v>
      </c>
      <c r="L111" s="32"/>
    </row>
    <row r="112" spans="1:12" ht="24">
      <c r="A112" s="12" t="s">
        <v>1400</v>
      </c>
      <c r="B112" s="24" t="s">
        <v>1384</v>
      </c>
      <c r="C112" s="24" t="s">
        <v>1334</v>
      </c>
      <c r="D112" s="34">
        <v>8000</v>
      </c>
      <c r="E112" s="8">
        <v>44082</v>
      </c>
      <c r="F112" s="8">
        <v>44082</v>
      </c>
      <c r="G112" s="20">
        <v>0</v>
      </c>
      <c r="H112" s="17">
        <f t="shared" si="15"/>
        <v>44732.708333333336</v>
      </c>
      <c r="I112" s="18">
        <f t="shared" si="10"/>
        <v>1049</v>
      </c>
      <c r="J112" s="12" t="str">
        <f t="shared" si="11"/>
        <v>NOT DUE</v>
      </c>
      <c r="K112" s="24" t="s">
        <v>3375</v>
      </c>
      <c r="L112" s="32"/>
    </row>
    <row r="113" spans="1:12" ht="24">
      <c r="A113" s="12" t="s">
        <v>1401</v>
      </c>
      <c r="B113" s="24" t="s">
        <v>1385</v>
      </c>
      <c r="C113" s="24" t="s">
        <v>1386</v>
      </c>
      <c r="D113" s="34">
        <v>8000</v>
      </c>
      <c r="E113" s="8">
        <v>44082</v>
      </c>
      <c r="F113" s="8">
        <v>44082</v>
      </c>
      <c r="G113" s="20">
        <v>0</v>
      </c>
      <c r="H113" s="17">
        <f t="shared" si="15"/>
        <v>44732.708333333336</v>
      </c>
      <c r="I113" s="18">
        <f t="shared" si="10"/>
        <v>1049</v>
      </c>
      <c r="J113" s="12" t="str">
        <f t="shared" si="11"/>
        <v>NOT DUE</v>
      </c>
      <c r="K113" s="24" t="s">
        <v>3375</v>
      </c>
      <c r="L113" s="32"/>
    </row>
    <row r="114" spans="1:12" ht="24">
      <c r="A114" s="12" t="s">
        <v>1402</v>
      </c>
      <c r="B114" s="24" t="s">
        <v>1387</v>
      </c>
      <c r="C114" s="24" t="s">
        <v>1388</v>
      </c>
      <c r="D114" s="34">
        <v>8000</v>
      </c>
      <c r="E114" s="8">
        <v>44082</v>
      </c>
      <c r="F114" s="8">
        <v>44082</v>
      </c>
      <c r="G114" s="20">
        <v>0</v>
      </c>
      <c r="H114" s="17">
        <f t="shared" si="15"/>
        <v>44732.708333333336</v>
      </c>
      <c r="I114" s="18">
        <f t="shared" si="10"/>
        <v>1049</v>
      </c>
      <c r="J114" s="12" t="str">
        <f t="shared" si="11"/>
        <v>NOT DUE</v>
      </c>
      <c r="K114" s="24" t="s">
        <v>3375</v>
      </c>
      <c r="L114" s="32"/>
    </row>
    <row r="115" spans="1:12" ht="24">
      <c r="A115" s="12" t="s">
        <v>1403</v>
      </c>
      <c r="B115" s="24" t="s">
        <v>1389</v>
      </c>
      <c r="C115" s="24" t="s">
        <v>1334</v>
      </c>
      <c r="D115" s="34">
        <v>8000</v>
      </c>
      <c r="E115" s="8">
        <v>44082</v>
      </c>
      <c r="F115" s="8">
        <v>44082</v>
      </c>
      <c r="G115" s="20">
        <v>0</v>
      </c>
      <c r="H115" s="17">
        <f t="shared" si="15"/>
        <v>44732.708333333336</v>
      </c>
      <c r="I115" s="18">
        <f t="shared" si="10"/>
        <v>1049</v>
      </c>
      <c r="J115" s="12" t="str">
        <f t="shared" si="11"/>
        <v>NOT DUE</v>
      </c>
      <c r="K115" s="24" t="s">
        <v>3375</v>
      </c>
      <c r="L115" s="32"/>
    </row>
    <row r="116" spans="1:12" ht="24">
      <c r="A116" s="12" t="s">
        <v>1404</v>
      </c>
      <c r="B116" s="24" t="s">
        <v>1390</v>
      </c>
      <c r="C116" s="24" t="s">
        <v>1391</v>
      </c>
      <c r="D116" s="34">
        <v>8000</v>
      </c>
      <c r="E116" s="8">
        <v>44082</v>
      </c>
      <c r="F116" s="8">
        <v>44082</v>
      </c>
      <c r="G116" s="20">
        <v>0</v>
      </c>
      <c r="H116" s="17">
        <f t="shared" si="15"/>
        <v>44732.708333333336</v>
      </c>
      <c r="I116" s="18">
        <f t="shared" si="10"/>
        <v>1049</v>
      </c>
      <c r="J116" s="12" t="str">
        <f t="shared" si="11"/>
        <v>NOT DUE</v>
      </c>
      <c r="K116" s="24" t="s">
        <v>3375</v>
      </c>
      <c r="L116" s="32"/>
    </row>
    <row r="117" spans="1:12">
      <c r="A117" s="12" t="s">
        <v>1405</v>
      </c>
      <c r="B117" s="24" t="s">
        <v>1392</v>
      </c>
      <c r="C117" s="24" t="s">
        <v>1154</v>
      </c>
      <c r="D117" s="34">
        <v>8000</v>
      </c>
      <c r="E117" s="8">
        <v>44082</v>
      </c>
      <c r="F117" s="8">
        <v>44082</v>
      </c>
      <c r="G117" s="20">
        <v>0</v>
      </c>
      <c r="H117" s="17">
        <f>IF(I117&lt;=8000,$F$5+(I117/24),"error")</f>
        <v>44732.708333333336</v>
      </c>
      <c r="I117" s="18">
        <f t="shared" si="10"/>
        <v>1049</v>
      </c>
      <c r="J117" s="12" t="str">
        <f t="shared" si="11"/>
        <v>NOT DUE</v>
      </c>
      <c r="K117" s="24" t="s">
        <v>3375</v>
      </c>
      <c r="L117" s="32"/>
    </row>
    <row r="118" spans="1:12">
      <c r="A118" s="12" t="s">
        <v>1406</v>
      </c>
      <c r="B118" s="24" t="s">
        <v>1393</v>
      </c>
      <c r="C118" s="24" t="s">
        <v>1394</v>
      </c>
      <c r="D118" s="34">
        <v>4000</v>
      </c>
      <c r="E118" s="8">
        <v>44082</v>
      </c>
      <c r="F118" s="306">
        <v>43883</v>
      </c>
      <c r="G118" s="20">
        <v>3980</v>
      </c>
      <c r="H118" s="17">
        <f>IF(I118&lt;=4000,$F$5+(I118/24),"error")</f>
        <v>44731.875</v>
      </c>
      <c r="I118" s="18">
        <f t="shared" si="10"/>
        <v>1029</v>
      </c>
      <c r="J118" s="12" t="str">
        <f t="shared" si="11"/>
        <v>NOT DUE</v>
      </c>
      <c r="K118" s="24"/>
      <c r="L118" s="32"/>
    </row>
    <row r="119" spans="1:12">
      <c r="A119" s="12" t="s">
        <v>1407</v>
      </c>
      <c r="B119" s="24" t="s">
        <v>1395</v>
      </c>
      <c r="C119" s="24" t="s">
        <v>35</v>
      </c>
      <c r="D119" s="34">
        <v>24000</v>
      </c>
      <c r="E119" s="8">
        <v>44082</v>
      </c>
      <c r="F119" s="8">
        <v>44082</v>
      </c>
      <c r="G119" s="20">
        <v>0</v>
      </c>
      <c r="H119" s="17">
        <f>IF(I119&lt;=24000,$F$5+(I119/24),"error")</f>
        <v>45399.375</v>
      </c>
      <c r="I119" s="18">
        <f t="shared" si="10"/>
        <v>17049</v>
      </c>
      <c r="J119" s="12" t="str">
        <f t="shared" si="11"/>
        <v>NOT DUE</v>
      </c>
      <c r="K119" s="24"/>
      <c r="L119" s="32"/>
    </row>
    <row r="120" spans="1:12" ht="36">
      <c r="A120" s="12" t="s">
        <v>1408</v>
      </c>
      <c r="B120" s="24" t="s">
        <v>1396</v>
      </c>
      <c r="C120" s="24" t="s">
        <v>35</v>
      </c>
      <c r="D120" s="34">
        <v>4000</v>
      </c>
      <c r="E120" s="8">
        <v>44082</v>
      </c>
      <c r="F120" s="306">
        <v>44651</v>
      </c>
      <c r="G120" s="20">
        <v>6783</v>
      </c>
      <c r="H120" s="17">
        <f>IF(I120&lt;=4000,$F$5+(I120/24),"error")</f>
        <v>44848.666666666664</v>
      </c>
      <c r="I120" s="18">
        <f t="shared" si="10"/>
        <v>3832</v>
      </c>
      <c r="J120" s="12" t="str">
        <f t="shared" si="11"/>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t="s">
        <v>4949</v>
      </c>
      <c r="J126" s="462"/>
      <c r="K126" s="462"/>
    </row>
    <row r="127" spans="1:12">
      <c r="A127" s="220"/>
      <c r="E127" s="463"/>
      <c r="F127" s="463"/>
      <c r="G127" s="463"/>
      <c r="I127" s="463"/>
      <c r="J127" s="463"/>
      <c r="K127" s="463"/>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E35AE3-248D-4E96-8441-6F22689E1101}">
          <x14:formula1>
            <xm:f>Details!$A$1:$A$7</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K28" sqref="K28"/>
    </sheetView>
  </sheetViews>
  <sheetFormatPr defaultRowHeight="13.5"/>
  <cols>
    <col min="1" max="1" width="10.875" style="36" customWidth="1"/>
    <col min="2" max="2" width="29.12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3518</v>
      </c>
      <c r="D3" s="518" t="s">
        <v>12</v>
      </c>
      <c r="E3" s="518"/>
      <c r="F3" s="249" t="s">
        <v>3519</v>
      </c>
    </row>
    <row r="4" spans="1:12" ht="18" customHeight="1">
      <c r="A4" s="517" t="s">
        <v>74</v>
      </c>
      <c r="B4" s="517"/>
      <c r="C4" s="29" t="s">
        <v>4642</v>
      </c>
      <c r="D4" s="518" t="s">
        <v>2072</v>
      </c>
      <c r="E4" s="518"/>
      <c r="F4" s="246">
        <f>'Running Hours'!B44</f>
        <v>5781.9</v>
      </c>
    </row>
    <row r="5" spans="1:12" ht="18" customHeight="1">
      <c r="A5" s="517" t="s">
        <v>75</v>
      </c>
      <c r="B5" s="517"/>
      <c r="C5" s="30" t="s">
        <v>4641</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3520</v>
      </c>
      <c r="B8" s="114" t="s">
        <v>3524</v>
      </c>
      <c r="C8" s="24" t="s">
        <v>596</v>
      </c>
      <c r="D8" s="34">
        <v>2000</v>
      </c>
      <c r="E8" s="8">
        <v>44082</v>
      </c>
      <c r="F8" s="306">
        <v>44262</v>
      </c>
      <c r="G8" s="20">
        <v>4397</v>
      </c>
      <c r="H8" s="17">
        <f>IF(I8&lt;=2000,$F$5+(I8/24),"error")</f>
        <v>44714.629166666666</v>
      </c>
      <c r="I8" s="18">
        <f t="shared" ref="I8:I12" si="0">D8-($F$4-G8)</f>
        <v>615.10000000000036</v>
      </c>
      <c r="J8" s="12" t="str">
        <f>IF(I8="","",IF(I8&lt;0,"OVERDUE","NOT DUE"))</f>
        <v>NOT DUE</v>
      </c>
      <c r="K8" s="24" t="s">
        <v>3546</v>
      </c>
      <c r="L8" s="13"/>
    </row>
    <row r="9" spans="1:12" ht="26.25" customHeight="1">
      <c r="A9" s="12" t="s">
        <v>3521</v>
      </c>
      <c r="B9" s="114" t="s">
        <v>3525</v>
      </c>
      <c r="C9" s="24" t="s">
        <v>3526</v>
      </c>
      <c r="D9" s="34">
        <v>2000</v>
      </c>
      <c r="E9" s="8">
        <v>44082</v>
      </c>
      <c r="F9" s="306">
        <v>44262</v>
      </c>
      <c r="G9" s="304">
        <v>4397</v>
      </c>
      <c r="H9" s="17">
        <f>IF(I9&lt;=2000,$F$5+(I9/24),"error")</f>
        <v>44714.629166666666</v>
      </c>
      <c r="I9" s="18">
        <f t="shared" si="0"/>
        <v>615.10000000000036</v>
      </c>
      <c r="J9" s="12" t="str">
        <f t="shared" ref="J9:J20" si="1">IF(I9="","",IF(I9&lt;0,"OVERDUE","NOT DUE"))</f>
        <v>NOT DUE</v>
      </c>
      <c r="K9" s="24" t="s">
        <v>3547</v>
      </c>
      <c r="L9" s="13"/>
    </row>
    <row r="10" spans="1:12" ht="26.45" customHeight="1">
      <c r="A10" s="12" t="s">
        <v>3534</v>
      </c>
      <c r="B10" s="114" t="s">
        <v>3527</v>
      </c>
      <c r="C10" s="24" t="s">
        <v>3358</v>
      </c>
      <c r="D10" s="34">
        <v>4000</v>
      </c>
      <c r="E10" s="8">
        <v>44082</v>
      </c>
      <c r="F10" s="306">
        <v>44262</v>
      </c>
      <c r="G10" s="304">
        <v>4397</v>
      </c>
      <c r="H10" s="17">
        <f>IF(I10&lt;=4000,$F$5+(I10/24),"error")</f>
        <v>44797.962500000001</v>
      </c>
      <c r="I10" s="18">
        <f>D10-($F$4-G10)</f>
        <v>2615.1000000000004</v>
      </c>
      <c r="J10" s="12" t="str">
        <f t="shared" si="1"/>
        <v>NOT DUE</v>
      </c>
      <c r="K10" s="24" t="s">
        <v>3545</v>
      </c>
      <c r="L10" s="13"/>
    </row>
    <row r="11" spans="1:12" ht="26.45" customHeight="1">
      <c r="A11" s="12" t="s">
        <v>3535</v>
      </c>
      <c r="B11" s="114" t="s">
        <v>3522</v>
      </c>
      <c r="C11" s="24" t="s">
        <v>596</v>
      </c>
      <c r="D11" s="34">
        <v>2000</v>
      </c>
      <c r="E11" s="8">
        <v>44082</v>
      </c>
      <c r="F11" s="306">
        <v>44262</v>
      </c>
      <c r="G11" s="304">
        <v>4397</v>
      </c>
      <c r="H11" s="17">
        <f>IF(I11&lt;=2000,$F$5+(I11/24),"error")</f>
        <v>44714.629166666666</v>
      </c>
      <c r="I11" s="18">
        <f t="shared" si="0"/>
        <v>615.10000000000036</v>
      </c>
      <c r="J11" s="12" t="str">
        <f t="shared" si="1"/>
        <v>NOT DUE</v>
      </c>
      <c r="K11" s="24" t="s">
        <v>3548</v>
      </c>
      <c r="L11" s="13"/>
    </row>
    <row r="12" spans="1:12" ht="26.45" customHeight="1">
      <c r="A12" s="12" t="s">
        <v>3536</v>
      </c>
      <c r="B12" s="114" t="s">
        <v>3528</v>
      </c>
      <c r="C12" s="24" t="s">
        <v>388</v>
      </c>
      <c r="D12" s="34">
        <v>2000</v>
      </c>
      <c r="E12" s="8">
        <v>44082</v>
      </c>
      <c r="F12" s="306">
        <v>44262</v>
      </c>
      <c r="G12" s="304">
        <v>4397</v>
      </c>
      <c r="H12" s="17">
        <f>IF(I12&lt;=2000,$F$5+(I12/24),"error")</f>
        <v>44714.629166666666</v>
      </c>
      <c r="I12" s="18">
        <f t="shared" si="0"/>
        <v>615.10000000000036</v>
      </c>
      <c r="J12" s="12" t="str">
        <f t="shared" si="1"/>
        <v>NOT DUE</v>
      </c>
      <c r="K12" s="24" t="s">
        <v>3549</v>
      </c>
      <c r="L12" s="13"/>
    </row>
    <row r="13" spans="1:12" ht="26.45" customHeight="1">
      <c r="A13" s="12" t="s">
        <v>3537</v>
      </c>
      <c r="B13" s="114" t="s">
        <v>3529</v>
      </c>
      <c r="C13" s="24" t="s">
        <v>596</v>
      </c>
      <c r="D13" s="34" t="s">
        <v>54</v>
      </c>
      <c r="E13" s="8">
        <v>44082</v>
      </c>
      <c r="F13" s="8">
        <v>44082</v>
      </c>
      <c r="G13" s="52"/>
      <c r="H13" s="17">
        <f>F13+(365*3)</f>
        <v>45177</v>
      </c>
      <c r="I13" s="11">
        <f t="shared" ref="I13:I20" ca="1" si="2">IF(ISBLANK(H13),"",H13-DATE(YEAR(NOW()),MONTH(NOW()),DAY(NOW())))</f>
        <v>488</v>
      </c>
      <c r="J13" s="12" t="str">
        <f t="shared" ca="1" si="1"/>
        <v>NOT DUE</v>
      </c>
      <c r="K13" s="24"/>
      <c r="L13" s="13"/>
    </row>
    <row r="14" spans="1:12" ht="20.25" customHeight="1">
      <c r="A14" s="12" t="s">
        <v>3538</v>
      </c>
      <c r="B14" s="114" t="s">
        <v>3530</v>
      </c>
      <c r="C14" s="24" t="s">
        <v>596</v>
      </c>
      <c r="D14" s="34" t="s">
        <v>54</v>
      </c>
      <c r="E14" s="8">
        <v>44082</v>
      </c>
      <c r="F14" s="8">
        <v>44082</v>
      </c>
      <c r="G14" s="52"/>
      <c r="H14" s="17">
        <f>F14+(365*3)</f>
        <v>45177</v>
      </c>
      <c r="I14" s="11">
        <f t="shared" ca="1" si="2"/>
        <v>488</v>
      </c>
      <c r="J14" s="12" t="str">
        <f t="shared" ca="1" si="1"/>
        <v>NOT DUE</v>
      </c>
      <c r="K14" s="24"/>
      <c r="L14" s="13"/>
    </row>
    <row r="15" spans="1:12" ht="20.25" customHeight="1">
      <c r="A15" s="12" t="s">
        <v>3539</v>
      </c>
      <c r="B15" s="114" t="s">
        <v>3531</v>
      </c>
      <c r="C15" s="24" t="s">
        <v>596</v>
      </c>
      <c r="D15" s="34" t="s">
        <v>54</v>
      </c>
      <c r="E15" s="8">
        <v>44082</v>
      </c>
      <c r="F15" s="8">
        <v>44082</v>
      </c>
      <c r="G15" s="52"/>
      <c r="H15" s="17">
        <f>F15+(365*3)</f>
        <v>45177</v>
      </c>
      <c r="I15" s="11">
        <f t="shared" ca="1" si="2"/>
        <v>488</v>
      </c>
      <c r="J15" s="12" t="str">
        <f t="shared" ca="1" si="1"/>
        <v>NOT DUE</v>
      </c>
      <c r="K15" s="24"/>
      <c r="L15" s="13"/>
    </row>
    <row r="16" spans="1:12" ht="24.75" customHeight="1">
      <c r="A16" s="12" t="s">
        <v>3540</v>
      </c>
      <c r="B16" s="114" t="s">
        <v>3532</v>
      </c>
      <c r="C16" s="24" t="s">
        <v>596</v>
      </c>
      <c r="D16" s="34" t="s">
        <v>376</v>
      </c>
      <c r="E16" s="8">
        <v>44082</v>
      </c>
      <c r="F16" s="8">
        <v>44447</v>
      </c>
      <c r="G16" s="52"/>
      <c r="H16" s="17">
        <f>F16+(365)</f>
        <v>44812</v>
      </c>
      <c r="I16" s="11">
        <f t="shared" ca="1" si="2"/>
        <v>123</v>
      </c>
      <c r="J16" s="12" t="str">
        <f t="shared" ca="1" si="1"/>
        <v>NOT DUE</v>
      </c>
      <c r="K16" s="24"/>
      <c r="L16" s="13"/>
    </row>
    <row r="17" spans="1:12" ht="26.45" customHeight="1">
      <c r="A17" s="12" t="s">
        <v>3541</v>
      </c>
      <c r="B17" s="114" t="s">
        <v>3523</v>
      </c>
      <c r="C17" s="24" t="s">
        <v>3346</v>
      </c>
      <c r="D17" s="34" t="s">
        <v>376</v>
      </c>
      <c r="E17" s="8">
        <v>44082</v>
      </c>
      <c r="F17" s="306">
        <v>44447</v>
      </c>
      <c r="G17" s="52"/>
      <c r="H17" s="17">
        <f>F17+(365)</f>
        <v>44812</v>
      </c>
      <c r="I17" s="11">
        <f t="shared" ca="1" si="2"/>
        <v>123</v>
      </c>
      <c r="J17" s="12" t="str">
        <f t="shared" ca="1" si="1"/>
        <v>NOT DUE</v>
      </c>
      <c r="K17" s="24"/>
      <c r="L17" s="13"/>
    </row>
    <row r="18" spans="1:12" ht="24">
      <c r="A18" s="12" t="s">
        <v>3542</v>
      </c>
      <c r="B18" s="114" t="s">
        <v>3533</v>
      </c>
      <c r="C18" s="24" t="s">
        <v>596</v>
      </c>
      <c r="D18" s="34" t="s">
        <v>376</v>
      </c>
      <c r="E18" s="8">
        <v>44082</v>
      </c>
      <c r="F18" s="306">
        <v>44447</v>
      </c>
      <c r="G18" s="52"/>
      <c r="H18" s="17">
        <f>F18+(365)</f>
        <v>44812</v>
      </c>
      <c r="I18" s="11">
        <f t="shared" ca="1" si="2"/>
        <v>123</v>
      </c>
      <c r="J18" s="12" t="str">
        <f t="shared" ca="1" si="1"/>
        <v>NOT DUE</v>
      </c>
      <c r="K18" s="24" t="s">
        <v>3550</v>
      </c>
      <c r="L18" s="13"/>
    </row>
    <row r="19" spans="1:12" ht="26.45" customHeight="1">
      <c r="A19" s="12" t="s">
        <v>3543</v>
      </c>
      <c r="B19" s="114" t="s">
        <v>3343</v>
      </c>
      <c r="C19" s="24" t="s">
        <v>1041</v>
      </c>
      <c r="D19" s="34" t="s">
        <v>54</v>
      </c>
      <c r="E19" s="8">
        <v>44082</v>
      </c>
      <c r="F19" s="8">
        <v>44082</v>
      </c>
      <c r="G19" s="52"/>
      <c r="H19" s="17">
        <f>F19+(365*3)</f>
        <v>45177</v>
      </c>
      <c r="I19" s="11">
        <f t="shared" ca="1" si="2"/>
        <v>488</v>
      </c>
      <c r="J19" s="12" t="str">
        <f t="shared" ca="1" si="1"/>
        <v>NOT DUE</v>
      </c>
      <c r="K19" s="24"/>
      <c r="L19" s="13"/>
    </row>
    <row r="20" spans="1:12" ht="26.45" customHeight="1">
      <c r="A20" s="12" t="s">
        <v>3544</v>
      </c>
      <c r="B20" s="24" t="s">
        <v>3410</v>
      </c>
      <c r="C20" s="24" t="s">
        <v>596</v>
      </c>
      <c r="D20" s="34" t="s">
        <v>54</v>
      </c>
      <c r="E20" s="8">
        <v>44082</v>
      </c>
      <c r="F20" s="8">
        <v>44082</v>
      </c>
      <c r="G20" s="52"/>
      <c r="H20" s="17">
        <f>F20+(365*3)</f>
        <v>45177</v>
      </c>
      <c r="I20" s="11">
        <f t="shared" ca="1" si="2"/>
        <v>488</v>
      </c>
      <c r="J20" s="12" t="str">
        <f t="shared" ca="1" si="1"/>
        <v>NOT DUE</v>
      </c>
      <c r="K20" s="24"/>
      <c r="L20" s="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365" t="s">
        <v>4962</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920AFD-F84E-44FF-8C54-743F8E03C1FC}">
          <x14:formula1>
            <xm:f>Details!$A$1:$A$7</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topLeftCell="A97" zoomScaleNormal="100" workbookViewId="0">
      <selection activeCell="D26" sqref="D26"/>
    </sheetView>
  </sheetViews>
  <sheetFormatPr defaultRowHeight="13.5"/>
  <cols>
    <col min="1" max="1" width="10.875" style="36" customWidth="1"/>
    <col min="2" max="2" width="20.875" customWidth="1"/>
    <col min="3" max="3" width="41.125" style="31" customWidth="1"/>
    <col min="4" max="4" width="12.875" style="39" customWidth="1"/>
    <col min="5" max="6" width="12.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1410</v>
      </c>
      <c r="D3" s="518" t="s">
        <v>12</v>
      </c>
      <c r="E3" s="518"/>
      <c r="F3" s="249" t="s">
        <v>1411</v>
      </c>
    </row>
    <row r="4" spans="1:12" ht="18" customHeight="1">
      <c r="A4" s="517" t="s">
        <v>74</v>
      </c>
      <c r="B4" s="517"/>
      <c r="C4" s="29" t="s">
        <v>4643</v>
      </c>
      <c r="D4" s="518" t="s">
        <v>2072</v>
      </c>
      <c r="E4" s="518"/>
      <c r="F4" s="246">
        <f>'Running Hours'!B22</f>
        <v>6857</v>
      </c>
    </row>
    <row r="5" spans="1:12" ht="18" customHeight="1">
      <c r="A5" s="517" t="s">
        <v>75</v>
      </c>
      <c r="B5" s="517"/>
      <c r="C5" s="30" t="s">
        <v>4646</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1412</v>
      </c>
      <c r="B8" s="24" t="s">
        <v>1129</v>
      </c>
      <c r="C8" s="24" t="s">
        <v>1130</v>
      </c>
      <c r="D8" s="34">
        <v>2000</v>
      </c>
      <c r="E8" s="8">
        <v>44082</v>
      </c>
      <c r="F8" s="8">
        <v>44654</v>
      </c>
      <c r="G8" s="20">
        <v>6080</v>
      </c>
      <c r="H8" s="17">
        <f>IF(I8&lt;=2000,$F$5+(I8/24),"error")</f>
        <v>44739.958333333336</v>
      </c>
      <c r="I8" s="18">
        <f t="shared" ref="I8:I71" si="0">D8-($F$4-G8)</f>
        <v>1223</v>
      </c>
      <c r="J8" s="12" t="str">
        <f>IF(I8="","",IF(I8&lt;0,"OVERDUE","NOT DUE"))</f>
        <v>NOT DUE</v>
      </c>
      <c r="K8" s="24" t="s">
        <v>3370</v>
      </c>
      <c r="L8" s="32" t="s">
        <v>4007</v>
      </c>
    </row>
    <row r="9" spans="1:12" ht="24">
      <c r="A9" s="12" t="s">
        <v>1413</v>
      </c>
      <c r="B9" s="24" t="s">
        <v>1131</v>
      </c>
      <c r="C9" s="24" t="s">
        <v>1132</v>
      </c>
      <c r="D9" s="34">
        <v>2000</v>
      </c>
      <c r="E9" s="8">
        <v>44082</v>
      </c>
      <c r="F9" s="366">
        <v>44654</v>
      </c>
      <c r="G9" s="304">
        <v>6080</v>
      </c>
      <c r="H9" s="17">
        <f t="shared" ref="H9:H38" si="1">IF(I9&lt;=2000,$F$5+(I9/24),"error")</f>
        <v>44739.958333333336</v>
      </c>
      <c r="I9" s="18">
        <f t="shared" si="0"/>
        <v>1223</v>
      </c>
      <c r="J9" s="12" t="str">
        <f t="shared" ref="J9:J72" si="2">IF(I9="","",IF(I9&lt;0,"OVERDUE","NOT DUE"))</f>
        <v>NOT DUE</v>
      </c>
      <c r="K9" s="24" t="s">
        <v>3370</v>
      </c>
      <c r="L9" s="32" t="s">
        <v>4007</v>
      </c>
    </row>
    <row r="10" spans="1:12" ht="15" customHeight="1">
      <c r="A10" s="12" t="s">
        <v>1414</v>
      </c>
      <c r="B10" s="24" t="s">
        <v>1133</v>
      </c>
      <c r="C10" s="24" t="s">
        <v>1134</v>
      </c>
      <c r="D10" s="34">
        <v>2000</v>
      </c>
      <c r="E10" s="8">
        <v>44082</v>
      </c>
      <c r="F10" s="366">
        <v>44654</v>
      </c>
      <c r="G10" s="304">
        <v>6080</v>
      </c>
      <c r="H10" s="17">
        <f t="shared" si="1"/>
        <v>44739.958333333336</v>
      </c>
      <c r="I10" s="18">
        <f t="shared" si="0"/>
        <v>1223</v>
      </c>
      <c r="J10" s="12" t="str">
        <f t="shared" si="2"/>
        <v>NOT DUE</v>
      </c>
      <c r="K10" s="24" t="s">
        <v>3370</v>
      </c>
      <c r="L10" s="32" t="s">
        <v>4007</v>
      </c>
    </row>
    <row r="11" spans="1:12" ht="15" customHeight="1">
      <c r="A11" s="12" t="s">
        <v>1415</v>
      </c>
      <c r="B11" s="24" t="s">
        <v>1135</v>
      </c>
      <c r="C11" s="24" t="s">
        <v>1136</v>
      </c>
      <c r="D11" s="34">
        <v>2000</v>
      </c>
      <c r="E11" s="8">
        <v>44082</v>
      </c>
      <c r="F11" s="366">
        <v>44654</v>
      </c>
      <c r="G11" s="304">
        <v>6080</v>
      </c>
      <c r="H11" s="17">
        <f t="shared" si="1"/>
        <v>44739.958333333336</v>
      </c>
      <c r="I11" s="18">
        <f t="shared" si="0"/>
        <v>1223</v>
      </c>
      <c r="J11" s="12" t="str">
        <f t="shared" si="2"/>
        <v>NOT DUE</v>
      </c>
      <c r="K11" s="24" t="s">
        <v>3370</v>
      </c>
      <c r="L11" s="32" t="s">
        <v>4007</v>
      </c>
    </row>
    <row r="12" spans="1:12" ht="15" customHeight="1">
      <c r="A12" s="12" t="s">
        <v>1416</v>
      </c>
      <c r="B12" s="24" t="s">
        <v>1137</v>
      </c>
      <c r="C12" s="24" t="s">
        <v>1138</v>
      </c>
      <c r="D12" s="34">
        <v>2000</v>
      </c>
      <c r="E12" s="8">
        <v>44082</v>
      </c>
      <c r="F12" s="366">
        <v>44654</v>
      </c>
      <c r="G12" s="304">
        <v>6080</v>
      </c>
      <c r="H12" s="17">
        <f t="shared" si="1"/>
        <v>44739.958333333336</v>
      </c>
      <c r="I12" s="18">
        <f t="shared" si="0"/>
        <v>1223</v>
      </c>
      <c r="J12" s="12" t="str">
        <f t="shared" si="2"/>
        <v>NOT DUE</v>
      </c>
      <c r="K12" s="24" t="s">
        <v>3370</v>
      </c>
      <c r="L12" s="32" t="s">
        <v>4007</v>
      </c>
    </row>
    <row r="13" spans="1:12" ht="26.45" customHeight="1">
      <c r="A13" s="12" t="s">
        <v>1417</v>
      </c>
      <c r="B13" s="24" t="s">
        <v>1203</v>
      </c>
      <c r="C13" s="24" t="s">
        <v>1139</v>
      </c>
      <c r="D13" s="34">
        <v>2000</v>
      </c>
      <c r="E13" s="8">
        <v>44082</v>
      </c>
      <c r="F13" s="366">
        <v>44654</v>
      </c>
      <c r="G13" s="304">
        <v>6080</v>
      </c>
      <c r="H13" s="17">
        <f t="shared" si="1"/>
        <v>44739.958333333336</v>
      </c>
      <c r="I13" s="18">
        <f t="shared" si="0"/>
        <v>1223</v>
      </c>
      <c r="J13" s="12" t="str">
        <f t="shared" si="2"/>
        <v>NOT DUE</v>
      </c>
      <c r="K13" s="24" t="s">
        <v>3370</v>
      </c>
      <c r="L13" s="32" t="s">
        <v>4007</v>
      </c>
    </row>
    <row r="14" spans="1:12" ht="26.45" customHeight="1">
      <c r="A14" s="12" t="s">
        <v>1418</v>
      </c>
      <c r="B14" s="24" t="s">
        <v>1204</v>
      </c>
      <c r="C14" s="24" t="s">
        <v>1140</v>
      </c>
      <c r="D14" s="34">
        <v>2000</v>
      </c>
      <c r="E14" s="8">
        <v>44082</v>
      </c>
      <c r="F14" s="366">
        <v>44654</v>
      </c>
      <c r="G14" s="304">
        <v>6080</v>
      </c>
      <c r="H14" s="17">
        <f t="shared" si="1"/>
        <v>44739.958333333336</v>
      </c>
      <c r="I14" s="18">
        <f t="shared" si="0"/>
        <v>1223</v>
      </c>
      <c r="J14" s="12" t="str">
        <f t="shared" si="2"/>
        <v>NOT DUE</v>
      </c>
      <c r="K14" s="24" t="s">
        <v>3370</v>
      </c>
      <c r="L14" s="32" t="s">
        <v>4007</v>
      </c>
    </row>
    <row r="15" spans="1:12" ht="15" customHeight="1">
      <c r="A15" s="12" t="s">
        <v>1419</v>
      </c>
      <c r="B15" s="24" t="s">
        <v>1141</v>
      </c>
      <c r="C15" s="24" t="s">
        <v>1142</v>
      </c>
      <c r="D15" s="34">
        <v>2000</v>
      </c>
      <c r="E15" s="8">
        <v>44082</v>
      </c>
      <c r="F15" s="366">
        <v>44654</v>
      </c>
      <c r="G15" s="304">
        <v>6080</v>
      </c>
      <c r="H15" s="17">
        <f t="shared" si="1"/>
        <v>44739.958333333336</v>
      </c>
      <c r="I15" s="18">
        <f t="shared" si="0"/>
        <v>1223</v>
      </c>
      <c r="J15" s="12" t="str">
        <f t="shared" si="2"/>
        <v>NOT DUE</v>
      </c>
      <c r="K15" s="24" t="s">
        <v>3370</v>
      </c>
      <c r="L15" s="32" t="s">
        <v>4007</v>
      </c>
    </row>
    <row r="16" spans="1:12" ht="15" customHeight="1">
      <c r="A16" s="12" t="s">
        <v>1420</v>
      </c>
      <c r="B16" s="24" t="s">
        <v>1143</v>
      </c>
      <c r="C16" s="24" t="s">
        <v>1144</v>
      </c>
      <c r="D16" s="34">
        <v>2000</v>
      </c>
      <c r="E16" s="8">
        <v>44082</v>
      </c>
      <c r="F16" s="366">
        <v>44654</v>
      </c>
      <c r="G16" s="304">
        <v>6080</v>
      </c>
      <c r="H16" s="17">
        <f t="shared" si="1"/>
        <v>44739.958333333336</v>
      </c>
      <c r="I16" s="18">
        <f t="shared" si="0"/>
        <v>1223</v>
      </c>
      <c r="J16" s="12" t="str">
        <f t="shared" si="2"/>
        <v>NOT DUE</v>
      </c>
      <c r="K16" s="24" t="s">
        <v>3370</v>
      </c>
      <c r="L16" s="32" t="s">
        <v>4007</v>
      </c>
    </row>
    <row r="17" spans="1:12" ht="15" customHeight="1">
      <c r="A17" s="12" t="s">
        <v>1421</v>
      </c>
      <c r="B17" s="24" t="s">
        <v>1145</v>
      </c>
      <c r="C17" s="24" t="s">
        <v>1144</v>
      </c>
      <c r="D17" s="34">
        <v>2000</v>
      </c>
      <c r="E17" s="8">
        <v>44082</v>
      </c>
      <c r="F17" s="366">
        <v>44654</v>
      </c>
      <c r="G17" s="304">
        <v>6080</v>
      </c>
      <c r="H17" s="17">
        <f t="shared" si="1"/>
        <v>44739.958333333336</v>
      </c>
      <c r="I17" s="18">
        <f t="shared" si="0"/>
        <v>1223</v>
      </c>
      <c r="J17" s="12" t="str">
        <f t="shared" si="2"/>
        <v>NOT DUE</v>
      </c>
      <c r="K17" s="24" t="s">
        <v>3370</v>
      </c>
      <c r="L17" s="32" t="s">
        <v>4007</v>
      </c>
    </row>
    <row r="18" spans="1:12" ht="15" customHeight="1">
      <c r="A18" s="12" t="s">
        <v>1422</v>
      </c>
      <c r="B18" s="24" t="s">
        <v>1146</v>
      </c>
      <c r="C18" s="24" t="s">
        <v>1147</v>
      </c>
      <c r="D18" s="34">
        <v>2000</v>
      </c>
      <c r="E18" s="8">
        <v>44082</v>
      </c>
      <c r="F18" s="366">
        <v>44654</v>
      </c>
      <c r="G18" s="304">
        <v>6080</v>
      </c>
      <c r="H18" s="17">
        <f t="shared" si="1"/>
        <v>44739.958333333336</v>
      </c>
      <c r="I18" s="18">
        <f t="shared" si="0"/>
        <v>1223</v>
      </c>
      <c r="J18" s="12" t="str">
        <f t="shared" si="2"/>
        <v>NOT DUE</v>
      </c>
      <c r="K18" s="24" t="s">
        <v>3370</v>
      </c>
      <c r="L18" s="32" t="s">
        <v>4007</v>
      </c>
    </row>
    <row r="19" spans="1:12" ht="26.45" customHeight="1">
      <c r="A19" s="12" t="s">
        <v>1423</v>
      </c>
      <c r="B19" s="24" t="s">
        <v>1148</v>
      </c>
      <c r="C19" s="24" t="s">
        <v>1149</v>
      </c>
      <c r="D19" s="34">
        <v>2000</v>
      </c>
      <c r="E19" s="8">
        <v>44082</v>
      </c>
      <c r="F19" s="366">
        <v>44654</v>
      </c>
      <c r="G19" s="304">
        <v>6080</v>
      </c>
      <c r="H19" s="17">
        <f t="shared" si="1"/>
        <v>44739.958333333336</v>
      </c>
      <c r="I19" s="18">
        <f t="shared" si="0"/>
        <v>1223</v>
      </c>
      <c r="J19" s="12" t="str">
        <f t="shared" si="2"/>
        <v>NOT DUE</v>
      </c>
      <c r="K19" s="24" t="s">
        <v>3370</v>
      </c>
      <c r="L19" s="32" t="s">
        <v>4007</v>
      </c>
    </row>
    <row r="20" spans="1:12" ht="15" customHeight="1">
      <c r="A20" s="12" t="s">
        <v>1424</v>
      </c>
      <c r="B20" s="24" t="s">
        <v>1150</v>
      </c>
      <c r="C20" s="24" t="s">
        <v>1149</v>
      </c>
      <c r="D20" s="34">
        <v>2000</v>
      </c>
      <c r="E20" s="8">
        <v>44082</v>
      </c>
      <c r="F20" s="366">
        <v>44654</v>
      </c>
      <c r="G20" s="304">
        <v>6080</v>
      </c>
      <c r="H20" s="17">
        <f t="shared" si="1"/>
        <v>44739.958333333336</v>
      </c>
      <c r="I20" s="18">
        <f t="shared" si="0"/>
        <v>1223</v>
      </c>
      <c r="J20" s="12" t="str">
        <f t="shared" si="2"/>
        <v>NOT DUE</v>
      </c>
      <c r="K20" s="24" t="s">
        <v>3370</v>
      </c>
      <c r="L20" s="32" t="s">
        <v>4007</v>
      </c>
    </row>
    <row r="21" spans="1:12" ht="26.45" customHeight="1">
      <c r="A21" s="12" t="s">
        <v>1425</v>
      </c>
      <c r="B21" s="24" t="s">
        <v>1151</v>
      </c>
      <c r="C21" s="24" t="s">
        <v>1152</v>
      </c>
      <c r="D21" s="34">
        <v>2000</v>
      </c>
      <c r="E21" s="8">
        <v>44082</v>
      </c>
      <c r="F21" s="366">
        <v>44654</v>
      </c>
      <c r="G21" s="304">
        <v>6080</v>
      </c>
      <c r="H21" s="17">
        <f t="shared" si="1"/>
        <v>44739.958333333336</v>
      </c>
      <c r="I21" s="18">
        <f t="shared" si="0"/>
        <v>1223</v>
      </c>
      <c r="J21" s="12" t="str">
        <f t="shared" si="2"/>
        <v>NOT DUE</v>
      </c>
      <c r="K21" s="24" t="s">
        <v>3370</v>
      </c>
      <c r="L21" s="32" t="s">
        <v>4007</v>
      </c>
    </row>
    <row r="22" spans="1:12" ht="26.45" customHeight="1">
      <c r="A22" s="12" t="s">
        <v>1426</v>
      </c>
      <c r="B22" s="24" t="s">
        <v>1205</v>
      </c>
      <c r="C22" s="24" t="s">
        <v>1149</v>
      </c>
      <c r="D22" s="34">
        <v>2000</v>
      </c>
      <c r="E22" s="8">
        <v>44082</v>
      </c>
      <c r="F22" s="366">
        <v>44654</v>
      </c>
      <c r="G22" s="304">
        <v>6080</v>
      </c>
      <c r="H22" s="17">
        <f>IF(I22&lt;=2000,$F$5+(I22/24),"error")</f>
        <v>44739.958333333336</v>
      </c>
      <c r="I22" s="18">
        <f t="shared" si="0"/>
        <v>1223</v>
      </c>
      <c r="J22" s="12" t="str">
        <f t="shared" si="2"/>
        <v>NOT DUE</v>
      </c>
      <c r="K22" s="24" t="s">
        <v>3370</v>
      </c>
      <c r="L22" s="32" t="s">
        <v>4007</v>
      </c>
    </row>
    <row r="23" spans="1:12" ht="15" customHeight="1">
      <c r="A23" s="12" t="s">
        <v>1427</v>
      </c>
      <c r="B23" s="24" t="s">
        <v>1153</v>
      </c>
      <c r="C23" s="24" t="s">
        <v>1154</v>
      </c>
      <c r="D23" s="34">
        <v>2000</v>
      </c>
      <c r="E23" s="8">
        <v>44082</v>
      </c>
      <c r="F23" s="366">
        <v>44654</v>
      </c>
      <c r="G23" s="304">
        <v>6080</v>
      </c>
      <c r="H23" s="17">
        <f t="shared" si="1"/>
        <v>44739.958333333336</v>
      </c>
      <c r="I23" s="18">
        <f t="shared" si="0"/>
        <v>1223</v>
      </c>
      <c r="J23" s="12" t="str">
        <f t="shared" si="2"/>
        <v>NOT DUE</v>
      </c>
      <c r="K23" s="24" t="s">
        <v>3370</v>
      </c>
      <c r="L23" s="32" t="s">
        <v>4007</v>
      </c>
    </row>
    <row r="24" spans="1:12" ht="26.45" customHeight="1">
      <c r="A24" s="12" t="s">
        <v>1428</v>
      </c>
      <c r="B24" s="24" t="s">
        <v>1155</v>
      </c>
      <c r="C24" s="24" t="s">
        <v>23</v>
      </c>
      <c r="D24" s="34">
        <v>2000</v>
      </c>
      <c r="E24" s="8">
        <v>44082</v>
      </c>
      <c r="F24" s="366">
        <v>44654</v>
      </c>
      <c r="G24" s="304">
        <v>6080</v>
      </c>
      <c r="H24" s="17">
        <f t="shared" si="1"/>
        <v>44739.958333333336</v>
      </c>
      <c r="I24" s="18">
        <f t="shared" si="0"/>
        <v>1223</v>
      </c>
      <c r="J24" s="12" t="str">
        <f t="shared" si="2"/>
        <v>NOT DUE</v>
      </c>
      <c r="K24" s="24" t="s">
        <v>3370</v>
      </c>
      <c r="L24" s="32" t="s">
        <v>4007</v>
      </c>
    </row>
    <row r="25" spans="1:12" ht="15" customHeight="1">
      <c r="A25" s="12" t="s">
        <v>1429</v>
      </c>
      <c r="B25" s="24" t="s">
        <v>1156</v>
      </c>
      <c r="C25" s="24" t="s">
        <v>1157</v>
      </c>
      <c r="D25" s="34">
        <v>2000</v>
      </c>
      <c r="E25" s="8">
        <v>44082</v>
      </c>
      <c r="F25" s="366">
        <v>44654</v>
      </c>
      <c r="G25" s="304">
        <v>6080</v>
      </c>
      <c r="H25" s="17">
        <f t="shared" si="1"/>
        <v>44739.958333333336</v>
      </c>
      <c r="I25" s="18">
        <f t="shared" si="0"/>
        <v>1223</v>
      </c>
      <c r="J25" s="12" t="str">
        <f t="shared" si="2"/>
        <v>NOT DUE</v>
      </c>
      <c r="K25" s="24" t="s">
        <v>3370</v>
      </c>
      <c r="L25" s="32" t="s">
        <v>4007</v>
      </c>
    </row>
    <row r="26" spans="1:12" ht="26.45" customHeight="1">
      <c r="A26" s="12" t="s">
        <v>1430</v>
      </c>
      <c r="B26" s="24" t="s">
        <v>1158</v>
      </c>
      <c r="C26" s="24" t="s">
        <v>1159</v>
      </c>
      <c r="D26" s="34">
        <v>2000</v>
      </c>
      <c r="E26" s="8">
        <v>44082</v>
      </c>
      <c r="F26" s="366">
        <v>44654</v>
      </c>
      <c r="G26" s="304">
        <v>6080</v>
      </c>
      <c r="H26" s="17">
        <f t="shared" si="1"/>
        <v>44739.958333333336</v>
      </c>
      <c r="I26" s="18">
        <f t="shared" si="0"/>
        <v>1223</v>
      </c>
      <c r="J26" s="12" t="str">
        <f t="shared" si="2"/>
        <v>NOT DUE</v>
      </c>
      <c r="K26" s="24" t="s">
        <v>3370</v>
      </c>
      <c r="L26" s="32" t="s">
        <v>4007</v>
      </c>
    </row>
    <row r="27" spans="1:12" ht="26.45" customHeight="1">
      <c r="A27" s="12" t="s">
        <v>1431</v>
      </c>
      <c r="B27" s="24" t="s">
        <v>1160</v>
      </c>
      <c r="C27" s="24" t="s">
        <v>1149</v>
      </c>
      <c r="D27" s="34">
        <v>2000</v>
      </c>
      <c r="E27" s="8">
        <v>44082</v>
      </c>
      <c r="F27" s="366">
        <v>44654</v>
      </c>
      <c r="G27" s="304">
        <v>6080</v>
      </c>
      <c r="H27" s="17">
        <f t="shared" si="1"/>
        <v>44739.958333333336</v>
      </c>
      <c r="I27" s="18">
        <f t="shared" si="0"/>
        <v>1223</v>
      </c>
      <c r="J27" s="12" t="str">
        <f t="shared" si="2"/>
        <v>NOT DUE</v>
      </c>
      <c r="K27" s="24" t="s">
        <v>3370</v>
      </c>
      <c r="L27" s="32" t="s">
        <v>4007</v>
      </c>
    </row>
    <row r="28" spans="1:12" ht="26.45" customHeight="1">
      <c r="A28" s="12" t="s">
        <v>1432</v>
      </c>
      <c r="B28" s="24" t="s">
        <v>1161</v>
      </c>
      <c r="C28" s="24" t="s">
        <v>1162</v>
      </c>
      <c r="D28" s="34">
        <v>2000</v>
      </c>
      <c r="E28" s="8">
        <v>44082</v>
      </c>
      <c r="F28" s="366">
        <v>44654</v>
      </c>
      <c r="G28" s="304">
        <v>6080</v>
      </c>
      <c r="H28" s="17">
        <f t="shared" si="1"/>
        <v>44739.958333333336</v>
      </c>
      <c r="I28" s="18">
        <f t="shared" si="0"/>
        <v>1223</v>
      </c>
      <c r="J28" s="12" t="str">
        <f t="shared" si="2"/>
        <v>NOT DUE</v>
      </c>
      <c r="K28" s="24" t="s">
        <v>3370</v>
      </c>
      <c r="L28" s="32" t="s">
        <v>4007</v>
      </c>
    </row>
    <row r="29" spans="1:12" ht="26.45" customHeight="1">
      <c r="A29" s="12" t="s">
        <v>1433</v>
      </c>
      <c r="B29" s="24" t="s">
        <v>1163</v>
      </c>
      <c r="C29" s="24" t="s">
        <v>1164</v>
      </c>
      <c r="D29" s="34">
        <v>2000</v>
      </c>
      <c r="E29" s="8">
        <v>44082</v>
      </c>
      <c r="F29" s="366">
        <v>44654</v>
      </c>
      <c r="G29" s="304">
        <v>6080</v>
      </c>
      <c r="H29" s="17">
        <f t="shared" si="1"/>
        <v>44739.958333333336</v>
      </c>
      <c r="I29" s="18">
        <f t="shared" si="0"/>
        <v>1223</v>
      </c>
      <c r="J29" s="12" t="str">
        <f t="shared" si="2"/>
        <v>NOT DUE</v>
      </c>
      <c r="K29" s="24" t="s">
        <v>3370</v>
      </c>
      <c r="L29" s="32" t="s">
        <v>4007</v>
      </c>
    </row>
    <row r="30" spans="1:12" ht="26.45" customHeight="1">
      <c r="A30" s="12" t="s">
        <v>1434</v>
      </c>
      <c r="B30" s="24" t="s">
        <v>1165</v>
      </c>
      <c r="C30" s="24" t="s">
        <v>1138</v>
      </c>
      <c r="D30" s="34">
        <v>2000</v>
      </c>
      <c r="E30" s="8">
        <v>44082</v>
      </c>
      <c r="F30" s="366">
        <v>44654</v>
      </c>
      <c r="G30" s="304">
        <v>6080</v>
      </c>
      <c r="H30" s="17">
        <f t="shared" si="1"/>
        <v>44739.958333333336</v>
      </c>
      <c r="I30" s="18">
        <f t="shared" si="0"/>
        <v>1223</v>
      </c>
      <c r="J30" s="12" t="str">
        <f t="shared" si="2"/>
        <v>NOT DUE</v>
      </c>
      <c r="K30" s="24" t="s">
        <v>3370</v>
      </c>
      <c r="L30" s="32" t="s">
        <v>4007</v>
      </c>
    </row>
    <row r="31" spans="1:12" ht="26.45" customHeight="1">
      <c r="A31" s="12" t="s">
        <v>1435</v>
      </c>
      <c r="B31" s="24" t="s">
        <v>1206</v>
      </c>
      <c r="C31" s="24" t="s">
        <v>1166</v>
      </c>
      <c r="D31" s="34">
        <v>2000</v>
      </c>
      <c r="E31" s="8">
        <v>44082</v>
      </c>
      <c r="F31" s="366">
        <v>44654</v>
      </c>
      <c r="G31" s="304">
        <v>6080</v>
      </c>
      <c r="H31" s="17">
        <f t="shared" si="1"/>
        <v>44739.958333333336</v>
      </c>
      <c r="I31" s="18">
        <f t="shared" si="0"/>
        <v>1223</v>
      </c>
      <c r="J31" s="12" t="str">
        <f t="shared" si="2"/>
        <v>NOT DUE</v>
      </c>
      <c r="K31" s="24" t="s">
        <v>3370</v>
      </c>
      <c r="L31" s="32" t="s">
        <v>4007</v>
      </c>
    </row>
    <row r="32" spans="1:12" ht="26.45" customHeight="1">
      <c r="A32" s="12" t="s">
        <v>1436</v>
      </c>
      <c r="B32" s="24" t="s">
        <v>1167</v>
      </c>
      <c r="C32" s="24" t="s">
        <v>1168</v>
      </c>
      <c r="D32" s="34">
        <v>2000</v>
      </c>
      <c r="E32" s="8">
        <v>44082</v>
      </c>
      <c r="F32" s="366">
        <v>44654</v>
      </c>
      <c r="G32" s="304">
        <v>6080</v>
      </c>
      <c r="H32" s="17">
        <f t="shared" si="1"/>
        <v>44739.958333333336</v>
      </c>
      <c r="I32" s="18">
        <f t="shared" si="0"/>
        <v>1223</v>
      </c>
      <c r="J32" s="12" t="str">
        <f t="shared" si="2"/>
        <v>NOT DUE</v>
      </c>
      <c r="K32" s="24" t="s">
        <v>3370</v>
      </c>
      <c r="L32" s="32" t="s">
        <v>4007</v>
      </c>
    </row>
    <row r="33" spans="1:12" ht="26.45" customHeight="1">
      <c r="A33" s="12" t="s">
        <v>1437</v>
      </c>
      <c r="B33" s="24" t="s">
        <v>1169</v>
      </c>
      <c r="C33" s="24" t="s">
        <v>1170</v>
      </c>
      <c r="D33" s="34">
        <v>2000</v>
      </c>
      <c r="E33" s="8">
        <v>44082</v>
      </c>
      <c r="F33" s="366">
        <v>44654</v>
      </c>
      <c r="G33" s="304">
        <v>6080</v>
      </c>
      <c r="H33" s="17">
        <f t="shared" si="1"/>
        <v>44739.958333333336</v>
      </c>
      <c r="I33" s="18">
        <f t="shared" si="0"/>
        <v>1223</v>
      </c>
      <c r="J33" s="12" t="str">
        <f t="shared" si="2"/>
        <v>NOT DUE</v>
      </c>
      <c r="K33" s="24" t="s">
        <v>3370</v>
      </c>
      <c r="L33" s="32" t="s">
        <v>4007</v>
      </c>
    </row>
    <row r="34" spans="1:12" ht="26.45" customHeight="1">
      <c r="A34" s="12" t="s">
        <v>1438</v>
      </c>
      <c r="B34" s="24" t="s">
        <v>1171</v>
      </c>
      <c r="C34" s="24" t="s">
        <v>1172</v>
      </c>
      <c r="D34" s="34">
        <v>2000</v>
      </c>
      <c r="E34" s="8">
        <v>44082</v>
      </c>
      <c r="F34" s="366">
        <v>44654</v>
      </c>
      <c r="G34" s="304">
        <v>6080</v>
      </c>
      <c r="H34" s="17">
        <f t="shared" si="1"/>
        <v>44739.958333333336</v>
      </c>
      <c r="I34" s="18">
        <f t="shared" si="0"/>
        <v>1223</v>
      </c>
      <c r="J34" s="12" t="str">
        <f t="shared" si="2"/>
        <v>NOT DUE</v>
      </c>
      <c r="K34" s="24" t="s">
        <v>3370</v>
      </c>
      <c r="L34" s="32" t="s">
        <v>4007</v>
      </c>
    </row>
    <row r="35" spans="1:12" ht="26.45" customHeight="1">
      <c r="A35" s="12" t="s">
        <v>1439</v>
      </c>
      <c r="B35" s="24" t="s">
        <v>1173</v>
      </c>
      <c r="C35" s="24" t="s">
        <v>1174</v>
      </c>
      <c r="D35" s="34">
        <v>2000</v>
      </c>
      <c r="E35" s="8">
        <v>44082</v>
      </c>
      <c r="F35" s="366">
        <v>44654</v>
      </c>
      <c r="G35" s="304">
        <v>6080</v>
      </c>
      <c r="H35" s="17">
        <f t="shared" si="1"/>
        <v>44739.958333333336</v>
      </c>
      <c r="I35" s="18">
        <f t="shared" si="0"/>
        <v>1223</v>
      </c>
      <c r="J35" s="12" t="str">
        <f t="shared" si="2"/>
        <v>NOT DUE</v>
      </c>
      <c r="K35" s="24" t="s">
        <v>3370</v>
      </c>
      <c r="L35" s="32" t="s">
        <v>4007</v>
      </c>
    </row>
    <row r="36" spans="1:12" ht="26.45" customHeight="1">
      <c r="A36" s="12" t="s">
        <v>1440</v>
      </c>
      <c r="B36" s="24" t="s">
        <v>1175</v>
      </c>
      <c r="C36" s="24" t="s">
        <v>748</v>
      </c>
      <c r="D36" s="34">
        <v>2000</v>
      </c>
      <c r="E36" s="8">
        <v>44082</v>
      </c>
      <c r="F36" s="366">
        <v>44654</v>
      </c>
      <c r="G36" s="304">
        <v>6080</v>
      </c>
      <c r="H36" s="17">
        <f>IF(I36&lt;=2000,$F$5+(I36/24),"error")</f>
        <v>44739.958333333336</v>
      </c>
      <c r="I36" s="18">
        <f t="shared" si="0"/>
        <v>1223</v>
      </c>
      <c r="J36" s="12" t="str">
        <f t="shared" si="2"/>
        <v>NOT DUE</v>
      </c>
      <c r="K36" s="24" t="s">
        <v>3370</v>
      </c>
      <c r="L36" s="32" t="s">
        <v>4007</v>
      </c>
    </row>
    <row r="37" spans="1:12" ht="15" customHeight="1">
      <c r="A37" s="12" t="s">
        <v>1441</v>
      </c>
      <c r="B37" s="24" t="s">
        <v>1176</v>
      </c>
      <c r="C37" s="24" t="s">
        <v>35</v>
      </c>
      <c r="D37" s="34">
        <v>4000</v>
      </c>
      <c r="E37" s="8">
        <v>44082</v>
      </c>
      <c r="F37" s="366">
        <v>44654</v>
      </c>
      <c r="G37" s="304">
        <v>6080</v>
      </c>
      <c r="H37" s="17">
        <f>IF(I37&lt;=4000,$F$5+(I37/24),"error")</f>
        <v>44823.291666666664</v>
      </c>
      <c r="I37" s="18">
        <f t="shared" si="0"/>
        <v>3223</v>
      </c>
      <c r="J37" s="12" t="str">
        <f t="shared" si="2"/>
        <v>NOT DUE</v>
      </c>
      <c r="K37" s="24" t="s">
        <v>3370</v>
      </c>
      <c r="L37" s="32" t="s">
        <v>4007</v>
      </c>
    </row>
    <row r="38" spans="1:12" ht="26.45" customHeight="1">
      <c r="A38" s="12" t="s">
        <v>1442</v>
      </c>
      <c r="B38" s="24" t="s">
        <v>1207</v>
      </c>
      <c r="C38" s="24" t="s">
        <v>1177</v>
      </c>
      <c r="D38" s="34">
        <v>2000</v>
      </c>
      <c r="E38" s="8">
        <v>44082</v>
      </c>
      <c r="F38" s="366">
        <v>44654</v>
      </c>
      <c r="G38" s="304">
        <v>6080</v>
      </c>
      <c r="H38" s="17">
        <f t="shared" si="1"/>
        <v>44739.958333333336</v>
      </c>
      <c r="I38" s="18">
        <f t="shared" si="0"/>
        <v>1223</v>
      </c>
      <c r="J38" s="12" t="str">
        <f t="shared" si="2"/>
        <v>NOT DUE</v>
      </c>
      <c r="K38" s="24" t="s">
        <v>3370</v>
      </c>
      <c r="L38" s="32" t="s">
        <v>4007</v>
      </c>
    </row>
    <row r="39" spans="1:12" ht="15" customHeight="1">
      <c r="A39" s="12" t="s">
        <v>1443</v>
      </c>
      <c r="B39" s="24" t="s">
        <v>1178</v>
      </c>
      <c r="C39" s="24" t="s">
        <v>35</v>
      </c>
      <c r="D39" s="34">
        <v>4000</v>
      </c>
      <c r="E39" s="8">
        <v>44082</v>
      </c>
      <c r="F39" s="366">
        <v>44654</v>
      </c>
      <c r="G39" s="304">
        <v>6080</v>
      </c>
      <c r="H39" s="17">
        <f>IF(I39&lt;=4000,$F$5+(I39/24),"error")</f>
        <v>44823.291666666664</v>
      </c>
      <c r="I39" s="18">
        <f t="shared" si="0"/>
        <v>3223</v>
      </c>
      <c r="J39" s="12" t="str">
        <f t="shared" si="2"/>
        <v>NOT DUE</v>
      </c>
      <c r="K39" s="24" t="s">
        <v>3370</v>
      </c>
      <c r="L39" s="32" t="s">
        <v>4007</v>
      </c>
    </row>
    <row r="40" spans="1:12" ht="15" customHeight="1">
      <c r="A40" s="12" t="s">
        <v>1444</v>
      </c>
      <c r="B40" s="24" t="s">
        <v>1179</v>
      </c>
      <c r="C40" s="24" t="s">
        <v>35</v>
      </c>
      <c r="D40" s="34">
        <v>4000</v>
      </c>
      <c r="E40" s="8">
        <v>44082</v>
      </c>
      <c r="F40" s="366">
        <v>44654</v>
      </c>
      <c r="G40" s="304">
        <v>6080</v>
      </c>
      <c r="H40" s="17">
        <f t="shared" ref="H40:H41" si="3">IF(I40&lt;=4000,$F$5+(I40/24),"error")</f>
        <v>44823.291666666664</v>
      </c>
      <c r="I40" s="18">
        <f t="shared" si="0"/>
        <v>3223</v>
      </c>
      <c r="J40" s="12" t="str">
        <f t="shared" si="2"/>
        <v>NOT DUE</v>
      </c>
      <c r="K40" s="24" t="s">
        <v>3370</v>
      </c>
      <c r="L40" s="32" t="s">
        <v>4007</v>
      </c>
    </row>
    <row r="41" spans="1:12" ht="38.25" customHeight="1">
      <c r="A41" s="12" t="s">
        <v>1445</v>
      </c>
      <c r="B41" s="24" t="s">
        <v>1180</v>
      </c>
      <c r="C41" s="24" t="s">
        <v>1181</v>
      </c>
      <c r="D41" s="34">
        <v>4000</v>
      </c>
      <c r="E41" s="8">
        <v>44082</v>
      </c>
      <c r="F41" s="366">
        <v>44654</v>
      </c>
      <c r="G41" s="304">
        <v>6080</v>
      </c>
      <c r="H41" s="17">
        <f t="shared" si="3"/>
        <v>44823.291666666664</v>
      </c>
      <c r="I41" s="18">
        <f t="shared" si="0"/>
        <v>3223</v>
      </c>
      <c r="J41" s="12" t="str">
        <f t="shared" si="2"/>
        <v>NOT DUE</v>
      </c>
      <c r="K41" s="24"/>
      <c r="L41" s="32" t="s">
        <v>4007</v>
      </c>
    </row>
    <row r="42" spans="1:12" ht="26.45" customHeight="1">
      <c r="A42" s="12" t="s">
        <v>1446</v>
      </c>
      <c r="B42" s="24" t="s">
        <v>1182</v>
      </c>
      <c r="C42" s="24" t="s">
        <v>1181</v>
      </c>
      <c r="D42" s="34">
        <v>2000</v>
      </c>
      <c r="E42" s="8">
        <v>44082</v>
      </c>
      <c r="F42" s="366">
        <v>44654</v>
      </c>
      <c r="G42" s="304">
        <v>6080</v>
      </c>
      <c r="H42" s="17">
        <f t="shared" ref="H42:H43" si="4">IF(I42&lt;=2000,$F$5+(I42/24),"error")</f>
        <v>44739.958333333336</v>
      </c>
      <c r="I42" s="18">
        <f t="shared" si="0"/>
        <v>1223</v>
      </c>
      <c r="J42" s="12" t="str">
        <f t="shared" si="2"/>
        <v>NOT DUE</v>
      </c>
      <c r="K42" s="24"/>
      <c r="L42" s="32" t="s">
        <v>4007</v>
      </c>
    </row>
    <row r="43" spans="1:12" ht="26.45" customHeight="1">
      <c r="A43" s="12" t="s">
        <v>1447</v>
      </c>
      <c r="B43" s="24" t="s">
        <v>1187</v>
      </c>
      <c r="C43" s="24" t="s">
        <v>1188</v>
      </c>
      <c r="D43" s="34">
        <v>2000</v>
      </c>
      <c r="E43" s="8">
        <v>44082</v>
      </c>
      <c r="F43" s="366">
        <v>44654</v>
      </c>
      <c r="G43" s="304">
        <v>6080</v>
      </c>
      <c r="H43" s="17">
        <f t="shared" si="4"/>
        <v>44739.958333333336</v>
      </c>
      <c r="I43" s="18">
        <f t="shared" si="0"/>
        <v>1223</v>
      </c>
      <c r="J43" s="12" t="str">
        <f t="shared" si="2"/>
        <v>NOT DUE</v>
      </c>
      <c r="K43" s="24"/>
      <c r="L43" s="32" t="s">
        <v>4007</v>
      </c>
    </row>
    <row r="44" spans="1:12" ht="15" customHeight="1">
      <c r="A44" s="12" t="s">
        <v>1448</v>
      </c>
      <c r="B44" s="24" t="s">
        <v>1183</v>
      </c>
      <c r="C44" s="24" t="s">
        <v>1184</v>
      </c>
      <c r="D44" s="34">
        <v>4000</v>
      </c>
      <c r="E44" s="8">
        <v>44082</v>
      </c>
      <c r="F44" s="366">
        <v>44644</v>
      </c>
      <c r="G44" s="304">
        <v>6080</v>
      </c>
      <c r="H44" s="17">
        <f t="shared" ref="H44:H45" si="5">IF(I44&lt;=4000,$F$5+(I44/24),"error")</f>
        <v>44823.291666666664</v>
      </c>
      <c r="I44" s="18">
        <f t="shared" si="0"/>
        <v>3223</v>
      </c>
      <c r="J44" s="12" t="str">
        <f t="shared" si="2"/>
        <v>NOT DUE</v>
      </c>
      <c r="K44" s="24"/>
      <c r="L44" s="32" t="s">
        <v>4007</v>
      </c>
    </row>
    <row r="45" spans="1:12" ht="15" customHeight="1">
      <c r="A45" s="12" t="s">
        <v>1449</v>
      </c>
      <c r="B45" s="24" t="s">
        <v>1185</v>
      </c>
      <c r="C45" s="24" t="s">
        <v>1186</v>
      </c>
      <c r="D45" s="34">
        <v>4000</v>
      </c>
      <c r="E45" s="8">
        <v>44082</v>
      </c>
      <c r="F45" s="8">
        <v>44644</v>
      </c>
      <c r="G45" s="304">
        <v>6080</v>
      </c>
      <c r="H45" s="17">
        <f t="shared" si="5"/>
        <v>44823.291666666664</v>
      </c>
      <c r="I45" s="18">
        <f t="shared" si="0"/>
        <v>3223</v>
      </c>
      <c r="J45" s="12" t="str">
        <f t="shared" si="2"/>
        <v>NOT DUE</v>
      </c>
      <c r="K45" s="24"/>
      <c r="L45" s="32" t="s">
        <v>4007</v>
      </c>
    </row>
    <row r="46" spans="1:12" ht="15" customHeight="1">
      <c r="A46" s="12" t="s">
        <v>1450</v>
      </c>
      <c r="B46" s="24" t="s">
        <v>1189</v>
      </c>
      <c r="C46" s="24" t="s">
        <v>1190</v>
      </c>
      <c r="D46" s="34">
        <v>2000</v>
      </c>
      <c r="E46" s="8">
        <v>44082</v>
      </c>
      <c r="F46" s="366">
        <v>44644</v>
      </c>
      <c r="G46" s="20">
        <v>6080</v>
      </c>
      <c r="H46" s="17">
        <f>IF(I46&lt;=2000,$F$5+(I46/24),"error")</f>
        <v>44739.958333333336</v>
      </c>
      <c r="I46" s="18">
        <f t="shared" si="0"/>
        <v>1223</v>
      </c>
      <c r="J46" s="12" t="str">
        <f t="shared" si="2"/>
        <v>NOT DUE</v>
      </c>
      <c r="K46" s="24"/>
      <c r="L46" s="32" t="s">
        <v>4007</v>
      </c>
    </row>
    <row r="47" spans="1:12" ht="15" customHeight="1">
      <c r="A47" s="12" t="s">
        <v>1451</v>
      </c>
      <c r="B47" s="24" t="s">
        <v>1191</v>
      </c>
      <c r="C47" s="24" t="s">
        <v>1192</v>
      </c>
      <c r="D47" s="34">
        <v>8000</v>
      </c>
      <c r="E47" s="8">
        <v>44082</v>
      </c>
      <c r="F47" s="8">
        <v>44082</v>
      </c>
      <c r="G47" s="20">
        <v>0</v>
      </c>
      <c r="H47" s="17">
        <f>IF(I47&lt;=8000,$F$5+(I47/24),"error")</f>
        <v>44736.625</v>
      </c>
      <c r="I47" s="18">
        <f t="shared" si="0"/>
        <v>1143</v>
      </c>
      <c r="J47" s="12" t="str">
        <f t="shared" si="2"/>
        <v>NOT DUE</v>
      </c>
      <c r="K47" s="24"/>
      <c r="L47" s="32" t="s">
        <v>4007</v>
      </c>
    </row>
    <row r="48" spans="1:12" ht="26.45" customHeight="1">
      <c r="A48" s="12" t="s">
        <v>1452</v>
      </c>
      <c r="B48" s="24" t="s">
        <v>1193</v>
      </c>
      <c r="C48" s="24" t="s">
        <v>1194</v>
      </c>
      <c r="D48" s="34">
        <v>4000</v>
      </c>
      <c r="E48" s="8">
        <v>44082</v>
      </c>
      <c r="F48" s="8">
        <v>44654</v>
      </c>
      <c r="G48" s="304">
        <v>6080</v>
      </c>
      <c r="H48" s="17">
        <f>IF(I48&lt;=4000,$F$5+(I48/24),"error")</f>
        <v>44823.291666666664</v>
      </c>
      <c r="I48" s="18">
        <f t="shared" si="0"/>
        <v>3223</v>
      </c>
      <c r="J48" s="12" t="str">
        <f t="shared" si="2"/>
        <v>NOT DUE</v>
      </c>
      <c r="K48" s="24"/>
      <c r="L48" s="32" t="s">
        <v>4007</v>
      </c>
    </row>
    <row r="49" spans="1:12" ht="15" customHeight="1">
      <c r="A49" s="12" t="s">
        <v>1453</v>
      </c>
      <c r="B49" s="24" t="s">
        <v>1195</v>
      </c>
      <c r="C49" s="24" t="s">
        <v>1196</v>
      </c>
      <c r="D49" s="34">
        <v>8000</v>
      </c>
      <c r="E49" s="8">
        <v>44082</v>
      </c>
      <c r="F49" s="8">
        <v>44082</v>
      </c>
      <c r="G49" s="20">
        <v>0</v>
      </c>
      <c r="H49" s="17">
        <f>IF(I49&lt;=8000,$F$5+(I49/24),"error")</f>
        <v>44736.625</v>
      </c>
      <c r="I49" s="18">
        <f t="shared" si="0"/>
        <v>1143</v>
      </c>
      <c r="J49" s="12" t="str">
        <f t="shared" si="2"/>
        <v>NOT DUE</v>
      </c>
      <c r="K49" s="24"/>
      <c r="L49" s="32" t="s">
        <v>4007</v>
      </c>
    </row>
    <row r="50" spans="1:12" ht="15" customHeight="1">
      <c r="A50" s="12" t="s">
        <v>1454</v>
      </c>
      <c r="B50" s="24" t="s">
        <v>1197</v>
      </c>
      <c r="C50" s="24" t="s">
        <v>1198</v>
      </c>
      <c r="D50" s="34">
        <v>8000</v>
      </c>
      <c r="E50" s="8">
        <v>44082</v>
      </c>
      <c r="F50" s="8">
        <v>44082</v>
      </c>
      <c r="G50" s="20">
        <v>0</v>
      </c>
      <c r="H50" s="17">
        <f>IF(I50&lt;=8000,$F$5+(I50/24),"error")</f>
        <v>44736.625</v>
      </c>
      <c r="I50" s="18">
        <f t="shared" si="0"/>
        <v>1143</v>
      </c>
      <c r="J50" s="12" t="str">
        <f t="shared" si="2"/>
        <v>NOT DUE</v>
      </c>
      <c r="K50" s="24"/>
      <c r="L50" s="32" t="s">
        <v>4007</v>
      </c>
    </row>
    <row r="51" spans="1:12" ht="26.45" customHeight="1">
      <c r="A51" s="12" t="s">
        <v>1455</v>
      </c>
      <c r="B51" s="24" t="s">
        <v>1199</v>
      </c>
      <c r="C51" s="24" t="s">
        <v>35</v>
      </c>
      <c r="D51" s="34">
        <v>8000</v>
      </c>
      <c r="E51" s="8">
        <v>44082</v>
      </c>
      <c r="F51" s="8">
        <v>44082</v>
      </c>
      <c r="G51" s="20">
        <v>0</v>
      </c>
      <c r="H51" s="17">
        <f t="shared" ref="H51:H52" si="6">IF(I51&lt;=8000,$F$5+(I51/24),"error")</f>
        <v>44736.625</v>
      </c>
      <c r="I51" s="18">
        <f t="shared" si="0"/>
        <v>1143</v>
      </c>
      <c r="J51" s="12" t="str">
        <f t="shared" si="2"/>
        <v>NOT DUE</v>
      </c>
      <c r="K51" s="24"/>
      <c r="L51" s="32" t="s">
        <v>4391</v>
      </c>
    </row>
    <row r="52" spans="1:12" ht="26.45" customHeight="1">
      <c r="A52" s="12" t="s">
        <v>1456</v>
      </c>
      <c r="B52" s="24" t="s">
        <v>1200</v>
      </c>
      <c r="C52" s="24" t="s">
        <v>35</v>
      </c>
      <c r="D52" s="34">
        <v>8000</v>
      </c>
      <c r="E52" s="8">
        <v>44082</v>
      </c>
      <c r="F52" s="8">
        <v>44082</v>
      </c>
      <c r="G52" s="20">
        <v>0</v>
      </c>
      <c r="H52" s="17">
        <f t="shared" si="6"/>
        <v>44736.625</v>
      </c>
      <c r="I52" s="18">
        <f t="shared" si="0"/>
        <v>1143</v>
      </c>
      <c r="J52" s="12" t="str">
        <f t="shared" si="2"/>
        <v>NOT DUE</v>
      </c>
      <c r="K52" s="24"/>
      <c r="L52" s="32" t="s">
        <v>4391</v>
      </c>
    </row>
    <row r="53" spans="1:12" ht="24">
      <c r="A53" s="12" t="s">
        <v>1457</v>
      </c>
      <c r="B53" s="24" t="s">
        <v>1201</v>
      </c>
      <c r="C53" s="24" t="s">
        <v>35</v>
      </c>
      <c r="D53" s="34">
        <v>16000</v>
      </c>
      <c r="E53" s="8">
        <v>44082</v>
      </c>
      <c r="F53" s="8">
        <v>44082</v>
      </c>
      <c r="G53" s="20">
        <v>0</v>
      </c>
      <c r="H53" s="17">
        <f>IF(I53&lt;=16000,$F$5+(I53/24),"error")</f>
        <v>45069.958333333336</v>
      </c>
      <c r="I53" s="18">
        <f t="shared" si="0"/>
        <v>9143</v>
      </c>
      <c r="J53" s="12" t="str">
        <f t="shared" si="2"/>
        <v>NOT DUE</v>
      </c>
      <c r="K53" s="24"/>
      <c r="L53" s="32" t="s">
        <v>4391</v>
      </c>
    </row>
    <row r="54" spans="1:12" ht="24">
      <c r="A54" s="12" t="s">
        <v>1458</v>
      </c>
      <c r="B54" s="24" t="s">
        <v>1202</v>
      </c>
      <c r="C54" s="24" t="s">
        <v>35</v>
      </c>
      <c r="D54" s="34">
        <v>16000</v>
      </c>
      <c r="E54" s="8">
        <v>44082</v>
      </c>
      <c r="F54" s="8">
        <v>44082</v>
      </c>
      <c r="G54" s="20">
        <v>0</v>
      </c>
      <c r="H54" s="17">
        <f>IF(I54&lt;=16000,$F$5+(I54/24),"error")</f>
        <v>45069.958333333336</v>
      </c>
      <c r="I54" s="18">
        <f t="shared" si="0"/>
        <v>9143</v>
      </c>
      <c r="J54" s="12" t="str">
        <f t="shared" si="2"/>
        <v>NOT DUE</v>
      </c>
      <c r="K54" s="24"/>
      <c r="L54" s="32" t="s">
        <v>4391</v>
      </c>
    </row>
    <row r="55" spans="1:12">
      <c r="A55" s="12" t="s">
        <v>1459</v>
      </c>
      <c r="B55" s="24" t="s">
        <v>1256</v>
      </c>
      <c r="C55" s="24" t="s">
        <v>1257</v>
      </c>
      <c r="D55" s="34">
        <v>8000</v>
      </c>
      <c r="E55" s="8">
        <v>44082</v>
      </c>
      <c r="F55" s="8">
        <v>44082</v>
      </c>
      <c r="G55" s="20">
        <v>0</v>
      </c>
      <c r="H55" s="17">
        <f t="shared" ref="H55:H62" si="7">IF(I55&lt;=8000,$F$5+(I55/24),"error")</f>
        <v>44736.625</v>
      </c>
      <c r="I55" s="18">
        <f t="shared" si="0"/>
        <v>1143</v>
      </c>
      <c r="J55" s="12" t="str">
        <f t="shared" si="2"/>
        <v>NOT DUE</v>
      </c>
      <c r="K55" s="24"/>
      <c r="L55" s="32" t="s">
        <v>4007</v>
      </c>
    </row>
    <row r="56" spans="1:12" ht="24">
      <c r="A56" s="12" t="s">
        <v>1460</v>
      </c>
      <c r="B56" s="24" t="s">
        <v>1258</v>
      </c>
      <c r="C56" s="24" t="s">
        <v>1259</v>
      </c>
      <c r="D56" s="34">
        <v>8000</v>
      </c>
      <c r="E56" s="8">
        <v>44082</v>
      </c>
      <c r="F56" s="8">
        <v>44082</v>
      </c>
      <c r="G56" s="20">
        <v>0</v>
      </c>
      <c r="H56" s="17">
        <f t="shared" si="7"/>
        <v>44736.625</v>
      </c>
      <c r="I56" s="18">
        <f t="shared" si="0"/>
        <v>1143</v>
      </c>
      <c r="J56" s="12" t="str">
        <f t="shared" si="2"/>
        <v>NOT DUE</v>
      </c>
      <c r="K56" s="24"/>
      <c r="L56" s="32" t="s">
        <v>4007</v>
      </c>
    </row>
    <row r="57" spans="1:12">
      <c r="A57" s="12" t="s">
        <v>1461</v>
      </c>
      <c r="B57" s="24" t="s">
        <v>1260</v>
      </c>
      <c r="C57" s="24" t="s">
        <v>1261</v>
      </c>
      <c r="D57" s="34">
        <v>8000</v>
      </c>
      <c r="E57" s="8">
        <v>44082</v>
      </c>
      <c r="F57" s="8">
        <v>44082</v>
      </c>
      <c r="G57" s="20">
        <v>0</v>
      </c>
      <c r="H57" s="17">
        <f t="shared" si="7"/>
        <v>44736.625</v>
      </c>
      <c r="I57" s="18">
        <f t="shared" si="0"/>
        <v>1143</v>
      </c>
      <c r="J57" s="12" t="str">
        <f t="shared" si="2"/>
        <v>NOT DUE</v>
      </c>
      <c r="K57" s="24" t="s">
        <v>3371</v>
      </c>
      <c r="L57" s="32" t="s">
        <v>4007</v>
      </c>
    </row>
    <row r="58" spans="1:12">
      <c r="A58" s="12" t="s">
        <v>1462</v>
      </c>
      <c r="B58" s="24" t="s">
        <v>1262</v>
      </c>
      <c r="C58" s="24" t="s">
        <v>1263</v>
      </c>
      <c r="D58" s="34">
        <v>8000</v>
      </c>
      <c r="E58" s="8">
        <v>44082</v>
      </c>
      <c r="F58" s="8">
        <v>44082</v>
      </c>
      <c r="G58" s="20">
        <v>0</v>
      </c>
      <c r="H58" s="17">
        <f t="shared" si="7"/>
        <v>44736.625</v>
      </c>
      <c r="I58" s="18">
        <f t="shared" si="0"/>
        <v>1143</v>
      </c>
      <c r="J58" s="12" t="str">
        <f t="shared" si="2"/>
        <v>NOT DUE</v>
      </c>
      <c r="K58" s="24"/>
      <c r="L58" s="32" t="s">
        <v>4007</v>
      </c>
    </row>
    <row r="59" spans="1:12" ht="24">
      <c r="A59" s="12" t="s">
        <v>1463</v>
      </c>
      <c r="B59" s="24" t="s">
        <v>1264</v>
      </c>
      <c r="C59" s="24" t="s">
        <v>1265</v>
      </c>
      <c r="D59" s="34">
        <v>8000</v>
      </c>
      <c r="E59" s="8">
        <v>44082</v>
      </c>
      <c r="F59" s="8">
        <v>44082</v>
      </c>
      <c r="G59" s="20">
        <v>0</v>
      </c>
      <c r="H59" s="17">
        <f t="shared" si="7"/>
        <v>44736.625</v>
      </c>
      <c r="I59" s="18">
        <f t="shared" si="0"/>
        <v>1143</v>
      </c>
      <c r="J59" s="12" t="str">
        <f t="shared" si="2"/>
        <v>NOT DUE</v>
      </c>
      <c r="K59" s="24" t="s">
        <v>3371</v>
      </c>
      <c r="L59" s="32" t="s">
        <v>4007</v>
      </c>
    </row>
    <row r="60" spans="1:12">
      <c r="A60" s="12" t="s">
        <v>1464</v>
      </c>
      <c r="B60" s="24" t="s">
        <v>1266</v>
      </c>
      <c r="C60" s="24" t="s">
        <v>1267</v>
      </c>
      <c r="D60" s="34">
        <v>8000</v>
      </c>
      <c r="E60" s="8">
        <v>44082</v>
      </c>
      <c r="F60" s="8">
        <v>44082</v>
      </c>
      <c r="G60" s="20">
        <v>0</v>
      </c>
      <c r="H60" s="17">
        <f t="shared" si="7"/>
        <v>44736.625</v>
      </c>
      <c r="I60" s="18">
        <f t="shared" si="0"/>
        <v>1143</v>
      </c>
      <c r="J60" s="12" t="str">
        <f t="shared" si="2"/>
        <v>NOT DUE</v>
      </c>
      <c r="K60" s="24" t="s">
        <v>3371</v>
      </c>
      <c r="L60" s="32" t="s">
        <v>4007</v>
      </c>
    </row>
    <row r="61" spans="1:12" ht="24">
      <c r="A61" s="12" t="s">
        <v>1465</v>
      </c>
      <c r="B61" s="24" t="s">
        <v>1268</v>
      </c>
      <c r="C61" s="24" t="s">
        <v>1269</v>
      </c>
      <c r="D61" s="34">
        <v>8000</v>
      </c>
      <c r="E61" s="8">
        <v>44082</v>
      </c>
      <c r="F61" s="8">
        <v>44082</v>
      </c>
      <c r="G61" s="20">
        <v>0</v>
      </c>
      <c r="H61" s="17">
        <f t="shared" si="7"/>
        <v>44736.625</v>
      </c>
      <c r="I61" s="18">
        <f t="shared" si="0"/>
        <v>1143</v>
      </c>
      <c r="J61" s="12" t="str">
        <f t="shared" si="2"/>
        <v>NOT DUE</v>
      </c>
      <c r="K61" s="24" t="s">
        <v>3371</v>
      </c>
      <c r="L61" s="32" t="s">
        <v>4007</v>
      </c>
    </row>
    <row r="62" spans="1:12">
      <c r="A62" s="12" t="s">
        <v>1466</v>
      </c>
      <c r="B62" s="24" t="s">
        <v>1270</v>
      </c>
      <c r="C62" s="24" t="s">
        <v>1271</v>
      </c>
      <c r="D62" s="34">
        <v>8000</v>
      </c>
      <c r="E62" s="8">
        <v>44082</v>
      </c>
      <c r="F62" s="8">
        <v>44082</v>
      </c>
      <c r="G62" s="20">
        <v>0</v>
      </c>
      <c r="H62" s="17">
        <f t="shared" si="7"/>
        <v>44736.625</v>
      </c>
      <c r="I62" s="18">
        <f t="shared" si="0"/>
        <v>1143</v>
      </c>
      <c r="J62" s="12" t="str">
        <f t="shared" si="2"/>
        <v>NOT DUE</v>
      </c>
      <c r="K62" s="24" t="s">
        <v>3371</v>
      </c>
      <c r="L62" s="32" t="s">
        <v>4007</v>
      </c>
    </row>
    <row r="63" spans="1:12">
      <c r="A63" s="12" t="s">
        <v>1467</v>
      </c>
      <c r="B63" s="24" t="s">
        <v>1280</v>
      </c>
      <c r="C63" s="24" t="s">
        <v>748</v>
      </c>
      <c r="D63" s="34">
        <v>2000</v>
      </c>
      <c r="E63" s="8">
        <v>44082</v>
      </c>
      <c r="F63" s="366">
        <v>44644</v>
      </c>
      <c r="G63" s="304">
        <v>6080</v>
      </c>
      <c r="H63" s="17">
        <f>IF(I63&lt;=2000,$F$5+(I63/24),"error")</f>
        <v>44739.958333333336</v>
      </c>
      <c r="I63" s="18">
        <f t="shared" si="0"/>
        <v>1223</v>
      </c>
      <c r="J63" s="12" t="str">
        <f t="shared" si="2"/>
        <v>NOT DUE</v>
      </c>
      <c r="K63" s="24" t="s">
        <v>3370</v>
      </c>
      <c r="L63" s="32" t="s">
        <v>4007</v>
      </c>
    </row>
    <row r="64" spans="1:12" ht="24">
      <c r="A64" s="12" t="s">
        <v>1468</v>
      </c>
      <c r="B64" s="24" t="s">
        <v>1281</v>
      </c>
      <c r="C64" s="24" t="s">
        <v>1149</v>
      </c>
      <c r="D64" s="34">
        <v>2000</v>
      </c>
      <c r="E64" s="8">
        <v>44082</v>
      </c>
      <c r="F64" s="366">
        <v>44644</v>
      </c>
      <c r="G64" s="304">
        <v>6080</v>
      </c>
      <c r="H64" s="17">
        <f>IF(I64&lt;=2000,$F$5+(I64/24),"error")</f>
        <v>44739.958333333336</v>
      </c>
      <c r="I64" s="18">
        <f t="shared" si="0"/>
        <v>1223</v>
      </c>
      <c r="J64" s="12" t="str">
        <f t="shared" si="2"/>
        <v>NOT DUE</v>
      </c>
      <c r="K64" s="24" t="s">
        <v>3370</v>
      </c>
      <c r="L64" s="32" t="s">
        <v>4007</v>
      </c>
    </row>
    <row r="65" spans="1:12">
      <c r="A65" s="12" t="s">
        <v>1469</v>
      </c>
      <c r="B65" s="24" t="s">
        <v>1282</v>
      </c>
      <c r="C65" s="24" t="s">
        <v>748</v>
      </c>
      <c r="D65" s="34">
        <v>2000</v>
      </c>
      <c r="E65" s="8">
        <v>44082</v>
      </c>
      <c r="F65" s="366">
        <v>44644</v>
      </c>
      <c r="G65" s="304">
        <v>6080</v>
      </c>
      <c r="H65" s="17">
        <f>IF(I65&lt;=2000,$F$5+(I65/24),"error")</f>
        <v>44739.958333333336</v>
      </c>
      <c r="I65" s="18">
        <f t="shared" si="0"/>
        <v>1223</v>
      </c>
      <c r="J65" s="12" t="str">
        <f t="shared" si="2"/>
        <v>NOT DUE</v>
      </c>
      <c r="K65" s="24" t="s">
        <v>3370</v>
      </c>
      <c r="L65" s="32" t="s">
        <v>4007</v>
      </c>
    </row>
    <row r="66" spans="1:12" ht="24">
      <c r="A66" s="12" t="s">
        <v>1470</v>
      </c>
      <c r="B66" s="24" t="s">
        <v>1283</v>
      </c>
      <c r="C66" s="24" t="s">
        <v>1284</v>
      </c>
      <c r="D66" s="34">
        <v>4000</v>
      </c>
      <c r="E66" s="8">
        <v>44082</v>
      </c>
      <c r="F66" s="8">
        <v>44172</v>
      </c>
      <c r="G66" s="20">
        <v>4037</v>
      </c>
      <c r="H66" s="17">
        <f>IF(I66&lt;=4000,$F$5+(I66/24),"error")</f>
        <v>44738.166666666664</v>
      </c>
      <c r="I66" s="18">
        <f t="shared" si="0"/>
        <v>1180</v>
      </c>
      <c r="J66" s="12" t="str">
        <f t="shared" si="2"/>
        <v>NOT DUE</v>
      </c>
      <c r="K66" s="24" t="s">
        <v>3370</v>
      </c>
      <c r="L66" s="32" t="s">
        <v>4007</v>
      </c>
    </row>
    <row r="67" spans="1:12" ht="36">
      <c r="A67" s="12" t="s">
        <v>1471</v>
      </c>
      <c r="B67" s="24" t="s">
        <v>1289</v>
      </c>
      <c r="C67" s="24" t="s">
        <v>35</v>
      </c>
      <c r="D67" s="34">
        <v>8000</v>
      </c>
      <c r="E67" s="8">
        <v>44082</v>
      </c>
      <c r="F67" s="8">
        <v>44082</v>
      </c>
      <c r="G67" s="20">
        <v>0</v>
      </c>
      <c r="H67" s="17">
        <f>IF(I67&lt;=8000,$F$5+(I67/24),"error")</f>
        <v>44736.625</v>
      </c>
      <c r="I67" s="18">
        <f t="shared" si="0"/>
        <v>1143</v>
      </c>
      <c r="J67" s="12" t="str">
        <f t="shared" si="2"/>
        <v>NOT DUE</v>
      </c>
      <c r="K67" s="24" t="s">
        <v>3372</v>
      </c>
      <c r="L67" s="32" t="s">
        <v>4007</v>
      </c>
    </row>
    <row r="68" spans="1:12">
      <c r="A68" s="12" t="s">
        <v>1472</v>
      </c>
      <c r="B68" s="24" t="s">
        <v>1290</v>
      </c>
      <c r="C68" s="24" t="s">
        <v>1291</v>
      </c>
      <c r="D68" s="34">
        <v>8000</v>
      </c>
      <c r="E68" s="8">
        <v>44082</v>
      </c>
      <c r="F68" s="8">
        <v>44082</v>
      </c>
      <c r="G68" s="20">
        <v>0</v>
      </c>
      <c r="H68" s="17">
        <f t="shared" ref="H68:H69" si="8">IF(I68&lt;=8000,$F$5+(I68/24),"error")</f>
        <v>44736.625</v>
      </c>
      <c r="I68" s="18">
        <f t="shared" si="0"/>
        <v>1143</v>
      </c>
      <c r="J68" s="12" t="str">
        <f t="shared" si="2"/>
        <v>NOT DUE</v>
      </c>
      <c r="K68" s="24" t="s">
        <v>3371</v>
      </c>
      <c r="L68" s="32" t="s">
        <v>4007</v>
      </c>
    </row>
    <row r="69" spans="1:12">
      <c r="A69" s="12" t="s">
        <v>1473</v>
      </c>
      <c r="B69" s="24" t="s">
        <v>1292</v>
      </c>
      <c r="C69" s="24" t="s">
        <v>1293</v>
      </c>
      <c r="D69" s="34">
        <v>8000</v>
      </c>
      <c r="E69" s="8">
        <v>44082</v>
      </c>
      <c r="F69" s="8">
        <v>44082</v>
      </c>
      <c r="G69" s="20">
        <v>0</v>
      </c>
      <c r="H69" s="17">
        <f t="shared" si="8"/>
        <v>44736.625</v>
      </c>
      <c r="I69" s="18">
        <f t="shared" si="0"/>
        <v>1143</v>
      </c>
      <c r="J69" s="12" t="str">
        <f t="shared" si="2"/>
        <v>NOT DUE</v>
      </c>
      <c r="K69" s="24" t="s">
        <v>3371</v>
      </c>
      <c r="L69" s="32" t="s">
        <v>4007</v>
      </c>
    </row>
    <row r="70" spans="1:12" ht="36">
      <c r="A70" s="12" t="s">
        <v>1474</v>
      </c>
      <c r="B70" s="24" t="s">
        <v>1294</v>
      </c>
      <c r="C70" s="24" t="s">
        <v>35</v>
      </c>
      <c r="D70" s="34">
        <v>16000</v>
      </c>
      <c r="E70" s="8">
        <v>44082</v>
      </c>
      <c r="F70" s="8">
        <v>44082</v>
      </c>
      <c r="G70" s="20">
        <v>0</v>
      </c>
      <c r="H70" s="17">
        <f>IF(I70&lt;=16000,$F$5+(I70/24),"error")</f>
        <v>45069.958333333336</v>
      </c>
      <c r="I70" s="18">
        <f t="shared" si="0"/>
        <v>9143</v>
      </c>
      <c r="J70" s="12" t="str">
        <f t="shared" si="2"/>
        <v>NOT DUE</v>
      </c>
      <c r="K70" s="24" t="s">
        <v>3371</v>
      </c>
      <c r="L70" s="32" t="s">
        <v>4391</v>
      </c>
    </row>
    <row r="71" spans="1:12" ht="36">
      <c r="A71" s="12" t="s">
        <v>1475</v>
      </c>
      <c r="B71" s="24" t="s">
        <v>1295</v>
      </c>
      <c r="C71" s="24" t="s">
        <v>35</v>
      </c>
      <c r="D71" s="34">
        <v>16000</v>
      </c>
      <c r="E71" s="8">
        <v>44082</v>
      </c>
      <c r="F71" s="8">
        <v>44082</v>
      </c>
      <c r="G71" s="20">
        <v>0</v>
      </c>
      <c r="H71" s="17">
        <f>IF(I71&lt;=16000,$F$5+(I71/24),"error")</f>
        <v>45069.958333333336</v>
      </c>
      <c r="I71" s="18">
        <f t="shared" si="0"/>
        <v>9143</v>
      </c>
      <c r="J71" s="12" t="str">
        <f t="shared" si="2"/>
        <v>NOT DUE</v>
      </c>
      <c r="K71" s="24" t="s">
        <v>3371</v>
      </c>
      <c r="L71" s="32" t="s">
        <v>4391</v>
      </c>
    </row>
    <row r="72" spans="1:12" ht="24">
      <c r="A72" s="12" t="s">
        <v>1476</v>
      </c>
      <c r="B72" s="24" t="s">
        <v>1301</v>
      </c>
      <c r="C72" s="24" t="s">
        <v>1302</v>
      </c>
      <c r="D72" s="34">
        <v>4000</v>
      </c>
      <c r="E72" s="8">
        <v>44082</v>
      </c>
      <c r="F72" s="366">
        <v>44172</v>
      </c>
      <c r="G72" s="20">
        <v>4037</v>
      </c>
      <c r="H72" s="17">
        <f>IF(I72&lt;=4000,$F$5+(I72/24),"error")</f>
        <v>44738.166666666664</v>
      </c>
      <c r="I72" s="18">
        <f t="shared" ref="I72:I120" si="9">D72-($F$4-G72)</f>
        <v>1180</v>
      </c>
      <c r="J72" s="12" t="str">
        <f t="shared" si="2"/>
        <v>NOT DUE</v>
      </c>
      <c r="K72" s="24" t="s">
        <v>3372</v>
      </c>
      <c r="L72" s="32" t="s">
        <v>4007</v>
      </c>
    </row>
    <row r="73" spans="1:12" ht="24">
      <c r="A73" s="12" t="s">
        <v>1477</v>
      </c>
      <c r="B73" s="24" t="s">
        <v>1303</v>
      </c>
      <c r="C73" s="24" t="s">
        <v>1304</v>
      </c>
      <c r="D73" s="34">
        <v>4000</v>
      </c>
      <c r="E73" s="8">
        <v>44082</v>
      </c>
      <c r="F73" s="8">
        <v>44172</v>
      </c>
      <c r="G73" s="20">
        <v>4037</v>
      </c>
      <c r="H73" s="17">
        <f>IF(I73&lt;=4000,$F$5+(I73/24),"error")</f>
        <v>44738.166666666664</v>
      </c>
      <c r="I73" s="18">
        <f t="shared" si="9"/>
        <v>1180</v>
      </c>
      <c r="J73" s="12" t="str">
        <f t="shared" ref="J73:J120" si="10">IF(I73="","",IF(I73&lt;0,"OVERDUE","NOT DUE"))</f>
        <v>NOT DUE</v>
      </c>
      <c r="K73" s="24" t="s">
        <v>3372</v>
      </c>
      <c r="L73" s="32" t="s">
        <v>4007</v>
      </c>
    </row>
    <row r="74" spans="1:12">
      <c r="A74" s="12" t="s">
        <v>1478</v>
      </c>
      <c r="B74" s="24" t="s">
        <v>1305</v>
      </c>
      <c r="C74" s="24" t="s">
        <v>1291</v>
      </c>
      <c r="D74" s="34">
        <v>8000</v>
      </c>
      <c r="E74" s="8">
        <v>44082</v>
      </c>
      <c r="F74" s="8">
        <v>44082</v>
      </c>
      <c r="G74" s="20">
        <v>0</v>
      </c>
      <c r="H74" s="17">
        <f>IF(I74&lt;=8000,$F$5+(I74/24),"error")</f>
        <v>44736.625</v>
      </c>
      <c r="I74" s="18">
        <f t="shared" si="9"/>
        <v>1143</v>
      </c>
      <c r="J74" s="12" t="str">
        <f t="shared" si="10"/>
        <v>NOT DUE</v>
      </c>
      <c r="K74" s="24" t="s">
        <v>3371</v>
      </c>
      <c r="L74" s="32" t="s">
        <v>4007</v>
      </c>
    </row>
    <row r="75" spans="1:12">
      <c r="A75" s="12" t="s">
        <v>1479</v>
      </c>
      <c r="B75" s="24" t="s">
        <v>1305</v>
      </c>
      <c r="C75" s="24" t="s">
        <v>1306</v>
      </c>
      <c r="D75" s="34">
        <v>8000</v>
      </c>
      <c r="E75" s="8">
        <v>44082</v>
      </c>
      <c r="F75" s="8">
        <v>44082</v>
      </c>
      <c r="G75" s="20">
        <v>0</v>
      </c>
      <c r="H75" s="17">
        <f t="shared" ref="H75:H76" si="11">IF(I75&lt;=8000,$F$5+(I75/24),"error")</f>
        <v>44736.625</v>
      </c>
      <c r="I75" s="18">
        <f t="shared" si="9"/>
        <v>1143</v>
      </c>
      <c r="J75" s="12" t="str">
        <f t="shared" si="10"/>
        <v>NOT DUE</v>
      </c>
      <c r="K75" s="24" t="s">
        <v>3371</v>
      </c>
      <c r="L75" s="32" t="s">
        <v>4007</v>
      </c>
    </row>
    <row r="76" spans="1:12">
      <c r="A76" s="12" t="s">
        <v>1480</v>
      </c>
      <c r="B76" s="24" t="s">
        <v>1307</v>
      </c>
      <c r="C76" s="24" t="s">
        <v>1198</v>
      </c>
      <c r="D76" s="34">
        <v>8000</v>
      </c>
      <c r="E76" s="8">
        <v>44082</v>
      </c>
      <c r="F76" s="8">
        <v>44082</v>
      </c>
      <c r="G76" s="20">
        <v>0</v>
      </c>
      <c r="H76" s="17">
        <f t="shared" si="11"/>
        <v>44736.625</v>
      </c>
      <c r="I76" s="18">
        <f t="shared" si="9"/>
        <v>1143</v>
      </c>
      <c r="J76" s="12" t="str">
        <f t="shared" si="10"/>
        <v>NOT DUE</v>
      </c>
      <c r="K76" s="24" t="s">
        <v>3371</v>
      </c>
      <c r="L76" s="32" t="s">
        <v>4007</v>
      </c>
    </row>
    <row r="77" spans="1:12" ht="24">
      <c r="A77" s="12" t="s">
        <v>1481</v>
      </c>
      <c r="B77" s="24" t="s">
        <v>3379</v>
      </c>
      <c r="C77" s="24" t="s">
        <v>35</v>
      </c>
      <c r="D77" s="34">
        <v>16000</v>
      </c>
      <c r="E77" s="8">
        <v>44082</v>
      </c>
      <c r="F77" s="8">
        <v>44082</v>
      </c>
      <c r="G77" s="20">
        <v>0</v>
      </c>
      <c r="H77" s="17">
        <f>IF(I77&lt;=16000,$F$5+(I77/24),"error")</f>
        <v>45069.958333333336</v>
      </c>
      <c r="I77" s="18">
        <f t="shared" si="9"/>
        <v>9143</v>
      </c>
      <c r="J77" s="12" t="str">
        <f t="shared" si="10"/>
        <v>NOT DUE</v>
      </c>
      <c r="K77" s="24" t="s">
        <v>3371</v>
      </c>
      <c r="L77" s="32" t="s">
        <v>4391</v>
      </c>
    </row>
    <row r="78" spans="1:12" ht="24">
      <c r="A78" s="12" t="s">
        <v>1482</v>
      </c>
      <c r="B78" s="24" t="s">
        <v>3380</v>
      </c>
      <c r="C78" s="24" t="s">
        <v>35</v>
      </c>
      <c r="D78" s="34">
        <v>16000</v>
      </c>
      <c r="E78" s="8">
        <v>44082</v>
      </c>
      <c r="F78" s="8">
        <v>44082</v>
      </c>
      <c r="G78" s="20">
        <v>0</v>
      </c>
      <c r="H78" s="17">
        <f t="shared" ref="H78:H82" si="12">IF(I78&lt;=16000,$F$5+(I78/24),"error")</f>
        <v>45069.958333333336</v>
      </c>
      <c r="I78" s="18">
        <f t="shared" si="9"/>
        <v>9143</v>
      </c>
      <c r="J78" s="12" t="str">
        <f t="shared" si="10"/>
        <v>NOT DUE</v>
      </c>
      <c r="K78" s="24" t="s">
        <v>3371</v>
      </c>
      <c r="L78" s="32" t="s">
        <v>4391</v>
      </c>
    </row>
    <row r="79" spans="1:12" ht="24">
      <c r="A79" s="12" t="s">
        <v>1483</v>
      </c>
      <c r="B79" s="24" t="s">
        <v>1313</v>
      </c>
      <c r="C79" s="24" t="s">
        <v>35</v>
      </c>
      <c r="D79" s="34">
        <v>16000</v>
      </c>
      <c r="E79" s="8">
        <v>44082</v>
      </c>
      <c r="F79" s="8">
        <v>44082</v>
      </c>
      <c r="G79" s="20">
        <v>0</v>
      </c>
      <c r="H79" s="17">
        <f t="shared" si="12"/>
        <v>45069.958333333336</v>
      </c>
      <c r="I79" s="18">
        <f t="shared" si="9"/>
        <v>9143</v>
      </c>
      <c r="J79" s="12" t="str">
        <f t="shared" si="10"/>
        <v>NOT DUE</v>
      </c>
      <c r="K79" s="24" t="s">
        <v>3372</v>
      </c>
      <c r="L79" s="32" t="s">
        <v>4391</v>
      </c>
    </row>
    <row r="80" spans="1:12" ht="24">
      <c r="A80" s="12" t="s">
        <v>1484</v>
      </c>
      <c r="B80" s="24" t="s">
        <v>3378</v>
      </c>
      <c r="C80" s="24" t="s">
        <v>35</v>
      </c>
      <c r="D80" s="34">
        <v>16000</v>
      </c>
      <c r="E80" s="8">
        <v>44082</v>
      </c>
      <c r="F80" s="8">
        <v>44082</v>
      </c>
      <c r="G80" s="20">
        <v>0</v>
      </c>
      <c r="H80" s="17">
        <f t="shared" si="12"/>
        <v>45069.958333333336</v>
      </c>
      <c r="I80" s="18">
        <f t="shared" si="9"/>
        <v>9143</v>
      </c>
      <c r="J80" s="12" t="str">
        <f t="shared" si="10"/>
        <v>NOT DUE</v>
      </c>
      <c r="K80" s="24" t="s">
        <v>3371</v>
      </c>
      <c r="L80" s="32" t="s">
        <v>4391</v>
      </c>
    </row>
    <row r="81" spans="1:12" ht="24">
      <c r="A81" s="12" t="s">
        <v>1485</v>
      </c>
      <c r="B81" s="24" t="s">
        <v>3377</v>
      </c>
      <c r="C81" s="24" t="s">
        <v>35</v>
      </c>
      <c r="D81" s="34">
        <v>16000</v>
      </c>
      <c r="E81" s="8">
        <v>44082</v>
      </c>
      <c r="F81" s="8">
        <v>44082</v>
      </c>
      <c r="G81" s="20">
        <v>0</v>
      </c>
      <c r="H81" s="17">
        <f t="shared" si="12"/>
        <v>45069.958333333336</v>
      </c>
      <c r="I81" s="18">
        <f t="shared" si="9"/>
        <v>9143</v>
      </c>
      <c r="J81" s="12" t="str">
        <f t="shared" si="10"/>
        <v>NOT DUE</v>
      </c>
      <c r="K81" s="24" t="s">
        <v>3371</v>
      </c>
      <c r="L81" s="32" t="s">
        <v>4391</v>
      </c>
    </row>
    <row r="82" spans="1:12" ht="24">
      <c r="A82" s="12" t="s">
        <v>1486</v>
      </c>
      <c r="B82" s="24" t="s">
        <v>3376</v>
      </c>
      <c r="C82" s="24" t="s">
        <v>35</v>
      </c>
      <c r="D82" s="34">
        <v>16000</v>
      </c>
      <c r="E82" s="8">
        <v>44082</v>
      </c>
      <c r="F82" s="8">
        <v>44082</v>
      </c>
      <c r="G82" s="20">
        <v>0</v>
      </c>
      <c r="H82" s="17">
        <f t="shared" si="12"/>
        <v>45069.958333333336</v>
      </c>
      <c r="I82" s="18">
        <f t="shared" si="9"/>
        <v>9143</v>
      </c>
      <c r="J82" s="12" t="str">
        <f t="shared" si="10"/>
        <v>NOT DUE</v>
      </c>
      <c r="K82" s="24" t="s">
        <v>3371</v>
      </c>
      <c r="L82" s="32" t="s">
        <v>4391</v>
      </c>
    </row>
    <row r="83" spans="1:12">
      <c r="A83" s="12" t="s">
        <v>1487</v>
      </c>
      <c r="B83" s="24" t="s">
        <v>1320</v>
      </c>
      <c r="C83" s="24" t="s">
        <v>1321</v>
      </c>
      <c r="D83" s="34">
        <v>8000</v>
      </c>
      <c r="E83" s="8">
        <v>44082</v>
      </c>
      <c r="F83" s="8">
        <v>44082</v>
      </c>
      <c r="G83" s="20">
        <v>0</v>
      </c>
      <c r="H83" s="17">
        <f>IF(I83&lt;=8000,$F$5+(I83/24),"error")</f>
        <v>44736.625</v>
      </c>
      <c r="I83" s="18">
        <f t="shared" si="9"/>
        <v>1143</v>
      </c>
      <c r="J83" s="12" t="str">
        <f t="shared" si="10"/>
        <v>NOT DUE</v>
      </c>
      <c r="K83" s="24" t="s">
        <v>3371</v>
      </c>
      <c r="L83" s="32" t="s">
        <v>4007</v>
      </c>
    </row>
    <row r="84" spans="1:12" ht="24">
      <c r="A84" s="12" t="s">
        <v>1488</v>
      </c>
      <c r="B84" s="24" t="s">
        <v>1322</v>
      </c>
      <c r="C84" s="24" t="s">
        <v>1157</v>
      </c>
      <c r="D84" s="34">
        <v>8000</v>
      </c>
      <c r="E84" s="8">
        <v>44082</v>
      </c>
      <c r="F84" s="8">
        <v>44082</v>
      </c>
      <c r="G84" s="20">
        <v>0</v>
      </c>
      <c r="H84" s="17">
        <f t="shared" ref="H84:H95" si="13">IF(I84&lt;=8000,$F$5+(I84/24),"error")</f>
        <v>44736.625</v>
      </c>
      <c r="I84" s="18">
        <f t="shared" si="9"/>
        <v>1143</v>
      </c>
      <c r="J84" s="12" t="str">
        <f t="shared" si="10"/>
        <v>NOT DUE</v>
      </c>
      <c r="K84" s="24" t="s">
        <v>3373</v>
      </c>
      <c r="L84" s="32" t="s">
        <v>4007</v>
      </c>
    </row>
    <row r="85" spans="1:12" ht="24">
      <c r="A85" s="12" t="s">
        <v>1489</v>
      </c>
      <c r="B85" s="24" t="s">
        <v>1323</v>
      </c>
      <c r="C85" s="24" t="s">
        <v>1198</v>
      </c>
      <c r="D85" s="34">
        <v>8000</v>
      </c>
      <c r="E85" s="8">
        <v>44082</v>
      </c>
      <c r="F85" s="8">
        <v>44082</v>
      </c>
      <c r="G85" s="20">
        <v>0</v>
      </c>
      <c r="H85" s="17">
        <f t="shared" si="13"/>
        <v>44736.625</v>
      </c>
      <c r="I85" s="18">
        <f t="shared" si="9"/>
        <v>1143</v>
      </c>
      <c r="J85" s="12" t="str">
        <f t="shared" si="10"/>
        <v>NOT DUE</v>
      </c>
      <c r="K85" s="24" t="s">
        <v>3373</v>
      </c>
      <c r="L85" s="32" t="s">
        <v>4007</v>
      </c>
    </row>
    <row r="86" spans="1:12">
      <c r="A86" s="12" t="s">
        <v>1490</v>
      </c>
      <c r="B86" s="24" t="s">
        <v>1324</v>
      </c>
      <c r="C86" s="24" t="s">
        <v>1198</v>
      </c>
      <c r="D86" s="34">
        <v>8000</v>
      </c>
      <c r="E86" s="8">
        <v>44082</v>
      </c>
      <c r="F86" s="8">
        <v>44082</v>
      </c>
      <c r="G86" s="20">
        <v>0</v>
      </c>
      <c r="H86" s="17">
        <f t="shared" si="13"/>
        <v>44736.625</v>
      </c>
      <c r="I86" s="18">
        <f t="shared" si="9"/>
        <v>1143</v>
      </c>
      <c r="J86" s="12" t="str">
        <f t="shared" si="10"/>
        <v>NOT DUE</v>
      </c>
      <c r="K86" s="24" t="s">
        <v>3373</v>
      </c>
      <c r="L86" s="32" t="s">
        <v>4007</v>
      </c>
    </row>
    <row r="87" spans="1:12" ht="24">
      <c r="A87" s="12" t="s">
        <v>1491</v>
      </c>
      <c r="B87" s="24" t="s">
        <v>1325</v>
      </c>
      <c r="C87" s="24" t="s">
        <v>1326</v>
      </c>
      <c r="D87" s="34">
        <v>8000</v>
      </c>
      <c r="E87" s="8">
        <v>44082</v>
      </c>
      <c r="F87" s="8">
        <v>44082</v>
      </c>
      <c r="G87" s="20">
        <v>0</v>
      </c>
      <c r="H87" s="17">
        <f t="shared" si="13"/>
        <v>44736.625</v>
      </c>
      <c r="I87" s="18">
        <f t="shared" si="9"/>
        <v>1143</v>
      </c>
      <c r="J87" s="12" t="str">
        <f t="shared" si="10"/>
        <v>NOT DUE</v>
      </c>
      <c r="K87" s="24" t="s">
        <v>3373</v>
      </c>
      <c r="L87" s="32" t="s">
        <v>4007</v>
      </c>
    </row>
    <row r="88" spans="1:12" ht="24">
      <c r="A88" s="12" t="s">
        <v>1492</v>
      </c>
      <c r="B88" s="24" t="s">
        <v>1327</v>
      </c>
      <c r="C88" s="24" t="s">
        <v>1328</v>
      </c>
      <c r="D88" s="34">
        <v>8000</v>
      </c>
      <c r="E88" s="8">
        <v>44082</v>
      </c>
      <c r="F88" s="8">
        <v>44082</v>
      </c>
      <c r="G88" s="20">
        <v>0</v>
      </c>
      <c r="H88" s="17">
        <f t="shared" si="13"/>
        <v>44736.625</v>
      </c>
      <c r="I88" s="18">
        <f t="shared" si="9"/>
        <v>1143</v>
      </c>
      <c r="J88" s="12" t="str">
        <f t="shared" si="10"/>
        <v>NOT DUE</v>
      </c>
      <c r="K88" s="24" t="s">
        <v>3373</v>
      </c>
      <c r="L88" s="32" t="s">
        <v>4007</v>
      </c>
    </row>
    <row r="89" spans="1:12">
      <c r="A89" s="12" t="s">
        <v>1493</v>
      </c>
      <c r="B89" s="24" t="s">
        <v>1329</v>
      </c>
      <c r="C89" s="24" t="s">
        <v>1198</v>
      </c>
      <c r="D89" s="34">
        <v>8000</v>
      </c>
      <c r="E89" s="8">
        <v>44082</v>
      </c>
      <c r="F89" s="8">
        <v>44082</v>
      </c>
      <c r="G89" s="20">
        <v>0</v>
      </c>
      <c r="H89" s="17">
        <f t="shared" si="13"/>
        <v>44736.625</v>
      </c>
      <c r="I89" s="18">
        <f t="shared" si="9"/>
        <v>1143</v>
      </c>
      <c r="J89" s="12" t="str">
        <f t="shared" si="10"/>
        <v>NOT DUE</v>
      </c>
      <c r="K89" s="24" t="s">
        <v>3373</v>
      </c>
      <c r="L89" s="32" t="s">
        <v>4007</v>
      </c>
    </row>
    <row r="90" spans="1:12" ht="24">
      <c r="A90" s="12" t="s">
        <v>1494</v>
      </c>
      <c r="B90" s="24" t="s">
        <v>1330</v>
      </c>
      <c r="C90" s="24" t="s">
        <v>1198</v>
      </c>
      <c r="D90" s="34">
        <v>8000</v>
      </c>
      <c r="E90" s="8">
        <v>44082</v>
      </c>
      <c r="F90" s="8">
        <v>44082</v>
      </c>
      <c r="G90" s="20">
        <v>0</v>
      </c>
      <c r="H90" s="17">
        <f t="shared" si="13"/>
        <v>44736.625</v>
      </c>
      <c r="I90" s="18">
        <f t="shared" si="9"/>
        <v>1143</v>
      </c>
      <c r="J90" s="12" t="str">
        <f t="shared" si="10"/>
        <v>NOT DUE</v>
      </c>
      <c r="K90" s="24" t="s">
        <v>3373</v>
      </c>
      <c r="L90" s="32" t="s">
        <v>4007</v>
      </c>
    </row>
    <row r="91" spans="1:12" ht="24">
      <c r="A91" s="12" t="s">
        <v>1495</v>
      </c>
      <c r="B91" s="24" t="s">
        <v>1331</v>
      </c>
      <c r="C91" s="24" t="s">
        <v>1332</v>
      </c>
      <c r="D91" s="34">
        <v>8000</v>
      </c>
      <c r="E91" s="8">
        <v>44082</v>
      </c>
      <c r="F91" s="8">
        <v>44082</v>
      </c>
      <c r="G91" s="20">
        <v>0</v>
      </c>
      <c r="H91" s="17">
        <f t="shared" si="13"/>
        <v>44736.625</v>
      </c>
      <c r="I91" s="18">
        <f t="shared" si="9"/>
        <v>1143</v>
      </c>
      <c r="J91" s="12" t="str">
        <f t="shared" si="10"/>
        <v>NOT DUE</v>
      </c>
      <c r="K91" s="24" t="s">
        <v>3373</v>
      </c>
      <c r="L91" s="32" t="s">
        <v>4007</v>
      </c>
    </row>
    <row r="92" spans="1:12" ht="24">
      <c r="A92" s="12" t="s">
        <v>1496</v>
      </c>
      <c r="B92" s="24" t="s">
        <v>1333</v>
      </c>
      <c r="C92" s="24" t="s">
        <v>1334</v>
      </c>
      <c r="D92" s="34">
        <v>8000</v>
      </c>
      <c r="E92" s="8">
        <v>44082</v>
      </c>
      <c r="F92" s="8">
        <v>44082</v>
      </c>
      <c r="G92" s="20">
        <v>0</v>
      </c>
      <c r="H92" s="17">
        <f t="shared" si="13"/>
        <v>44736.625</v>
      </c>
      <c r="I92" s="18">
        <f t="shared" si="9"/>
        <v>1143</v>
      </c>
      <c r="J92" s="12" t="str">
        <f t="shared" si="10"/>
        <v>NOT DUE</v>
      </c>
      <c r="K92" s="24" t="s">
        <v>3373</v>
      </c>
      <c r="L92" s="32" t="s">
        <v>4007</v>
      </c>
    </row>
    <row r="93" spans="1:12" ht="36">
      <c r="A93" s="12" t="s">
        <v>1497</v>
      </c>
      <c r="B93" s="24" t="s">
        <v>1335</v>
      </c>
      <c r="C93" s="24" t="s">
        <v>1198</v>
      </c>
      <c r="D93" s="34">
        <v>8000</v>
      </c>
      <c r="E93" s="8">
        <v>44082</v>
      </c>
      <c r="F93" s="8">
        <v>44082</v>
      </c>
      <c r="G93" s="20">
        <v>0</v>
      </c>
      <c r="H93" s="17">
        <f t="shared" si="13"/>
        <v>44736.625</v>
      </c>
      <c r="I93" s="18">
        <f t="shared" si="9"/>
        <v>1143</v>
      </c>
      <c r="J93" s="12" t="str">
        <f t="shared" si="10"/>
        <v>NOT DUE</v>
      </c>
      <c r="K93" s="24" t="s">
        <v>3373</v>
      </c>
      <c r="L93" s="32" t="s">
        <v>4007</v>
      </c>
    </row>
    <row r="94" spans="1:12" ht="36">
      <c r="A94" s="12" t="s">
        <v>1498</v>
      </c>
      <c r="B94" s="24" t="s">
        <v>1336</v>
      </c>
      <c r="C94" s="24" t="s">
        <v>1198</v>
      </c>
      <c r="D94" s="34">
        <v>8000</v>
      </c>
      <c r="E94" s="8">
        <v>44082</v>
      </c>
      <c r="F94" s="8">
        <v>44082</v>
      </c>
      <c r="G94" s="20">
        <v>0</v>
      </c>
      <c r="H94" s="17">
        <f t="shared" si="13"/>
        <v>44736.625</v>
      </c>
      <c r="I94" s="18">
        <f t="shared" si="9"/>
        <v>1143</v>
      </c>
      <c r="J94" s="12" t="str">
        <f t="shared" si="10"/>
        <v>NOT DUE</v>
      </c>
      <c r="K94" s="24" t="s">
        <v>3373</v>
      </c>
      <c r="L94" s="32" t="s">
        <v>4007</v>
      </c>
    </row>
    <row r="95" spans="1:12" ht="24">
      <c r="A95" s="12" t="s">
        <v>1499</v>
      </c>
      <c r="B95" s="24" t="s">
        <v>1337</v>
      </c>
      <c r="C95" s="24" t="s">
        <v>1338</v>
      </c>
      <c r="D95" s="34">
        <v>8000</v>
      </c>
      <c r="E95" s="8">
        <v>44082</v>
      </c>
      <c r="F95" s="8">
        <v>44082</v>
      </c>
      <c r="G95" s="20">
        <v>0</v>
      </c>
      <c r="H95" s="17">
        <f t="shared" si="13"/>
        <v>44736.625</v>
      </c>
      <c r="I95" s="18">
        <f t="shared" si="9"/>
        <v>1143</v>
      </c>
      <c r="J95" s="12" t="str">
        <f t="shared" si="10"/>
        <v>NOT DUE</v>
      </c>
      <c r="K95" s="24" t="s">
        <v>3373</v>
      </c>
      <c r="L95" s="32" t="s">
        <v>4007</v>
      </c>
    </row>
    <row r="96" spans="1:12" ht="24">
      <c r="A96" s="12" t="s">
        <v>1500</v>
      </c>
      <c r="B96" s="24" t="s">
        <v>1339</v>
      </c>
      <c r="C96" s="24" t="s">
        <v>35</v>
      </c>
      <c r="D96" s="34">
        <v>8000</v>
      </c>
      <c r="E96" s="8">
        <v>44082</v>
      </c>
      <c r="F96" s="8">
        <v>44082</v>
      </c>
      <c r="G96" s="20">
        <v>0</v>
      </c>
      <c r="H96" s="17">
        <f>IF(I96&lt;=8000,$F$5+(I96/24),"error")</f>
        <v>44736.625</v>
      </c>
      <c r="I96" s="18">
        <f t="shared" si="9"/>
        <v>1143</v>
      </c>
      <c r="J96" s="12" t="str">
        <f t="shared" si="10"/>
        <v>NOT DUE</v>
      </c>
      <c r="K96" s="24" t="s">
        <v>3373</v>
      </c>
      <c r="L96" s="32" t="s">
        <v>4007</v>
      </c>
    </row>
    <row r="97" spans="1:12" ht="24">
      <c r="A97" s="12" t="s">
        <v>1501</v>
      </c>
      <c r="B97" s="24" t="s">
        <v>1354</v>
      </c>
      <c r="C97" s="24" t="s">
        <v>35</v>
      </c>
      <c r="D97" s="34">
        <v>16000</v>
      </c>
      <c r="E97" s="8">
        <v>44082</v>
      </c>
      <c r="F97" s="8">
        <v>44082</v>
      </c>
      <c r="G97" s="20">
        <v>0</v>
      </c>
      <c r="H97" s="17">
        <f>IF(I97&lt;=16000,$F$5+(I97/24),"error")</f>
        <v>45069.958333333336</v>
      </c>
      <c r="I97" s="18">
        <f t="shared" si="9"/>
        <v>9143</v>
      </c>
      <c r="J97" s="12" t="str">
        <f t="shared" si="10"/>
        <v>NOT DUE</v>
      </c>
      <c r="K97" s="24" t="s">
        <v>3373</v>
      </c>
      <c r="L97" s="32" t="s">
        <v>4007</v>
      </c>
    </row>
    <row r="98" spans="1:12" ht="24">
      <c r="A98" s="12" t="s">
        <v>1502</v>
      </c>
      <c r="B98" s="24" t="s">
        <v>1355</v>
      </c>
      <c r="C98" s="24" t="s">
        <v>35</v>
      </c>
      <c r="D98" s="34">
        <v>16000</v>
      </c>
      <c r="E98" s="8">
        <v>44082</v>
      </c>
      <c r="F98" s="8">
        <v>44082</v>
      </c>
      <c r="G98" s="20">
        <v>0</v>
      </c>
      <c r="H98" s="17">
        <f>IF(I98&lt;=16000,$F$5+(I98/24),"error")</f>
        <v>45069.958333333336</v>
      </c>
      <c r="I98" s="18">
        <f t="shared" si="9"/>
        <v>9143</v>
      </c>
      <c r="J98" s="12" t="str">
        <f t="shared" si="10"/>
        <v>NOT DUE</v>
      </c>
      <c r="K98" s="24" t="s">
        <v>3373</v>
      </c>
      <c r="L98" s="32" t="s">
        <v>4007</v>
      </c>
    </row>
    <row r="99" spans="1:12" ht="24">
      <c r="A99" s="12" t="s">
        <v>1503</v>
      </c>
      <c r="B99" s="24" t="s">
        <v>1356</v>
      </c>
      <c r="C99" s="24" t="s">
        <v>35</v>
      </c>
      <c r="D99" s="34">
        <v>8000</v>
      </c>
      <c r="E99" s="8">
        <v>44082</v>
      </c>
      <c r="F99" s="8">
        <v>44082</v>
      </c>
      <c r="G99" s="20">
        <v>0</v>
      </c>
      <c r="H99" s="17">
        <f>IF(I99&lt;=8000,$F$5+(I99/24),"error")</f>
        <v>44736.625</v>
      </c>
      <c r="I99" s="18">
        <f t="shared" si="9"/>
        <v>1143</v>
      </c>
      <c r="J99" s="12" t="str">
        <f t="shared" si="10"/>
        <v>NOT DUE</v>
      </c>
      <c r="K99" s="24" t="s">
        <v>3373</v>
      </c>
      <c r="L99" s="32" t="s">
        <v>4007</v>
      </c>
    </row>
    <row r="100" spans="1:12" ht="24">
      <c r="A100" s="12" t="s">
        <v>1504</v>
      </c>
      <c r="B100" s="24" t="s">
        <v>1357</v>
      </c>
      <c r="C100" s="24" t="s">
        <v>35</v>
      </c>
      <c r="D100" s="34">
        <v>16000</v>
      </c>
      <c r="E100" s="8">
        <v>44082</v>
      </c>
      <c r="F100" s="8">
        <v>44082</v>
      </c>
      <c r="G100" s="20">
        <v>0</v>
      </c>
      <c r="H100" s="17">
        <f>IF(I100&lt;=16000,$F$5+(I100/24),"error")</f>
        <v>45069.958333333336</v>
      </c>
      <c r="I100" s="18">
        <f t="shared" si="9"/>
        <v>9143</v>
      </c>
      <c r="J100" s="12" t="str">
        <f t="shared" si="10"/>
        <v>NOT DUE</v>
      </c>
      <c r="K100" s="24" t="s">
        <v>3373</v>
      </c>
      <c r="L100" s="32" t="s">
        <v>4391</v>
      </c>
    </row>
    <row r="101" spans="1:12">
      <c r="A101" s="12" t="s">
        <v>1505</v>
      </c>
      <c r="B101" s="24" t="s">
        <v>1362</v>
      </c>
      <c r="C101" s="24" t="s">
        <v>35</v>
      </c>
      <c r="D101" s="34">
        <v>8000</v>
      </c>
      <c r="E101" s="8">
        <v>44082</v>
      </c>
      <c r="F101" s="8">
        <v>44082</v>
      </c>
      <c r="G101" s="20">
        <v>0</v>
      </c>
      <c r="H101" s="17">
        <f>IF(I101&lt;=8000,$F$5+(I101/24),"error")</f>
        <v>44736.625</v>
      </c>
      <c r="I101" s="18">
        <f t="shared" si="9"/>
        <v>1143</v>
      </c>
      <c r="J101" s="12" t="str">
        <f t="shared" si="10"/>
        <v>NOT DUE</v>
      </c>
      <c r="K101" s="24" t="s">
        <v>3374</v>
      </c>
      <c r="L101" s="32" t="s">
        <v>4007</v>
      </c>
    </row>
    <row r="102" spans="1:12" ht="24">
      <c r="A102" s="12" t="s">
        <v>1506</v>
      </c>
      <c r="B102" s="24" t="s">
        <v>1363</v>
      </c>
      <c r="C102" s="24" t="s">
        <v>1149</v>
      </c>
      <c r="D102" s="34">
        <v>4000</v>
      </c>
      <c r="E102" s="8">
        <v>44082</v>
      </c>
      <c r="F102" s="8">
        <v>44171</v>
      </c>
      <c r="G102" s="20">
        <v>4037</v>
      </c>
      <c r="H102" s="17">
        <f>IF(I102&lt;=4000,$F$5+(I102/24),"error")</f>
        <v>44738.166666666664</v>
      </c>
      <c r="I102" s="18">
        <f t="shared" si="9"/>
        <v>1180</v>
      </c>
      <c r="J102" s="12" t="str">
        <f t="shared" si="10"/>
        <v>NOT DUE</v>
      </c>
      <c r="K102" s="24" t="s">
        <v>3374</v>
      </c>
      <c r="L102" s="32" t="s">
        <v>4007</v>
      </c>
    </row>
    <row r="103" spans="1:12" ht="24">
      <c r="A103" s="12" t="s">
        <v>1507</v>
      </c>
      <c r="B103" s="24" t="s">
        <v>1363</v>
      </c>
      <c r="C103" s="24" t="s">
        <v>35</v>
      </c>
      <c r="D103" s="34">
        <v>8000</v>
      </c>
      <c r="E103" s="8">
        <v>44082</v>
      </c>
      <c r="F103" s="8">
        <v>44082</v>
      </c>
      <c r="G103" s="20">
        <v>0</v>
      </c>
      <c r="H103" s="17">
        <f>IF(I103&lt;=8000,$F$5+(I103/24),"error")</f>
        <v>44736.625</v>
      </c>
      <c r="I103" s="18">
        <f t="shared" si="9"/>
        <v>1143</v>
      </c>
      <c r="J103" s="12" t="str">
        <f t="shared" si="10"/>
        <v>NOT DUE</v>
      </c>
      <c r="K103" s="24" t="s">
        <v>3374</v>
      </c>
      <c r="L103" s="32" t="s">
        <v>4007</v>
      </c>
    </row>
    <row r="104" spans="1:12" ht="24">
      <c r="A104" s="12" t="s">
        <v>1508</v>
      </c>
      <c r="B104" s="24" t="s">
        <v>1365</v>
      </c>
      <c r="C104" s="24" t="s">
        <v>1198</v>
      </c>
      <c r="D104" s="34">
        <v>8000</v>
      </c>
      <c r="E104" s="8">
        <v>44082</v>
      </c>
      <c r="F104" s="8">
        <v>44082</v>
      </c>
      <c r="G104" s="20">
        <v>0</v>
      </c>
      <c r="H104" s="17">
        <f t="shared" ref="H104:H116" si="14">IF(I104&lt;=8000,$F$5+(I104/24),"error")</f>
        <v>44736.625</v>
      </c>
      <c r="I104" s="18">
        <f t="shared" si="9"/>
        <v>1143</v>
      </c>
      <c r="J104" s="12" t="str">
        <f t="shared" si="10"/>
        <v>NOT DUE</v>
      </c>
      <c r="K104" s="24" t="s">
        <v>3374</v>
      </c>
      <c r="L104" s="32" t="s">
        <v>4007</v>
      </c>
    </row>
    <row r="105" spans="1:12">
      <c r="A105" s="12" t="s">
        <v>1509</v>
      </c>
      <c r="B105" s="24" t="s">
        <v>1366</v>
      </c>
      <c r="C105" s="24" t="s">
        <v>1367</v>
      </c>
      <c r="D105" s="34">
        <v>8000</v>
      </c>
      <c r="E105" s="8">
        <v>44082</v>
      </c>
      <c r="F105" s="8">
        <v>44082</v>
      </c>
      <c r="G105" s="20">
        <v>0</v>
      </c>
      <c r="H105" s="17">
        <f t="shared" si="14"/>
        <v>44736.625</v>
      </c>
      <c r="I105" s="18">
        <f t="shared" si="9"/>
        <v>1143</v>
      </c>
      <c r="J105" s="12" t="str">
        <f t="shared" si="10"/>
        <v>NOT DUE</v>
      </c>
      <c r="K105" s="24" t="s">
        <v>3374</v>
      </c>
      <c r="L105" s="32" t="s">
        <v>4007</v>
      </c>
    </row>
    <row r="106" spans="1:12" ht="24">
      <c r="A106" s="12" t="s">
        <v>1510</v>
      </c>
      <c r="B106" s="24" t="s">
        <v>1368</v>
      </c>
      <c r="C106" s="24" t="s">
        <v>35</v>
      </c>
      <c r="D106" s="34">
        <v>8000</v>
      </c>
      <c r="E106" s="8">
        <v>44082</v>
      </c>
      <c r="F106" s="8">
        <v>44082</v>
      </c>
      <c r="G106" s="20">
        <v>0</v>
      </c>
      <c r="H106" s="17">
        <f t="shared" si="14"/>
        <v>44736.625</v>
      </c>
      <c r="I106" s="18">
        <f t="shared" si="9"/>
        <v>1143</v>
      </c>
      <c r="J106" s="12" t="str">
        <f t="shared" si="10"/>
        <v>NOT DUE</v>
      </c>
      <c r="K106" s="24" t="s">
        <v>3374</v>
      </c>
      <c r="L106" s="32" t="s">
        <v>4007</v>
      </c>
    </row>
    <row r="107" spans="1:12">
      <c r="A107" s="12" t="s">
        <v>1511</v>
      </c>
      <c r="B107" s="24" t="s">
        <v>1369</v>
      </c>
      <c r="C107" s="24" t="s">
        <v>1367</v>
      </c>
      <c r="D107" s="34">
        <v>8000</v>
      </c>
      <c r="E107" s="8">
        <v>44082</v>
      </c>
      <c r="F107" s="8">
        <v>44082</v>
      </c>
      <c r="G107" s="20">
        <v>0</v>
      </c>
      <c r="H107" s="17">
        <f t="shared" si="14"/>
        <v>44736.625</v>
      </c>
      <c r="I107" s="18">
        <f t="shared" si="9"/>
        <v>1143</v>
      </c>
      <c r="J107" s="12" t="str">
        <f t="shared" si="10"/>
        <v>NOT DUE</v>
      </c>
      <c r="K107" s="24" t="s">
        <v>3374</v>
      </c>
      <c r="L107" s="32" t="s">
        <v>4007</v>
      </c>
    </row>
    <row r="108" spans="1:12" ht="24">
      <c r="A108" s="12" t="s">
        <v>1512</v>
      </c>
      <c r="B108" s="24" t="s">
        <v>1369</v>
      </c>
      <c r="C108" s="24" t="s">
        <v>35</v>
      </c>
      <c r="D108" s="34">
        <v>16000</v>
      </c>
      <c r="E108" s="8">
        <v>44082</v>
      </c>
      <c r="F108" s="8">
        <v>44082</v>
      </c>
      <c r="G108" s="20">
        <v>0</v>
      </c>
      <c r="H108" s="17">
        <f>IF(I108&lt;=16000,$F$5+(I108/24),"error")</f>
        <v>45069.958333333336</v>
      </c>
      <c r="I108" s="18">
        <f t="shared" si="9"/>
        <v>9143</v>
      </c>
      <c r="J108" s="12" t="str">
        <f t="shared" si="10"/>
        <v>NOT DUE</v>
      </c>
      <c r="K108" s="24" t="s">
        <v>3374</v>
      </c>
      <c r="L108" s="32" t="s">
        <v>4391</v>
      </c>
    </row>
    <row r="109" spans="1:12">
      <c r="A109" s="12" t="s">
        <v>1513</v>
      </c>
      <c r="B109" s="24" t="s">
        <v>1378</v>
      </c>
      <c r="C109" s="24" t="s">
        <v>1379</v>
      </c>
      <c r="D109" s="34">
        <v>8000</v>
      </c>
      <c r="E109" s="8">
        <v>44082</v>
      </c>
      <c r="F109" s="8">
        <v>44082</v>
      </c>
      <c r="G109" s="20">
        <v>0</v>
      </c>
      <c r="H109" s="17">
        <f t="shared" si="14"/>
        <v>44736.625</v>
      </c>
      <c r="I109" s="18">
        <f t="shared" si="9"/>
        <v>1143</v>
      </c>
      <c r="J109" s="12" t="str">
        <f t="shared" si="10"/>
        <v>NOT DUE</v>
      </c>
      <c r="K109" s="24" t="s">
        <v>3375</v>
      </c>
      <c r="L109" s="32" t="s">
        <v>4007</v>
      </c>
    </row>
    <row r="110" spans="1:12" ht="24">
      <c r="A110" s="12" t="s">
        <v>1514</v>
      </c>
      <c r="B110" s="24" t="s">
        <v>1380</v>
      </c>
      <c r="C110" s="24" t="s">
        <v>1381</v>
      </c>
      <c r="D110" s="34">
        <v>8000</v>
      </c>
      <c r="E110" s="8">
        <v>44082</v>
      </c>
      <c r="F110" s="8">
        <v>44082</v>
      </c>
      <c r="G110" s="20">
        <v>0</v>
      </c>
      <c r="H110" s="17">
        <f t="shared" si="14"/>
        <v>44736.625</v>
      </c>
      <c r="I110" s="18">
        <f t="shared" si="9"/>
        <v>1143</v>
      </c>
      <c r="J110" s="12" t="str">
        <f t="shared" si="10"/>
        <v>NOT DUE</v>
      </c>
      <c r="K110" s="24" t="s">
        <v>3375</v>
      </c>
      <c r="L110" s="32" t="s">
        <v>4007</v>
      </c>
    </row>
    <row r="111" spans="1:12" ht="24">
      <c r="A111" s="12" t="s">
        <v>1515</v>
      </c>
      <c r="B111" s="24" t="s">
        <v>1382</v>
      </c>
      <c r="C111" s="24" t="s">
        <v>1383</v>
      </c>
      <c r="D111" s="34">
        <v>8000</v>
      </c>
      <c r="E111" s="8">
        <v>44082</v>
      </c>
      <c r="F111" s="8">
        <v>44082</v>
      </c>
      <c r="G111" s="20">
        <v>0</v>
      </c>
      <c r="H111" s="17">
        <f t="shared" si="14"/>
        <v>44736.625</v>
      </c>
      <c r="I111" s="18">
        <f t="shared" si="9"/>
        <v>1143</v>
      </c>
      <c r="J111" s="12" t="str">
        <f t="shared" si="10"/>
        <v>NOT DUE</v>
      </c>
      <c r="K111" s="24" t="s">
        <v>3375</v>
      </c>
      <c r="L111" s="32" t="s">
        <v>4007</v>
      </c>
    </row>
    <row r="112" spans="1:12" ht="24">
      <c r="A112" s="12" t="s">
        <v>1516</v>
      </c>
      <c r="B112" s="24" t="s">
        <v>1384</v>
      </c>
      <c r="C112" s="24" t="s">
        <v>1334</v>
      </c>
      <c r="D112" s="34">
        <v>8000</v>
      </c>
      <c r="E112" s="8">
        <v>44082</v>
      </c>
      <c r="F112" s="8">
        <v>44082</v>
      </c>
      <c r="G112" s="20">
        <v>0</v>
      </c>
      <c r="H112" s="17">
        <f t="shared" si="14"/>
        <v>44736.625</v>
      </c>
      <c r="I112" s="18">
        <f t="shared" si="9"/>
        <v>1143</v>
      </c>
      <c r="J112" s="12" t="str">
        <f t="shared" si="10"/>
        <v>NOT DUE</v>
      </c>
      <c r="K112" s="24" t="s">
        <v>3375</v>
      </c>
      <c r="L112" s="32" t="s">
        <v>4007</v>
      </c>
    </row>
    <row r="113" spans="1:12" ht="24">
      <c r="A113" s="12" t="s">
        <v>1517</v>
      </c>
      <c r="B113" s="24" t="s">
        <v>1385</v>
      </c>
      <c r="C113" s="24" t="s">
        <v>1386</v>
      </c>
      <c r="D113" s="34">
        <v>8000</v>
      </c>
      <c r="E113" s="8">
        <v>44082</v>
      </c>
      <c r="F113" s="8">
        <v>44082</v>
      </c>
      <c r="G113" s="20">
        <v>0</v>
      </c>
      <c r="H113" s="17">
        <f t="shared" si="14"/>
        <v>44736.625</v>
      </c>
      <c r="I113" s="18">
        <f t="shared" si="9"/>
        <v>1143</v>
      </c>
      <c r="J113" s="12" t="str">
        <f t="shared" si="10"/>
        <v>NOT DUE</v>
      </c>
      <c r="K113" s="24" t="s">
        <v>3375</v>
      </c>
      <c r="L113" s="32" t="s">
        <v>4007</v>
      </c>
    </row>
    <row r="114" spans="1:12" ht="24">
      <c r="A114" s="12" t="s">
        <v>1518</v>
      </c>
      <c r="B114" s="24" t="s">
        <v>1387</v>
      </c>
      <c r="C114" s="24" t="s">
        <v>1388</v>
      </c>
      <c r="D114" s="34">
        <v>8000</v>
      </c>
      <c r="E114" s="8">
        <v>44082</v>
      </c>
      <c r="F114" s="8">
        <v>44082</v>
      </c>
      <c r="G114" s="20">
        <v>0</v>
      </c>
      <c r="H114" s="17">
        <f t="shared" si="14"/>
        <v>44736.625</v>
      </c>
      <c r="I114" s="18">
        <f t="shared" si="9"/>
        <v>1143</v>
      </c>
      <c r="J114" s="12" t="str">
        <f t="shared" si="10"/>
        <v>NOT DUE</v>
      </c>
      <c r="K114" s="24" t="s">
        <v>3375</v>
      </c>
      <c r="L114" s="32" t="s">
        <v>4007</v>
      </c>
    </row>
    <row r="115" spans="1:12" ht="24">
      <c r="A115" s="12" t="s">
        <v>1519</v>
      </c>
      <c r="B115" s="24" t="s">
        <v>1389</v>
      </c>
      <c r="C115" s="24" t="s">
        <v>1334</v>
      </c>
      <c r="D115" s="34">
        <v>8000</v>
      </c>
      <c r="E115" s="8">
        <v>44082</v>
      </c>
      <c r="F115" s="8">
        <v>44082</v>
      </c>
      <c r="G115" s="20">
        <v>0</v>
      </c>
      <c r="H115" s="17">
        <f t="shared" si="14"/>
        <v>44736.625</v>
      </c>
      <c r="I115" s="18">
        <f t="shared" si="9"/>
        <v>1143</v>
      </c>
      <c r="J115" s="12" t="str">
        <f t="shared" si="10"/>
        <v>NOT DUE</v>
      </c>
      <c r="K115" s="24" t="s">
        <v>3375</v>
      </c>
      <c r="L115" s="32" t="s">
        <v>4007</v>
      </c>
    </row>
    <row r="116" spans="1:12" ht="24">
      <c r="A116" s="12" t="s">
        <v>1520</v>
      </c>
      <c r="B116" s="24" t="s">
        <v>1390</v>
      </c>
      <c r="C116" s="24" t="s">
        <v>1391</v>
      </c>
      <c r="D116" s="34">
        <v>8000</v>
      </c>
      <c r="E116" s="8">
        <v>44082</v>
      </c>
      <c r="F116" s="8">
        <v>44082</v>
      </c>
      <c r="G116" s="20">
        <v>0</v>
      </c>
      <c r="H116" s="17">
        <f t="shared" si="14"/>
        <v>44736.625</v>
      </c>
      <c r="I116" s="18">
        <f t="shared" si="9"/>
        <v>1143</v>
      </c>
      <c r="J116" s="12" t="str">
        <f t="shared" si="10"/>
        <v>NOT DUE</v>
      </c>
      <c r="K116" s="24" t="s">
        <v>3375</v>
      </c>
      <c r="L116" s="32" t="s">
        <v>4007</v>
      </c>
    </row>
    <row r="117" spans="1:12">
      <c r="A117" s="12" t="s">
        <v>1521</v>
      </c>
      <c r="B117" s="24" t="s">
        <v>1392</v>
      </c>
      <c r="C117" s="24" t="s">
        <v>1154</v>
      </c>
      <c r="D117" s="34">
        <v>8000</v>
      </c>
      <c r="E117" s="8">
        <v>44082</v>
      </c>
      <c r="F117" s="8">
        <v>44082</v>
      </c>
      <c r="G117" s="20">
        <v>0</v>
      </c>
      <c r="H117" s="17">
        <f>IF(I117&lt;=8000,$F$5+(I117/24),"error")</f>
        <v>44736.625</v>
      </c>
      <c r="I117" s="18">
        <f t="shared" si="9"/>
        <v>1143</v>
      </c>
      <c r="J117" s="12" t="str">
        <f t="shared" si="10"/>
        <v>NOT DUE</v>
      </c>
      <c r="K117" s="24" t="s">
        <v>3375</v>
      </c>
      <c r="L117" s="32" t="s">
        <v>4007</v>
      </c>
    </row>
    <row r="118" spans="1:12">
      <c r="A118" s="12" t="s">
        <v>1522</v>
      </c>
      <c r="B118" s="24" t="s">
        <v>1393</v>
      </c>
      <c r="C118" s="24" t="s">
        <v>1394</v>
      </c>
      <c r="D118" s="34">
        <v>4000</v>
      </c>
      <c r="E118" s="8">
        <v>44082</v>
      </c>
      <c r="F118" s="8">
        <v>44173</v>
      </c>
      <c r="G118" s="20">
        <v>4037</v>
      </c>
      <c r="H118" s="17">
        <f>IF(I118&lt;=4000,$F$5+(I118/24),"error")</f>
        <v>44738.166666666664</v>
      </c>
      <c r="I118" s="18">
        <f t="shared" si="9"/>
        <v>1180</v>
      </c>
      <c r="J118" s="12" t="str">
        <f t="shared" si="10"/>
        <v>NOT DUE</v>
      </c>
      <c r="K118" s="24"/>
      <c r="L118" s="32" t="s">
        <v>4007</v>
      </c>
    </row>
    <row r="119" spans="1:12">
      <c r="A119" s="12" t="s">
        <v>1523</v>
      </c>
      <c r="B119" s="24" t="s">
        <v>1395</v>
      </c>
      <c r="C119" s="24" t="s">
        <v>35</v>
      </c>
      <c r="D119" s="34">
        <v>24000</v>
      </c>
      <c r="E119" s="8">
        <v>44082</v>
      </c>
      <c r="F119" s="8">
        <v>44082</v>
      </c>
      <c r="G119" s="20">
        <v>0</v>
      </c>
      <c r="H119" s="17">
        <f>IF(I119&lt;=24000,$F$5+(I119/24),"error")</f>
        <v>45403.291666666664</v>
      </c>
      <c r="I119" s="18">
        <f t="shared" si="9"/>
        <v>17143</v>
      </c>
      <c r="J119" s="12" t="str">
        <f t="shared" si="10"/>
        <v>NOT DUE</v>
      </c>
      <c r="K119" s="24"/>
      <c r="L119" s="32" t="s">
        <v>4007</v>
      </c>
    </row>
    <row r="120" spans="1:12" ht="36">
      <c r="A120" s="12" t="s">
        <v>1524</v>
      </c>
      <c r="B120" s="24" t="s">
        <v>1396</v>
      </c>
      <c r="C120" s="24" t="s">
        <v>35</v>
      </c>
      <c r="D120" s="34">
        <v>4000</v>
      </c>
      <c r="E120" s="8">
        <v>44082</v>
      </c>
      <c r="F120" s="8">
        <v>44171</v>
      </c>
      <c r="G120" s="20">
        <v>4037</v>
      </c>
      <c r="H120" s="17">
        <f>IF(I120&lt;=4000,$F$5+(I120/24),"error")</f>
        <v>44738.166666666664</v>
      </c>
      <c r="I120" s="18">
        <f t="shared" si="9"/>
        <v>1180</v>
      </c>
      <c r="J120" s="12" t="str">
        <f t="shared" si="10"/>
        <v>NOT DUE</v>
      </c>
      <c r="K120" s="24" t="s">
        <v>1409</v>
      </c>
      <c r="L120" s="32" t="s">
        <v>4007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6" t="s">
        <v>4545</v>
      </c>
      <c r="D125" s="39" t="s">
        <v>3926</v>
      </c>
      <c r="H125" s="206" t="s">
        <v>3927</v>
      </c>
    </row>
    <row r="126" spans="1:12">
      <c r="A126" s="220"/>
    </row>
    <row r="127" spans="1:12">
      <c r="A127" s="220"/>
      <c r="C127" s="365" t="s">
        <v>4962</v>
      </c>
      <c r="E127" s="466" t="s">
        <v>5001</v>
      </c>
      <c r="F127" s="466"/>
      <c r="G127" s="466"/>
      <c r="I127" s="462" t="s">
        <v>4949</v>
      </c>
      <c r="J127" s="462"/>
      <c r="K127" s="462"/>
    </row>
    <row r="128" spans="1:12">
      <c r="A128" s="220"/>
      <c r="E128" s="463"/>
      <c r="F128" s="463"/>
      <c r="G128" s="463"/>
      <c r="I128" s="463"/>
      <c r="J128" s="463"/>
      <c r="K128" s="463"/>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phoneticPr fontId="57" type="noConversion"/>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D53DBB-31EB-40CF-94F2-D679D044EE53}">
          <x14:formula1>
            <xm:f>Details!$A$1:$A$7</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topLeftCell="A52" zoomScaleNormal="100" workbookViewId="0">
      <selection activeCell="F48" sqref="F4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1525</v>
      </c>
      <c r="D3" s="518" t="s">
        <v>12</v>
      </c>
      <c r="E3" s="518"/>
      <c r="F3" s="249" t="s">
        <v>3170</v>
      </c>
    </row>
    <row r="4" spans="1:12" ht="18" customHeight="1">
      <c r="A4" s="517" t="s">
        <v>74</v>
      </c>
      <c r="B4" s="517"/>
      <c r="C4" s="29" t="s">
        <v>4647</v>
      </c>
      <c r="D4" s="518" t="s">
        <v>2072</v>
      </c>
      <c r="E4" s="518"/>
      <c r="F4" s="246">
        <f>'Running Hours'!B19</f>
        <v>14557</v>
      </c>
    </row>
    <row r="5" spans="1:12" ht="18" customHeight="1">
      <c r="A5" s="517" t="s">
        <v>75</v>
      </c>
      <c r="B5" s="517"/>
      <c r="C5" s="30" t="s">
        <v>4646</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3171</v>
      </c>
      <c r="B8" s="24" t="s">
        <v>1129</v>
      </c>
      <c r="C8" s="24" t="s">
        <v>1130</v>
      </c>
      <c r="D8" s="34">
        <v>2000</v>
      </c>
      <c r="E8" s="8">
        <v>44082</v>
      </c>
      <c r="F8" s="8">
        <v>44651</v>
      </c>
      <c r="G8" s="20">
        <v>13631</v>
      </c>
      <c r="H8" s="17">
        <f>IF(I8&lt;=2000,$F$5+(I8/24),"error")</f>
        <v>44733.75</v>
      </c>
      <c r="I8" s="18">
        <f t="shared" ref="I8:I71" si="0">D8-($F$4-G8)</f>
        <v>1074</v>
      </c>
      <c r="J8" s="12" t="str">
        <f>IF(I8="","",IF(I8&lt;0,"OVERDUE","NOT DUE"))</f>
        <v>NOT DUE</v>
      </c>
      <c r="K8" s="24" t="s">
        <v>3370</v>
      </c>
      <c r="L8" s="13"/>
    </row>
    <row r="9" spans="1:12" ht="24">
      <c r="A9" s="12" t="s">
        <v>3172</v>
      </c>
      <c r="B9" s="24" t="s">
        <v>1131</v>
      </c>
      <c r="C9" s="24" t="s">
        <v>1132</v>
      </c>
      <c r="D9" s="34">
        <v>2000</v>
      </c>
      <c r="E9" s="8">
        <v>44082</v>
      </c>
      <c r="F9" s="366">
        <v>44651</v>
      </c>
      <c r="G9" s="304">
        <v>13631</v>
      </c>
      <c r="H9" s="17">
        <f t="shared" ref="H9:H38" si="1">IF(I9&lt;=2000,$F$5+(I9/24),"error")</f>
        <v>44733.75</v>
      </c>
      <c r="I9" s="18">
        <f t="shared" si="0"/>
        <v>1074</v>
      </c>
      <c r="J9" s="12" t="str">
        <f t="shared" ref="J9:J72" si="2">IF(I9="","",IF(I9&lt;0,"OVERDUE","NOT DUE"))</f>
        <v>NOT DUE</v>
      </c>
      <c r="K9" s="24" t="s">
        <v>3370</v>
      </c>
      <c r="L9" s="13"/>
    </row>
    <row r="10" spans="1:12" ht="15" customHeight="1">
      <c r="A10" s="12" t="s">
        <v>3173</v>
      </c>
      <c r="B10" s="24" t="s">
        <v>1133</v>
      </c>
      <c r="C10" s="24" t="s">
        <v>1134</v>
      </c>
      <c r="D10" s="34">
        <v>2000</v>
      </c>
      <c r="E10" s="8">
        <v>44082</v>
      </c>
      <c r="F10" s="366">
        <v>44651</v>
      </c>
      <c r="G10" s="304">
        <v>13631</v>
      </c>
      <c r="H10" s="17">
        <f t="shared" si="1"/>
        <v>44733.75</v>
      </c>
      <c r="I10" s="18">
        <f t="shared" si="0"/>
        <v>1074</v>
      </c>
      <c r="J10" s="12" t="str">
        <f t="shared" si="2"/>
        <v>NOT DUE</v>
      </c>
      <c r="K10" s="24" t="s">
        <v>3370</v>
      </c>
      <c r="L10" s="13"/>
    </row>
    <row r="11" spans="1:12" ht="15" customHeight="1">
      <c r="A11" s="12" t="s">
        <v>3174</v>
      </c>
      <c r="B11" s="24" t="s">
        <v>1135</v>
      </c>
      <c r="C11" s="24" t="s">
        <v>1136</v>
      </c>
      <c r="D11" s="34">
        <v>2000</v>
      </c>
      <c r="E11" s="8">
        <v>44082</v>
      </c>
      <c r="F11" s="366">
        <v>44651</v>
      </c>
      <c r="G11" s="304">
        <v>13631</v>
      </c>
      <c r="H11" s="17">
        <f t="shared" si="1"/>
        <v>44733.75</v>
      </c>
      <c r="I11" s="18">
        <f t="shared" si="0"/>
        <v>1074</v>
      </c>
      <c r="J11" s="12" t="str">
        <f t="shared" si="2"/>
        <v>NOT DUE</v>
      </c>
      <c r="K11" s="24" t="s">
        <v>3370</v>
      </c>
      <c r="L11" s="13"/>
    </row>
    <row r="12" spans="1:12" ht="15" customHeight="1">
      <c r="A12" s="12" t="s">
        <v>3175</v>
      </c>
      <c r="B12" s="24" t="s">
        <v>1137</v>
      </c>
      <c r="C12" s="24" t="s">
        <v>1138</v>
      </c>
      <c r="D12" s="34">
        <v>2000</v>
      </c>
      <c r="E12" s="8">
        <v>44082</v>
      </c>
      <c r="F12" s="366">
        <v>44651</v>
      </c>
      <c r="G12" s="304">
        <v>13631</v>
      </c>
      <c r="H12" s="17">
        <f t="shared" si="1"/>
        <v>44733.75</v>
      </c>
      <c r="I12" s="18">
        <f t="shared" si="0"/>
        <v>1074</v>
      </c>
      <c r="J12" s="12" t="str">
        <f t="shared" si="2"/>
        <v>NOT DUE</v>
      </c>
      <c r="K12" s="24" t="s">
        <v>3370</v>
      </c>
      <c r="L12" s="13"/>
    </row>
    <row r="13" spans="1:12" ht="26.45" customHeight="1">
      <c r="A13" s="12" t="s">
        <v>3176</v>
      </c>
      <c r="B13" s="24" t="s">
        <v>1203</v>
      </c>
      <c r="C13" s="24" t="s">
        <v>1139</v>
      </c>
      <c r="D13" s="34">
        <v>2000</v>
      </c>
      <c r="E13" s="8">
        <v>44082</v>
      </c>
      <c r="F13" s="366">
        <v>44651</v>
      </c>
      <c r="G13" s="304">
        <v>13631</v>
      </c>
      <c r="H13" s="17">
        <f t="shared" si="1"/>
        <v>44733.75</v>
      </c>
      <c r="I13" s="18">
        <f t="shared" si="0"/>
        <v>1074</v>
      </c>
      <c r="J13" s="12" t="str">
        <f t="shared" si="2"/>
        <v>NOT DUE</v>
      </c>
      <c r="K13" s="24" t="s">
        <v>3370</v>
      </c>
      <c r="L13" s="13"/>
    </row>
    <row r="14" spans="1:12" ht="26.45" customHeight="1">
      <c r="A14" s="12" t="s">
        <v>3177</v>
      </c>
      <c r="B14" s="24" t="s">
        <v>1204</v>
      </c>
      <c r="C14" s="24" t="s">
        <v>1140</v>
      </c>
      <c r="D14" s="34">
        <v>2000</v>
      </c>
      <c r="E14" s="8">
        <v>44082</v>
      </c>
      <c r="F14" s="366">
        <v>44651</v>
      </c>
      <c r="G14" s="304">
        <v>13631</v>
      </c>
      <c r="H14" s="17">
        <f t="shared" si="1"/>
        <v>44733.75</v>
      </c>
      <c r="I14" s="18">
        <f t="shared" si="0"/>
        <v>1074</v>
      </c>
      <c r="J14" s="12" t="str">
        <f t="shared" si="2"/>
        <v>NOT DUE</v>
      </c>
      <c r="K14" s="24" t="s">
        <v>3370</v>
      </c>
      <c r="L14" s="13"/>
    </row>
    <row r="15" spans="1:12" ht="15" customHeight="1">
      <c r="A15" s="12" t="s">
        <v>3178</v>
      </c>
      <c r="B15" s="24" t="s">
        <v>1141</v>
      </c>
      <c r="C15" s="24" t="s">
        <v>1142</v>
      </c>
      <c r="D15" s="34">
        <v>2000</v>
      </c>
      <c r="E15" s="8">
        <v>44082</v>
      </c>
      <c r="F15" s="366">
        <v>44651</v>
      </c>
      <c r="G15" s="304">
        <v>13631</v>
      </c>
      <c r="H15" s="17">
        <f t="shared" si="1"/>
        <v>44733.75</v>
      </c>
      <c r="I15" s="18">
        <f t="shared" si="0"/>
        <v>1074</v>
      </c>
      <c r="J15" s="12" t="str">
        <f t="shared" si="2"/>
        <v>NOT DUE</v>
      </c>
      <c r="K15" s="24" t="s">
        <v>3370</v>
      </c>
      <c r="L15" s="13"/>
    </row>
    <row r="16" spans="1:12" ht="15" customHeight="1">
      <c r="A16" s="12" t="s">
        <v>3179</v>
      </c>
      <c r="B16" s="24" t="s">
        <v>1143</v>
      </c>
      <c r="C16" s="24" t="s">
        <v>1144</v>
      </c>
      <c r="D16" s="34">
        <v>2000</v>
      </c>
      <c r="E16" s="8">
        <v>44082</v>
      </c>
      <c r="F16" s="366">
        <v>44651</v>
      </c>
      <c r="G16" s="304">
        <v>13631</v>
      </c>
      <c r="H16" s="17">
        <f t="shared" si="1"/>
        <v>44733.75</v>
      </c>
      <c r="I16" s="18">
        <f t="shared" si="0"/>
        <v>1074</v>
      </c>
      <c r="J16" s="12" t="str">
        <f t="shared" si="2"/>
        <v>NOT DUE</v>
      </c>
      <c r="K16" s="24" t="s">
        <v>3370</v>
      </c>
      <c r="L16" s="13"/>
    </row>
    <row r="17" spans="1:12" ht="15" customHeight="1">
      <c r="A17" s="12" t="s">
        <v>3180</v>
      </c>
      <c r="B17" s="24" t="s">
        <v>1145</v>
      </c>
      <c r="C17" s="24" t="s">
        <v>1144</v>
      </c>
      <c r="D17" s="34">
        <v>2000</v>
      </c>
      <c r="E17" s="8">
        <v>44082</v>
      </c>
      <c r="F17" s="366">
        <v>44651</v>
      </c>
      <c r="G17" s="304">
        <v>13631</v>
      </c>
      <c r="H17" s="17">
        <f t="shared" si="1"/>
        <v>44733.75</v>
      </c>
      <c r="I17" s="18">
        <f t="shared" si="0"/>
        <v>1074</v>
      </c>
      <c r="J17" s="12" t="str">
        <f t="shared" si="2"/>
        <v>NOT DUE</v>
      </c>
      <c r="K17" s="24" t="s">
        <v>3370</v>
      </c>
      <c r="L17" s="13"/>
    </row>
    <row r="18" spans="1:12" ht="15" customHeight="1">
      <c r="A18" s="12" t="s">
        <v>3181</v>
      </c>
      <c r="B18" s="24" t="s">
        <v>1146</v>
      </c>
      <c r="C18" s="24" t="s">
        <v>1147</v>
      </c>
      <c r="D18" s="34">
        <v>2000</v>
      </c>
      <c r="E18" s="8">
        <v>44082</v>
      </c>
      <c r="F18" s="366">
        <v>44651</v>
      </c>
      <c r="G18" s="304">
        <v>13631</v>
      </c>
      <c r="H18" s="17">
        <f t="shared" si="1"/>
        <v>44733.75</v>
      </c>
      <c r="I18" s="18">
        <f t="shared" si="0"/>
        <v>1074</v>
      </c>
      <c r="J18" s="12" t="str">
        <f t="shared" si="2"/>
        <v>NOT DUE</v>
      </c>
      <c r="K18" s="24" t="s">
        <v>3370</v>
      </c>
      <c r="L18" s="13"/>
    </row>
    <row r="19" spans="1:12" ht="26.45" customHeight="1">
      <c r="A19" s="12" t="s">
        <v>3182</v>
      </c>
      <c r="B19" s="24" t="s">
        <v>1148</v>
      </c>
      <c r="C19" s="24" t="s">
        <v>1149</v>
      </c>
      <c r="D19" s="34">
        <v>2000</v>
      </c>
      <c r="E19" s="8">
        <v>44082</v>
      </c>
      <c r="F19" s="366">
        <v>44651</v>
      </c>
      <c r="G19" s="304">
        <v>13631</v>
      </c>
      <c r="H19" s="17">
        <f t="shared" si="1"/>
        <v>44733.75</v>
      </c>
      <c r="I19" s="18">
        <f t="shared" si="0"/>
        <v>1074</v>
      </c>
      <c r="J19" s="12" t="str">
        <f t="shared" si="2"/>
        <v>NOT DUE</v>
      </c>
      <c r="K19" s="24" t="s">
        <v>3370</v>
      </c>
      <c r="L19" s="13"/>
    </row>
    <row r="20" spans="1:12" ht="15" customHeight="1">
      <c r="A20" s="12" t="s">
        <v>3183</v>
      </c>
      <c r="B20" s="24" t="s">
        <v>1150</v>
      </c>
      <c r="C20" s="24" t="s">
        <v>1149</v>
      </c>
      <c r="D20" s="34">
        <v>2000</v>
      </c>
      <c r="E20" s="8">
        <v>44082</v>
      </c>
      <c r="F20" s="366">
        <v>44651</v>
      </c>
      <c r="G20" s="304">
        <v>13631</v>
      </c>
      <c r="H20" s="17">
        <f t="shared" si="1"/>
        <v>44733.75</v>
      </c>
      <c r="I20" s="18">
        <f t="shared" si="0"/>
        <v>1074</v>
      </c>
      <c r="J20" s="12" t="str">
        <f t="shared" si="2"/>
        <v>NOT DUE</v>
      </c>
      <c r="K20" s="24" t="s">
        <v>3370</v>
      </c>
      <c r="L20" s="13"/>
    </row>
    <row r="21" spans="1:12" ht="26.45" customHeight="1">
      <c r="A21" s="12" t="s">
        <v>3184</v>
      </c>
      <c r="B21" s="24" t="s">
        <v>1151</v>
      </c>
      <c r="C21" s="24" t="s">
        <v>1152</v>
      </c>
      <c r="D21" s="34">
        <v>2000</v>
      </c>
      <c r="E21" s="8">
        <v>44082</v>
      </c>
      <c r="F21" s="366">
        <v>44651</v>
      </c>
      <c r="G21" s="304">
        <v>13631</v>
      </c>
      <c r="H21" s="17">
        <f t="shared" si="1"/>
        <v>44733.75</v>
      </c>
      <c r="I21" s="18">
        <f t="shared" si="0"/>
        <v>1074</v>
      </c>
      <c r="J21" s="12" t="str">
        <f t="shared" si="2"/>
        <v>NOT DUE</v>
      </c>
      <c r="K21" s="24" t="s">
        <v>3370</v>
      </c>
      <c r="L21" s="13"/>
    </row>
    <row r="22" spans="1:12" ht="26.45" customHeight="1">
      <c r="A22" s="12" t="s">
        <v>3185</v>
      </c>
      <c r="B22" s="24" t="s">
        <v>1205</v>
      </c>
      <c r="C22" s="24" t="s">
        <v>1149</v>
      </c>
      <c r="D22" s="34">
        <v>2000</v>
      </c>
      <c r="E22" s="8">
        <v>44082</v>
      </c>
      <c r="F22" s="366">
        <v>44651</v>
      </c>
      <c r="G22" s="304">
        <v>13631</v>
      </c>
      <c r="H22" s="17">
        <f>IF(I22&lt;=2000,$F$5+(I22/24),"error")</f>
        <v>44733.75</v>
      </c>
      <c r="I22" s="18">
        <f t="shared" si="0"/>
        <v>1074</v>
      </c>
      <c r="J22" s="12" t="str">
        <f t="shared" si="2"/>
        <v>NOT DUE</v>
      </c>
      <c r="K22" s="24" t="s">
        <v>3370</v>
      </c>
      <c r="L22" s="13"/>
    </row>
    <row r="23" spans="1:12" ht="15" customHeight="1">
      <c r="A23" s="12" t="s">
        <v>3186</v>
      </c>
      <c r="B23" s="24" t="s">
        <v>1153</v>
      </c>
      <c r="C23" s="24" t="s">
        <v>1154</v>
      </c>
      <c r="D23" s="34">
        <v>2000</v>
      </c>
      <c r="E23" s="8">
        <v>44082</v>
      </c>
      <c r="F23" s="366">
        <v>44651</v>
      </c>
      <c r="G23" s="304">
        <v>13631</v>
      </c>
      <c r="H23" s="17">
        <f t="shared" si="1"/>
        <v>44733.75</v>
      </c>
      <c r="I23" s="18">
        <f t="shared" si="0"/>
        <v>1074</v>
      </c>
      <c r="J23" s="12" t="str">
        <f t="shared" si="2"/>
        <v>NOT DUE</v>
      </c>
      <c r="K23" s="24" t="s">
        <v>3370</v>
      </c>
      <c r="L23" s="13"/>
    </row>
    <row r="24" spans="1:12" ht="26.45" customHeight="1">
      <c r="A24" s="12" t="s">
        <v>3187</v>
      </c>
      <c r="B24" s="24" t="s">
        <v>1155</v>
      </c>
      <c r="C24" s="24" t="s">
        <v>23</v>
      </c>
      <c r="D24" s="34">
        <v>2000</v>
      </c>
      <c r="E24" s="8">
        <v>44082</v>
      </c>
      <c r="F24" s="366">
        <v>44651</v>
      </c>
      <c r="G24" s="304">
        <v>13631</v>
      </c>
      <c r="H24" s="17">
        <f t="shared" si="1"/>
        <v>44733.75</v>
      </c>
      <c r="I24" s="18">
        <f t="shared" si="0"/>
        <v>1074</v>
      </c>
      <c r="J24" s="12" t="str">
        <f t="shared" si="2"/>
        <v>NOT DUE</v>
      </c>
      <c r="K24" s="24" t="s">
        <v>3370</v>
      </c>
      <c r="L24" s="13"/>
    </row>
    <row r="25" spans="1:12" ht="15" customHeight="1">
      <c r="A25" s="12" t="s">
        <v>3188</v>
      </c>
      <c r="B25" s="24" t="s">
        <v>1156</v>
      </c>
      <c r="C25" s="24" t="s">
        <v>1157</v>
      </c>
      <c r="D25" s="34">
        <v>2000</v>
      </c>
      <c r="E25" s="8">
        <v>44082</v>
      </c>
      <c r="F25" s="366">
        <v>44651</v>
      </c>
      <c r="G25" s="304">
        <v>13631</v>
      </c>
      <c r="H25" s="17">
        <f t="shared" si="1"/>
        <v>44733.75</v>
      </c>
      <c r="I25" s="18">
        <f t="shared" si="0"/>
        <v>1074</v>
      </c>
      <c r="J25" s="12" t="str">
        <f t="shared" si="2"/>
        <v>NOT DUE</v>
      </c>
      <c r="K25" s="24" t="s">
        <v>3370</v>
      </c>
      <c r="L25" s="13"/>
    </row>
    <row r="26" spans="1:12" ht="26.45" customHeight="1">
      <c r="A26" s="12" t="s">
        <v>3189</v>
      </c>
      <c r="B26" s="24" t="s">
        <v>1158</v>
      </c>
      <c r="C26" s="24" t="s">
        <v>1159</v>
      </c>
      <c r="D26" s="34">
        <v>2000</v>
      </c>
      <c r="E26" s="8">
        <v>44082</v>
      </c>
      <c r="F26" s="366">
        <v>44651</v>
      </c>
      <c r="G26" s="304">
        <v>13631</v>
      </c>
      <c r="H26" s="17">
        <f t="shared" si="1"/>
        <v>44733.75</v>
      </c>
      <c r="I26" s="18">
        <f t="shared" si="0"/>
        <v>1074</v>
      </c>
      <c r="J26" s="12" t="str">
        <f t="shared" si="2"/>
        <v>NOT DUE</v>
      </c>
      <c r="K26" s="24" t="s">
        <v>3370</v>
      </c>
      <c r="L26" s="13"/>
    </row>
    <row r="27" spans="1:12" ht="26.45" customHeight="1">
      <c r="A27" s="12" t="s">
        <v>3190</v>
      </c>
      <c r="B27" s="24" t="s">
        <v>1160</v>
      </c>
      <c r="C27" s="24" t="s">
        <v>1149</v>
      </c>
      <c r="D27" s="34">
        <v>2000</v>
      </c>
      <c r="E27" s="8">
        <v>44082</v>
      </c>
      <c r="F27" s="366">
        <v>44651</v>
      </c>
      <c r="G27" s="304">
        <v>13631</v>
      </c>
      <c r="H27" s="17">
        <f t="shared" si="1"/>
        <v>44733.75</v>
      </c>
      <c r="I27" s="18">
        <f t="shared" si="0"/>
        <v>1074</v>
      </c>
      <c r="J27" s="12" t="str">
        <f t="shared" si="2"/>
        <v>NOT DUE</v>
      </c>
      <c r="K27" s="24" t="s">
        <v>3370</v>
      </c>
      <c r="L27" s="13"/>
    </row>
    <row r="28" spans="1:12" ht="26.45" customHeight="1">
      <c r="A28" s="12" t="s">
        <v>3191</v>
      </c>
      <c r="B28" s="24" t="s">
        <v>1161</v>
      </c>
      <c r="C28" s="24" t="s">
        <v>1162</v>
      </c>
      <c r="D28" s="34">
        <v>2000</v>
      </c>
      <c r="E28" s="8">
        <v>44082</v>
      </c>
      <c r="F28" s="366">
        <v>44651</v>
      </c>
      <c r="G28" s="304">
        <v>13631</v>
      </c>
      <c r="H28" s="17">
        <f t="shared" si="1"/>
        <v>44733.75</v>
      </c>
      <c r="I28" s="18">
        <f t="shared" si="0"/>
        <v>1074</v>
      </c>
      <c r="J28" s="12" t="str">
        <f t="shared" si="2"/>
        <v>NOT DUE</v>
      </c>
      <c r="K28" s="24" t="s">
        <v>3370</v>
      </c>
      <c r="L28" s="13"/>
    </row>
    <row r="29" spans="1:12" ht="26.45" customHeight="1">
      <c r="A29" s="12" t="s">
        <v>3192</v>
      </c>
      <c r="B29" s="24" t="s">
        <v>1163</v>
      </c>
      <c r="C29" s="24" t="s">
        <v>1164</v>
      </c>
      <c r="D29" s="34">
        <v>2000</v>
      </c>
      <c r="E29" s="8">
        <v>44082</v>
      </c>
      <c r="F29" s="366">
        <v>44651</v>
      </c>
      <c r="G29" s="304">
        <v>13631</v>
      </c>
      <c r="H29" s="17">
        <f t="shared" si="1"/>
        <v>44733.75</v>
      </c>
      <c r="I29" s="18">
        <f t="shared" si="0"/>
        <v>1074</v>
      </c>
      <c r="J29" s="12" t="str">
        <f t="shared" si="2"/>
        <v>NOT DUE</v>
      </c>
      <c r="K29" s="24" t="s">
        <v>3370</v>
      </c>
      <c r="L29" s="13"/>
    </row>
    <row r="30" spans="1:12" ht="26.45" customHeight="1">
      <c r="A30" s="12" t="s">
        <v>3193</v>
      </c>
      <c r="B30" s="24" t="s">
        <v>1165</v>
      </c>
      <c r="C30" s="24" t="s">
        <v>1138</v>
      </c>
      <c r="D30" s="34">
        <v>2000</v>
      </c>
      <c r="E30" s="8">
        <v>44082</v>
      </c>
      <c r="F30" s="366">
        <v>44651</v>
      </c>
      <c r="G30" s="304">
        <v>13631</v>
      </c>
      <c r="H30" s="17">
        <f t="shared" si="1"/>
        <v>44733.75</v>
      </c>
      <c r="I30" s="18">
        <f t="shared" si="0"/>
        <v>1074</v>
      </c>
      <c r="J30" s="12" t="str">
        <f t="shared" si="2"/>
        <v>NOT DUE</v>
      </c>
      <c r="K30" s="24" t="s">
        <v>3370</v>
      </c>
      <c r="L30" s="13"/>
    </row>
    <row r="31" spans="1:12" ht="26.45" customHeight="1">
      <c r="A31" s="12" t="s">
        <v>3194</v>
      </c>
      <c r="B31" s="24" t="s">
        <v>1206</v>
      </c>
      <c r="C31" s="24" t="s">
        <v>1166</v>
      </c>
      <c r="D31" s="34">
        <v>2000</v>
      </c>
      <c r="E31" s="8">
        <v>44082</v>
      </c>
      <c r="F31" s="366">
        <v>44651</v>
      </c>
      <c r="G31" s="304">
        <v>13631</v>
      </c>
      <c r="H31" s="17">
        <f t="shared" si="1"/>
        <v>44733.75</v>
      </c>
      <c r="I31" s="18">
        <f t="shared" si="0"/>
        <v>1074</v>
      </c>
      <c r="J31" s="12" t="str">
        <f t="shared" si="2"/>
        <v>NOT DUE</v>
      </c>
      <c r="K31" s="24" t="s">
        <v>3370</v>
      </c>
      <c r="L31" s="13"/>
    </row>
    <row r="32" spans="1:12" ht="26.45" customHeight="1">
      <c r="A32" s="12" t="s">
        <v>3195</v>
      </c>
      <c r="B32" s="24" t="s">
        <v>1167</v>
      </c>
      <c r="C32" s="24" t="s">
        <v>1168</v>
      </c>
      <c r="D32" s="34">
        <v>2000</v>
      </c>
      <c r="E32" s="8">
        <v>44082</v>
      </c>
      <c r="F32" s="366">
        <v>44651</v>
      </c>
      <c r="G32" s="304">
        <v>13631</v>
      </c>
      <c r="H32" s="17">
        <f t="shared" si="1"/>
        <v>44733.75</v>
      </c>
      <c r="I32" s="18">
        <f t="shared" si="0"/>
        <v>1074</v>
      </c>
      <c r="J32" s="12" t="str">
        <f t="shared" si="2"/>
        <v>NOT DUE</v>
      </c>
      <c r="K32" s="24" t="s">
        <v>3370</v>
      </c>
      <c r="L32" s="13"/>
    </row>
    <row r="33" spans="1:12" ht="26.45" customHeight="1">
      <c r="A33" s="12" t="s">
        <v>3196</v>
      </c>
      <c r="B33" s="24" t="s">
        <v>1169</v>
      </c>
      <c r="C33" s="24" t="s">
        <v>1170</v>
      </c>
      <c r="D33" s="34">
        <v>2000</v>
      </c>
      <c r="E33" s="8">
        <v>44082</v>
      </c>
      <c r="F33" s="366">
        <v>44651</v>
      </c>
      <c r="G33" s="304">
        <v>13631</v>
      </c>
      <c r="H33" s="17">
        <f t="shared" si="1"/>
        <v>44733.75</v>
      </c>
      <c r="I33" s="18">
        <f t="shared" si="0"/>
        <v>1074</v>
      </c>
      <c r="J33" s="12" t="str">
        <f t="shared" si="2"/>
        <v>NOT DUE</v>
      </c>
      <c r="K33" s="24" t="s">
        <v>3370</v>
      </c>
      <c r="L33" s="13"/>
    </row>
    <row r="34" spans="1:12" ht="26.45" customHeight="1">
      <c r="A34" s="12" t="s">
        <v>3197</v>
      </c>
      <c r="B34" s="24" t="s">
        <v>1171</v>
      </c>
      <c r="C34" s="24" t="s">
        <v>1172</v>
      </c>
      <c r="D34" s="34">
        <v>2000</v>
      </c>
      <c r="E34" s="8">
        <v>44082</v>
      </c>
      <c r="F34" s="366">
        <v>44651</v>
      </c>
      <c r="G34" s="304">
        <v>13631</v>
      </c>
      <c r="H34" s="17">
        <f t="shared" si="1"/>
        <v>44733.75</v>
      </c>
      <c r="I34" s="18">
        <f t="shared" si="0"/>
        <v>1074</v>
      </c>
      <c r="J34" s="12" t="str">
        <f t="shared" si="2"/>
        <v>NOT DUE</v>
      </c>
      <c r="K34" s="24" t="s">
        <v>3370</v>
      </c>
      <c r="L34" s="13"/>
    </row>
    <row r="35" spans="1:12" ht="26.45" customHeight="1">
      <c r="A35" s="12" t="s">
        <v>3198</v>
      </c>
      <c r="B35" s="24" t="s">
        <v>1173</v>
      </c>
      <c r="C35" s="24" t="s">
        <v>1174</v>
      </c>
      <c r="D35" s="34">
        <v>2000</v>
      </c>
      <c r="E35" s="8">
        <v>44082</v>
      </c>
      <c r="F35" s="366">
        <v>44651</v>
      </c>
      <c r="G35" s="304">
        <v>13631</v>
      </c>
      <c r="H35" s="17">
        <f t="shared" si="1"/>
        <v>44733.75</v>
      </c>
      <c r="I35" s="18">
        <f t="shared" si="0"/>
        <v>1074</v>
      </c>
      <c r="J35" s="12" t="str">
        <f t="shared" si="2"/>
        <v>NOT DUE</v>
      </c>
      <c r="K35" s="24" t="s">
        <v>3370</v>
      </c>
      <c r="L35" s="13"/>
    </row>
    <row r="36" spans="1:12" ht="26.45" customHeight="1">
      <c r="A36" s="12" t="s">
        <v>3199</v>
      </c>
      <c r="B36" s="24" t="s">
        <v>1175</v>
      </c>
      <c r="C36" s="24" t="s">
        <v>748</v>
      </c>
      <c r="D36" s="34">
        <v>2000</v>
      </c>
      <c r="E36" s="8">
        <v>44082</v>
      </c>
      <c r="F36" s="366">
        <v>44651</v>
      </c>
      <c r="G36" s="304">
        <v>13631</v>
      </c>
      <c r="H36" s="17">
        <f>IF(I36&lt;=2000,$F$5+(I36/24),"error")</f>
        <v>44733.75</v>
      </c>
      <c r="I36" s="18">
        <f t="shared" si="0"/>
        <v>1074</v>
      </c>
      <c r="J36" s="12" t="str">
        <f t="shared" si="2"/>
        <v>NOT DUE</v>
      </c>
      <c r="K36" s="24" t="s">
        <v>3370</v>
      </c>
      <c r="L36" s="13"/>
    </row>
    <row r="37" spans="1:12" ht="15" customHeight="1">
      <c r="A37" s="12" t="s">
        <v>3200</v>
      </c>
      <c r="B37" s="24" t="s">
        <v>1176</v>
      </c>
      <c r="C37" s="24" t="s">
        <v>35</v>
      </c>
      <c r="D37" s="34">
        <v>4000</v>
      </c>
      <c r="E37" s="8">
        <v>44082</v>
      </c>
      <c r="F37" s="366">
        <v>44548</v>
      </c>
      <c r="G37" s="304">
        <v>11263</v>
      </c>
      <c r="H37" s="17">
        <f>IF(I37&lt;=4000,$F$5+(I37/24),"error")</f>
        <v>44718.416666666664</v>
      </c>
      <c r="I37" s="18">
        <f t="shared" si="0"/>
        <v>706</v>
      </c>
      <c r="J37" s="12" t="str">
        <f t="shared" si="2"/>
        <v>NOT DUE</v>
      </c>
      <c r="K37" s="24" t="s">
        <v>3370</v>
      </c>
      <c r="L37" s="13"/>
    </row>
    <row r="38" spans="1:12" ht="26.45" customHeight="1">
      <c r="A38" s="12" t="s">
        <v>3201</v>
      </c>
      <c r="B38" s="24" t="s">
        <v>1207</v>
      </c>
      <c r="C38" s="24" t="s">
        <v>1177</v>
      </c>
      <c r="D38" s="34">
        <v>2000</v>
      </c>
      <c r="E38" s="8">
        <v>44082</v>
      </c>
      <c r="F38" s="366">
        <v>44630</v>
      </c>
      <c r="G38" s="304">
        <v>13206</v>
      </c>
      <c r="H38" s="17">
        <f t="shared" si="1"/>
        <v>44716.041666666664</v>
      </c>
      <c r="I38" s="18">
        <f t="shared" si="0"/>
        <v>649</v>
      </c>
      <c r="J38" s="12" t="str">
        <f t="shared" si="2"/>
        <v>NOT DUE</v>
      </c>
      <c r="K38" s="24" t="s">
        <v>3370</v>
      </c>
      <c r="L38" s="13"/>
    </row>
    <row r="39" spans="1:12" ht="15" customHeight="1">
      <c r="A39" s="12" t="s">
        <v>3202</v>
      </c>
      <c r="B39" s="24" t="s">
        <v>1178</v>
      </c>
      <c r="C39" s="24" t="s">
        <v>35</v>
      </c>
      <c r="D39" s="34">
        <v>4000</v>
      </c>
      <c r="E39" s="8">
        <v>44082</v>
      </c>
      <c r="F39" s="366">
        <v>44548</v>
      </c>
      <c r="G39" s="304">
        <v>11263</v>
      </c>
      <c r="H39" s="17">
        <f>IF(I39&lt;=4000,$F$5+(I39/24),"error")</f>
        <v>44718.416666666664</v>
      </c>
      <c r="I39" s="18">
        <f t="shared" si="0"/>
        <v>706</v>
      </c>
      <c r="J39" s="12" t="str">
        <f t="shared" si="2"/>
        <v>NOT DUE</v>
      </c>
      <c r="K39" s="24" t="s">
        <v>3370</v>
      </c>
      <c r="L39" s="13"/>
    </row>
    <row r="40" spans="1:12" ht="15" customHeight="1">
      <c r="A40" s="12" t="s">
        <v>3203</v>
      </c>
      <c r="B40" s="24" t="s">
        <v>1179</v>
      </c>
      <c r="C40" s="24" t="s">
        <v>35</v>
      </c>
      <c r="D40" s="34">
        <v>4000</v>
      </c>
      <c r="E40" s="8">
        <v>44082</v>
      </c>
      <c r="F40" s="366">
        <v>44548</v>
      </c>
      <c r="G40" s="304">
        <v>11263</v>
      </c>
      <c r="H40" s="17">
        <f t="shared" ref="H40:H41" si="3">IF(I40&lt;=4000,$F$5+(I40/24),"error")</f>
        <v>44718.416666666664</v>
      </c>
      <c r="I40" s="18">
        <f t="shared" si="0"/>
        <v>706</v>
      </c>
      <c r="J40" s="12" t="str">
        <f t="shared" si="2"/>
        <v>NOT DUE</v>
      </c>
      <c r="K40" s="24" t="s">
        <v>3370</v>
      </c>
      <c r="L40" s="13"/>
    </row>
    <row r="41" spans="1:12" ht="38.25" customHeight="1">
      <c r="A41" s="12" t="s">
        <v>3204</v>
      </c>
      <c r="B41" s="24" t="s">
        <v>1180</v>
      </c>
      <c r="C41" s="24" t="s">
        <v>1181</v>
      </c>
      <c r="D41" s="34">
        <v>4000</v>
      </c>
      <c r="E41" s="8">
        <v>44082</v>
      </c>
      <c r="F41" s="366">
        <v>44548</v>
      </c>
      <c r="G41" s="304">
        <v>11263</v>
      </c>
      <c r="H41" s="17">
        <f t="shared" si="3"/>
        <v>44718.416666666664</v>
      </c>
      <c r="I41" s="18">
        <f t="shared" si="0"/>
        <v>706</v>
      </c>
      <c r="J41" s="12" t="str">
        <f t="shared" si="2"/>
        <v>NOT DUE</v>
      </c>
      <c r="K41" s="24"/>
      <c r="L41" s="13"/>
    </row>
    <row r="42" spans="1:12" ht="26.45" customHeight="1">
      <c r="A42" s="12" t="s">
        <v>3205</v>
      </c>
      <c r="B42" s="24" t="s">
        <v>1182</v>
      </c>
      <c r="C42" s="24" t="s">
        <v>1181</v>
      </c>
      <c r="D42" s="34">
        <v>2000</v>
      </c>
      <c r="E42" s="8">
        <v>44082</v>
      </c>
      <c r="F42" s="366">
        <v>44630</v>
      </c>
      <c r="G42" s="304">
        <v>13206</v>
      </c>
      <c r="H42" s="17">
        <f t="shared" ref="H42:H43" si="4">IF(I42&lt;=2000,$F$5+(I42/24),"error")</f>
        <v>44716.041666666664</v>
      </c>
      <c r="I42" s="18">
        <f t="shared" si="0"/>
        <v>649</v>
      </c>
      <c r="J42" s="12" t="str">
        <f t="shared" si="2"/>
        <v>NOT DUE</v>
      </c>
      <c r="K42" s="24"/>
      <c r="L42" s="13"/>
    </row>
    <row r="43" spans="1:12" ht="26.45" customHeight="1">
      <c r="A43" s="12" t="s">
        <v>3206</v>
      </c>
      <c r="B43" s="24" t="s">
        <v>1187</v>
      </c>
      <c r="C43" s="24" t="s">
        <v>1188</v>
      </c>
      <c r="D43" s="34">
        <v>2000</v>
      </c>
      <c r="E43" s="8">
        <v>44082</v>
      </c>
      <c r="F43" s="366">
        <v>44630</v>
      </c>
      <c r="G43" s="304">
        <v>13206</v>
      </c>
      <c r="H43" s="17">
        <f t="shared" si="4"/>
        <v>44716.041666666664</v>
      </c>
      <c r="I43" s="18">
        <f t="shared" si="0"/>
        <v>649</v>
      </c>
      <c r="J43" s="12" t="str">
        <f t="shared" si="2"/>
        <v>NOT DUE</v>
      </c>
      <c r="K43" s="24"/>
      <c r="L43" s="13"/>
    </row>
    <row r="44" spans="1:12" ht="15" customHeight="1">
      <c r="A44" s="12" t="s">
        <v>3207</v>
      </c>
      <c r="B44" s="24" t="s">
        <v>1183</v>
      </c>
      <c r="C44" s="24" t="s">
        <v>1184</v>
      </c>
      <c r="D44" s="34">
        <v>4000</v>
      </c>
      <c r="E44" s="8">
        <v>44082</v>
      </c>
      <c r="F44" s="366">
        <v>44548</v>
      </c>
      <c r="G44" s="304">
        <v>11263</v>
      </c>
      <c r="H44" s="17">
        <f t="shared" ref="H44:H45" si="5">IF(I44&lt;=4000,$F$5+(I44/24),"error")</f>
        <v>44718.416666666664</v>
      </c>
      <c r="I44" s="18">
        <f t="shared" si="0"/>
        <v>706</v>
      </c>
      <c r="J44" s="12" t="str">
        <f t="shared" si="2"/>
        <v>NOT DUE</v>
      </c>
      <c r="K44" s="24"/>
      <c r="L44" s="13"/>
    </row>
    <row r="45" spans="1:12" ht="15" customHeight="1">
      <c r="A45" s="12" t="s">
        <v>3208</v>
      </c>
      <c r="B45" s="24" t="s">
        <v>1185</v>
      </c>
      <c r="C45" s="24" t="s">
        <v>1186</v>
      </c>
      <c r="D45" s="34">
        <v>4000</v>
      </c>
      <c r="E45" s="8">
        <v>44082</v>
      </c>
      <c r="F45" s="366">
        <v>44548</v>
      </c>
      <c r="G45" s="304">
        <v>11263</v>
      </c>
      <c r="H45" s="17">
        <f t="shared" si="5"/>
        <v>44718.416666666664</v>
      </c>
      <c r="I45" s="18">
        <f t="shared" si="0"/>
        <v>706</v>
      </c>
      <c r="J45" s="12" t="str">
        <f t="shared" si="2"/>
        <v>NOT DUE</v>
      </c>
      <c r="K45" s="24"/>
      <c r="L45" s="13"/>
    </row>
    <row r="46" spans="1:12" ht="15" customHeight="1">
      <c r="A46" s="12" t="s">
        <v>3209</v>
      </c>
      <c r="B46" s="24" t="s">
        <v>1189</v>
      </c>
      <c r="C46" s="24" t="s">
        <v>1190</v>
      </c>
      <c r="D46" s="34">
        <v>2000</v>
      </c>
      <c r="E46" s="8">
        <v>44082</v>
      </c>
      <c r="F46" s="366">
        <v>44651</v>
      </c>
      <c r="G46" s="304">
        <v>13631</v>
      </c>
      <c r="H46" s="17">
        <f>IF(I46&lt;=2000,$F$5+(I46/24),"error")</f>
        <v>44733.75</v>
      </c>
      <c r="I46" s="18">
        <f t="shared" si="0"/>
        <v>1074</v>
      </c>
      <c r="J46" s="12" t="str">
        <f t="shared" si="2"/>
        <v>NOT DUE</v>
      </c>
      <c r="K46" s="24"/>
      <c r="L46" s="13"/>
    </row>
    <row r="47" spans="1:12" ht="15" customHeight="1">
      <c r="A47" s="12" t="s">
        <v>3210</v>
      </c>
      <c r="B47" s="24" t="s">
        <v>1191</v>
      </c>
      <c r="C47" s="24" t="s">
        <v>1192</v>
      </c>
      <c r="D47" s="34">
        <v>8000</v>
      </c>
      <c r="E47" s="8">
        <v>44082</v>
      </c>
      <c r="F47" s="366">
        <v>44548</v>
      </c>
      <c r="G47" s="304">
        <v>11263</v>
      </c>
      <c r="H47" s="17">
        <f>IF(I47&lt;=8000,$F$5+(I47/24),"error")</f>
        <v>44885.083333333336</v>
      </c>
      <c r="I47" s="18">
        <f t="shared" si="0"/>
        <v>4706</v>
      </c>
      <c r="J47" s="12" t="str">
        <f t="shared" si="2"/>
        <v>NOT DUE</v>
      </c>
      <c r="K47" s="24"/>
      <c r="L47" s="15"/>
    </row>
    <row r="48" spans="1:12" ht="26.45" customHeight="1">
      <c r="A48" s="12" t="s">
        <v>3211</v>
      </c>
      <c r="B48" s="24" t="s">
        <v>1193</v>
      </c>
      <c r="C48" s="24" t="s">
        <v>1194</v>
      </c>
      <c r="D48" s="34">
        <v>4000</v>
      </c>
      <c r="E48" s="8">
        <v>44082</v>
      </c>
      <c r="F48" s="306">
        <v>44387</v>
      </c>
      <c r="G48" s="304">
        <v>11263</v>
      </c>
      <c r="H48" s="17">
        <f>IF(I48&lt;=4000,$F$5+(I48/24),"error")</f>
        <v>44718.416666666664</v>
      </c>
      <c r="I48" s="18">
        <f t="shared" si="0"/>
        <v>706</v>
      </c>
      <c r="J48" s="12" t="str">
        <f t="shared" si="2"/>
        <v>NOT DUE</v>
      </c>
      <c r="K48" s="24"/>
      <c r="L48" s="15"/>
    </row>
    <row r="49" spans="1:12" ht="15" customHeight="1">
      <c r="A49" s="12" t="s">
        <v>3212</v>
      </c>
      <c r="B49" s="24" t="s">
        <v>1195</v>
      </c>
      <c r="C49" s="24" t="s">
        <v>1196</v>
      </c>
      <c r="D49" s="34">
        <v>8000</v>
      </c>
      <c r="E49" s="8">
        <v>44082</v>
      </c>
      <c r="F49" s="306">
        <v>44387</v>
      </c>
      <c r="G49" s="304">
        <v>11263</v>
      </c>
      <c r="H49" s="17">
        <f>IF(I49&lt;=8000,$F$5+(I49/24),"error")</f>
        <v>44885.083333333336</v>
      </c>
      <c r="I49" s="18">
        <f t="shared" si="0"/>
        <v>4706</v>
      </c>
      <c r="J49" s="12" t="str">
        <f t="shared" si="2"/>
        <v>NOT DUE</v>
      </c>
      <c r="K49" s="24"/>
      <c r="L49" s="15"/>
    </row>
    <row r="50" spans="1:12" ht="15" customHeight="1">
      <c r="A50" s="12" t="s">
        <v>3213</v>
      </c>
      <c r="B50" s="24" t="s">
        <v>1197</v>
      </c>
      <c r="C50" s="24" t="s">
        <v>1198</v>
      </c>
      <c r="D50" s="34">
        <v>8000</v>
      </c>
      <c r="E50" s="8">
        <v>44082</v>
      </c>
      <c r="F50" s="306">
        <v>44387</v>
      </c>
      <c r="G50" s="304">
        <v>7380</v>
      </c>
      <c r="H50" s="17">
        <f>IF(I50&lt;=8000,$F$5+(I50/24),"error")</f>
        <v>44723.291666666664</v>
      </c>
      <c r="I50" s="18">
        <f t="shared" si="0"/>
        <v>823</v>
      </c>
      <c r="J50" s="12" t="str">
        <f t="shared" si="2"/>
        <v>NOT DUE</v>
      </c>
      <c r="K50" s="24"/>
      <c r="L50" s="15"/>
    </row>
    <row r="51" spans="1:12" ht="26.45" customHeight="1">
      <c r="A51" s="12" t="s">
        <v>3214</v>
      </c>
      <c r="B51" s="24" t="s">
        <v>1199</v>
      </c>
      <c r="C51" s="24" t="s">
        <v>35</v>
      </c>
      <c r="D51" s="34">
        <v>8000</v>
      </c>
      <c r="E51" s="8">
        <v>44082</v>
      </c>
      <c r="F51" s="306">
        <v>44387</v>
      </c>
      <c r="G51" s="304">
        <v>7380</v>
      </c>
      <c r="H51" s="17">
        <f t="shared" ref="H51:H52" si="6">IF(I51&lt;=8000,$F$5+(I51/24),"error")</f>
        <v>44723.291666666664</v>
      </c>
      <c r="I51" s="18">
        <f t="shared" si="0"/>
        <v>823</v>
      </c>
      <c r="J51" s="12" t="str">
        <f t="shared" si="2"/>
        <v>NOT DUE</v>
      </c>
      <c r="K51" s="24"/>
      <c r="L51" s="15"/>
    </row>
    <row r="52" spans="1:12" ht="26.45" customHeight="1">
      <c r="A52" s="12" t="s">
        <v>3215</v>
      </c>
      <c r="B52" s="24" t="s">
        <v>1200</v>
      </c>
      <c r="C52" s="24" t="s">
        <v>35</v>
      </c>
      <c r="D52" s="34">
        <v>8000</v>
      </c>
      <c r="E52" s="8">
        <v>44082</v>
      </c>
      <c r="F52" s="306">
        <v>44387</v>
      </c>
      <c r="G52" s="304">
        <v>7380</v>
      </c>
      <c r="H52" s="17">
        <f t="shared" si="6"/>
        <v>44723.291666666664</v>
      </c>
      <c r="I52" s="18">
        <f t="shared" si="0"/>
        <v>823</v>
      </c>
      <c r="J52" s="12" t="str">
        <f t="shared" si="2"/>
        <v>NOT DUE</v>
      </c>
      <c r="K52" s="24"/>
      <c r="L52" s="15"/>
    </row>
    <row r="53" spans="1:12" ht="24">
      <c r="A53" s="12" t="s">
        <v>3216</v>
      </c>
      <c r="B53" s="24" t="s">
        <v>1201</v>
      </c>
      <c r="C53" s="24" t="s">
        <v>35</v>
      </c>
      <c r="D53" s="34">
        <v>16000</v>
      </c>
      <c r="E53" s="8">
        <v>44082</v>
      </c>
      <c r="F53" s="306">
        <v>44387</v>
      </c>
      <c r="G53" s="304">
        <v>7380</v>
      </c>
      <c r="H53" s="17">
        <f>IF(I53&lt;=16000,$F$5+(I53/24),"error")</f>
        <v>45056.625</v>
      </c>
      <c r="I53" s="18">
        <f t="shared" si="0"/>
        <v>8823</v>
      </c>
      <c r="J53" s="12" t="str">
        <f t="shared" si="2"/>
        <v>NOT DUE</v>
      </c>
      <c r="K53" s="24"/>
      <c r="L53" s="15"/>
    </row>
    <row r="54" spans="1:12" ht="24">
      <c r="A54" s="12" t="s">
        <v>3217</v>
      </c>
      <c r="B54" s="24" t="s">
        <v>1202</v>
      </c>
      <c r="C54" s="24" t="s">
        <v>35</v>
      </c>
      <c r="D54" s="34">
        <v>16000</v>
      </c>
      <c r="E54" s="8">
        <v>44082</v>
      </c>
      <c r="F54" s="306">
        <v>44387</v>
      </c>
      <c r="G54" s="304">
        <v>7380</v>
      </c>
      <c r="H54" s="17">
        <f>IF(I54&lt;=16000,$F$5+(I54/24),"error")</f>
        <v>45056.625</v>
      </c>
      <c r="I54" s="18">
        <f t="shared" si="0"/>
        <v>8823</v>
      </c>
      <c r="J54" s="12" t="str">
        <f t="shared" si="2"/>
        <v>NOT DUE</v>
      </c>
      <c r="K54" s="24"/>
      <c r="L54" s="15"/>
    </row>
    <row r="55" spans="1:12">
      <c r="A55" s="12" t="s">
        <v>3218</v>
      </c>
      <c r="B55" s="24" t="s">
        <v>1256</v>
      </c>
      <c r="C55" s="24" t="s">
        <v>1257</v>
      </c>
      <c r="D55" s="34">
        <v>8000</v>
      </c>
      <c r="E55" s="8">
        <v>44082</v>
      </c>
      <c r="F55" s="8">
        <v>44082</v>
      </c>
      <c r="G55" s="304">
        <v>7380</v>
      </c>
      <c r="H55" s="17">
        <f t="shared" ref="H55:H62" si="7">IF(I55&lt;=8000,$F$5+(I55/24),"error")</f>
        <v>44723.291666666664</v>
      </c>
      <c r="I55" s="18">
        <f t="shared" si="0"/>
        <v>823</v>
      </c>
      <c r="J55" s="12" t="str">
        <f t="shared" si="2"/>
        <v>NOT DUE</v>
      </c>
      <c r="K55" s="24"/>
      <c r="L55" s="15"/>
    </row>
    <row r="56" spans="1:12" ht="24">
      <c r="A56" s="12" t="s">
        <v>3219</v>
      </c>
      <c r="B56" s="24" t="s">
        <v>1258</v>
      </c>
      <c r="C56" s="24" t="s">
        <v>1259</v>
      </c>
      <c r="D56" s="34">
        <v>8000</v>
      </c>
      <c r="E56" s="8">
        <v>44082</v>
      </c>
      <c r="F56" s="8">
        <v>44082</v>
      </c>
      <c r="G56" s="304">
        <v>7380</v>
      </c>
      <c r="H56" s="17">
        <f t="shared" si="7"/>
        <v>44723.291666666664</v>
      </c>
      <c r="I56" s="18">
        <f t="shared" si="0"/>
        <v>823</v>
      </c>
      <c r="J56" s="12" t="str">
        <f t="shared" si="2"/>
        <v>NOT DUE</v>
      </c>
      <c r="K56" s="24"/>
      <c r="L56" s="15"/>
    </row>
    <row r="57" spans="1:12">
      <c r="A57" s="12" t="s">
        <v>3220</v>
      </c>
      <c r="B57" s="24" t="s">
        <v>1260</v>
      </c>
      <c r="C57" s="24" t="s">
        <v>1261</v>
      </c>
      <c r="D57" s="34">
        <v>8000</v>
      </c>
      <c r="E57" s="8">
        <v>44082</v>
      </c>
      <c r="F57" s="8">
        <v>44082</v>
      </c>
      <c r="G57" s="304">
        <v>7380</v>
      </c>
      <c r="H57" s="17">
        <f t="shared" si="7"/>
        <v>44723.291666666664</v>
      </c>
      <c r="I57" s="18">
        <f t="shared" si="0"/>
        <v>823</v>
      </c>
      <c r="J57" s="12" t="str">
        <f t="shared" si="2"/>
        <v>NOT DUE</v>
      </c>
      <c r="K57" s="24" t="s">
        <v>3371</v>
      </c>
      <c r="L57" s="15"/>
    </row>
    <row r="58" spans="1:12">
      <c r="A58" s="12" t="s">
        <v>3221</v>
      </c>
      <c r="B58" s="24" t="s">
        <v>1262</v>
      </c>
      <c r="C58" s="24" t="s">
        <v>1263</v>
      </c>
      <c r="D58" s="34">
        <v>8000</v>
      </c>
      <c r="E58" s="8">
        <v>44082</v>
      </c>
      <c r="F58" s="8">
        <v>44082</v>
      </c>
      <c r="G58" s="304">
        <v>7380</v>
      </c>
      <c r="H58" s="17">
        <f t="shared" si="7"/>
        <v>44723.291666666664</v>
      </c>
      <c r="I58" s="18">
        <f t="shared" si="0"/>
        <v>823</v>
      </c>
      <c r="J58" s="12" t="str">
        <f t="shared" si="2"/>
        <v>NOT DUE</v>
      </c>
      <c r="K58" s="24"/>
      <c r="L58" s="15"/>
    </row>
    <row r="59" spans="1:12" ht="24">
      <c r="A59" s="12" t="s">
        <v>3222</v>
      </c>
      <c r="B59" s="24" t="s">
        <v>1264</v>
      </c>
      <c r="C59" s="24" t="s">
        <v>1265</v>
      </c>
      <c r="D59" s="34">
        <v>8000</v>
      </c>
      <c r="E59" s="8">
        <v>44082</v>
      </c>
      <c r="F59" s="8">
        <v>44082</v>
      </c>
      <c r="G59" s="304">
        <v>7380</v>
      </c>
      <c r="H59" s="17">
        <f t="shared" si="7"/>
        <v>44723.291666666664</v>
      </c>
      <c r="I59" s="18">
        <f t="shared" si="0"/>
        <v>823</v>
      </c>
      <c r="J59" s="12" t="str">
        <f t="shared" si="2"/>
        <v>NOT DUE</v>
      </c>
      <c r="K59" s="24" t="s">
        <v>3371</v>
      </c>
      <c r="L59" s="15"/>
    </row>
    <row r="60" spans="1:12">
      <c r="A60" s="12" t="s">
        <v>3223</v>
      </c>
      <c r="B60" s="24" t="s">
        <v>1266</v>
      </c>
      <c r="C60" s="24" t="s">
        <v>1267</v>
      </c>
      <c r="D60" s="34">
        <v>8000</v>
      </c>
      <c r="E60" s="8">
        <v>44082</v>
      </c>
      <c r="F60" s="8">
        <v>44082</v>
      </c>
      <c r="G60" s="304">
        <v>7380</v>
      </c>
      <c r="H60" s="17">
        <f t="shared" si="7"/>
        <v>44723.291666666664</v>
      </c>
      <c r="I60" s="18">
        <f t="shared" si="0"/>
        <v>823</v>
      </c>
      <c r="J60" s="12" t="str">
        <f t="shared" si="2"/>
        <v>NOT DUE</v>
      </c>
      <c r="K60" s="24" t="s">
        <v>3371</v>
      </c>
      <c r="L60" s="15"/>
    </row>
    <row r="61" spans="1:12" ht="24">
      <c r="A61" s="12" t="s">
        <v>3224</v>
      </c>
      <c r="B61" s="24" t="s">
        <v>1268</v>
      </c>
      <c r="C61" s="24" t="s">
        <v>1269</v>
      </c>
      <c r="D61" s="34">
        <v>8000</v>
      </c>
      <c r="E61" s="8">
        <v>44082</v>
      </c>
      <c r="F61" s="8">
        <v>44082</v>
      </c>
      <c r="G61" s="304">
        <v>7380</v>
      </c>
      <c r="H61" s="17">
        <f t="shared" si="7"/>
        <v>44723.291666666664</v>
      </c>
      <c r="I61" s="18">
        <f t="shared" si="0"/>
        <v>823</v>
      </c>
      <c r="J61" s="12" t="str">
        <f t="shared" si="2"/>
        <v>NOT DUE</v>
      </c>
      <c r="K61" s="24" t="s">
        <v>3371</v>
      </c>
      <c r="L61" s="15"/>
    </row>
    <row r="62" spans="1:12">
      <c r="A62" s="12" t="s">
        <v>3225</v>
      </c>
      <c r="B62" s="24" t="s">
        <v>1270</v>
      </c>
      <c r="C62" s="24" t="s">
        <v>1271</v>
      </c>
      <c r="D62" s="34">
        <v>8000</v>
      </c>
      <c r="E62" s="8">
        <v>44082</v>
      </c>
      <c r="F62" s="302">
        <v>44491</v>
      </c>
      <c r="G62" s="20">
        <v>11263</v>
      </c>
      <c r="H62" s="17">
        <f t="shared" si="7"/>
        <v>44885.083333333336</v>
      </c>
      <c r="I62" s="18">
        <f t="shared" si="0"/>
        <v>4706</v>
      </c>
      <c r="J62" s="12" t="str">
        <f t="shared" si="2"/>
        <v>NOT DUE</v>
      </c>
      <c r="K62" s="24" t="s">
        <v>3371</v>
      </c>
      <c r="L62" s="15"/>
    </row>
    <row r="63" spans="1:12">
      <c r="A63" s="12" t="s">
        <v>3226</v>
      </c>
      <c r="B63" s="24" t="s">
        <v>1280</v>
      </c>
      <c r="C63" s="24" t="s">
        <v>748</v>
      </c>
      <c r="D63" s="34">
        <v>2000</v>
      </c>
      <c r="E63" s="8">
        <v>44082</v>
      </c>
      <c r="F63" s="366">
        <v>44651</v>
      </c>
      <c r="G63" s="304">
        <v>13631</v>
      </c>
      <c r="H63" s="17">
        <f>IF(I63&lt;=2000,$F$5+(I63/24),"error")</f>
        <v>44733.75</v>
      </c>
      <c r="I63" s="18">
        <f t="shared" si="0"/>
        <v>1074</v>
      </c>
      <c r="J63" s="12" t="str">
        <f t="shared" si="2"/>
        <v>NOT DUE</v>
      </c>
      <c r="K63" s="24" t="s">
        <v>3370</v>
      </c>
      <c r="L63" s="15"/>
    </row>
    <row r="64" spans="1:12" ht="24">
      <c r="A64" s="12" t="s">
        <v>3227</v>
      </c>
      <c r="B64" s="24" t="s">
        <v>1281</v>
      </c>
      <c r="C64" s="24" t="s">
        <v>1149</v>
      </c>
      <c r="D64" s="34">
        <v>2000</v>
      </c>
      <c r="E64" s="8">
        <v>44082</v>
      </c>
      <c r="F64" s="366">
        <v>44651</v>
      </c>
      <c r="G64" s="304">
        <v>13631</v>
      </c>
      <c r="H64" s="17">
        <f>IF(I64&lt;=2000,$F$5+(I64/24),"error")</f>
        <v>44733.75</v>
      </c>
      <c r="I64" s="18">
        <f t="shared" si="0"/>
        <v>1074</v>
      </c>
      <c r="J64" s="12" t="str">
        <f t="shared" si="2"/>
        <v>NOT DUE</v>
      </c>
      <c r="K64" s="24" t="s">
        <v>3370</v>
      </c>
      <c r="L64" s="15"/>
    </row>
    <row r="65" spans="1:12">
      <c r="A65" s="12" t="s">
        <v>3228</v>
      </c>
      <c r="B65" s="24" t="s">
        <v>1282</v>
      </c>
      <c r="C65" s="24" t="s">
        <v>748</v>
      </c>
      <c r="D65" s="34">
        <v>2000</v>
      </c>
      <c r="E65" s="8">
        <v>44082</v>
      </c>
      <c r="F65" s="366">
        <v>44651</v>
      </c>
      <c r="G65" s="304">
        <v>13631</v>
      </c>
      <c r="H65" s="17">
        <f>IF(I65&lt;=2000,$F$5+(I65/24),"error")</f>
        <v>44733.75</v>
      </c>
      <c r="I65" s="18">
        <f t="shared" si="0"/>
        <v>1074</v>
      </c>
      <c r="J65" s="12" t="str">
        <f t="shared" si="2"/>
        <v>NOT DUE</v>
      </c>
      <c r="K65" s="24" t="s">
        <v>3370</v>
      </c>
      <c r="L65" s="15"/>
    </row>
    <row r="66" spans="1:12" ht="24">
      <c r="A66" s="12" t="s">
        <v>3229</v>
      </c>
      <c r="B66" s="24" t="s">
        <v>1283</v>
      </c>
      <c r="C66" s="24" t="s">
        <v>1284</v>
      </c>
      <c r="D66" s="34">
        <v>4000</v>
      </c>
      <c r="E66" s="8">
        <v>44082</v>
      </c>
      <c r="F66" s="366">
        <v>44548</v>
      </c>
      <c r="G66" s="304">
        <v>11263</v>
      </c>
      <c r="H66" s="17">
        <f>IF(I66&lt;=4000,$F$5+(I66/24),"error")</f>
        <v>44718.416666666664</v>
      </c>
      <c r="I66" s="18">
        <f t="shared" si="0"/>
        <v>706</v>
      </c>
      <c r="J66" s="12" t="str">
        <f t="shared" si="2"/>
        <v>NOT DUE</v>
      </c>
      <c r="K66" s="24" t="s">
        <v>3370</v>
      </c>
      <c r="L66" s="15"/>
    </row>
    <row r="67" spans="1:12" ht="36">
      <c r="A67" s="12" t="s">
        <v>3230</v>
      </c>
      <c r="B67" s="24" t="s">
        <v>1289</v>
      </c>
      <c r="C67" s="24" t="s">
        <v>35</v>
      </c>
      <c r="D67" s="34">
        <v>8000</v>
      </c>
      <c r="E67" s="8">
        <v>44082</v>
      </c>
      <c r="F67" s="8">
        <v>44387</v>
      </c>
      <c r="G67" s="20">
        <v>7380</v>
      </c>
      <c r="H67" s="17">
        <f>IF(I67&lt;=8000,$F$5+(I67/24),"error")</f>
        <v>44723.291666666664</v>
      </c>
      <c r="I67" s="18">
        <f t="shared" si="0"/>
        <v>823</v>
      </c>
      <c r="J67" s="12" t="str">
        <f t="shared" si="2"/>
        <v>NOT DUE</v>
      </c>
      <c r="K67" s="24" t="s">
        <v>3372</v>
      </c>
      <c r="L67" s="15"/>
    </row>
    <row r="68" spans="1:12">
      <c r="A68" s="12" t="s">
        <v>3231</v>
      </c>
      <c r="B68" s="24" t="s">
        <v>1290</v>
      </c>
      <c r="C68" s="24" t="s">
        <v>1291</v>
      </c>
      <c r="D68" s="34">
        <v>8000</v>
      </c>
      <c r="E68" s="8">
        <v>44082</v>
      </c>
      <c r="F68" s="306">
        <v>44387</v>
      </c>
      <c r="G68" s="304">
        <v>7380</v>
      </c>
      <c r="H68" s="17">
        <f t="shared" ref="H68:H69" si="8">IF(I68&lt;=8000,$F$5+(I68/24),"error")</f>
        <v>44723.291666666664</v>
      </c>
      <c r="I68" s="18">
        <f t="shared" si="0"/>
        <v>823</v>
      </c>
      <c r="J68" s="12" t="str">
        <f t="shared" si="2"/>
        <v>NOT DUE</v>
      </c>
      <c r="K68" s="24" t="s">
        <v>3371</v>
      </c>
      <c r="L68" s="15"/>
    </row>
    <row r="69" spans="1:12">
      <c r="A69" s="12" t="s">
        <v>3232</v>
      </c>
      <c r="B69" s="24" t="s">
        <v>1292</v>
      </c>
      <c r="C69" s="24" t="s">
        <v>1293</v>
      </c>
      <c r="D69" s="34">
        <v>8000</v>
      </c>
      <c r="E69" s="8">
        <v>44082</v>
      </c>
      <c r="F69" s="306">
        <v>44387</v>
      </c>
      <c r="G69" s="304">
        <v>7380</v>
      </c>
      <c r="H69" s="17">
        <f t="shared" si="8"/>
        <v>44723.291666666664</v>
      </c>
      <c r="I69" s="18">
        <f t="shared" si="0"/>
        <v>823</v>
      </c>
      <c r="J69" s="12" t="str">
        <f t="shared" si="2"/>
        <v>NOT DUE</v>
      </c>
      <c r="K69" s="24" t="s">
        <v>3371</v>
      </c>
      <c r="L69" s="15"/>
    </row>
    <row r="70" spans="1:12" ht="24">
      <c r="A70" s="12" t="s">
        <v>3233</v>
      </c>
      <c r="B70" s="24" t="s">
        <v>3382</v>
      </c>
      <c r="C70" s="24" t="s">
        <v>35</v>
      </c>
      <c r="D70" s="34">
        <v>16000</v>
      </c>
      <c r="E70" s="8">
        <v>44082</v>
      </c>
      <c r="F70" s="306">
        <v>44387</v>
      </c>
      <c r="G70" s="304">
        <v>7380</v>
      </c>
      <c r="H70" s="17">
        <f>IF(I70&lt;=16000,$F$5+(I70/24),"error")</f>
        <v>45056.625</v>
      </c>
      <c r="I70" s="18">
        <f t="shared" si="0"/>
        <v>8823</v>
      </c>
      <c r="J70" s="12" t="str">
        <f t="shared" si="2"/>
        <v>NOT DUE</v>
      </c>
      <c r="K70" s="24" t="s">
        <v>3371</v>
      </c>
      <c r="L70" s="15"/>
    </row>
    <row r="71" spans="1:12" ht="24">
      <c r="A71" s="12" t="s">
        <v>3234</v>
      </c>
      <c r="B71" s="24" t="s">
        <v>3381</v>
      </c>
      <c r="C71" s="24" t="s">
        <v>35</v>
      </c>
      <c r="D71" s="34">
        <v>16000</v>
      </c>
      <c r="E71" s="8">
        <v>44082</v>
      </c>
      <c r="F71" s="306">
        <v>44387</v>
      </c>
      <c r="G71" s="304">
        <v>7380</v>
      </c>
      <c r="H71" s="17">
        <f>IF(I71&lt;=16000,$F$5+(I71/24),"error")</f>
        <v>45056.625</v>
      </c>
      <c r="I71" s="18">
        <f t="shared" si="0"/>
        <v>8823</v>
      </c>
      <c r="J71" s="12" t="str">
        <f t="shared" si="2"/>
        <v>NOT DUE</v>
      </c>
      <c r="K71" s="24" t="s">
        <v>3371</v>
      </c>
      <c r="L71" s="15"/>
    </row>
    <row r="72" spans="1:12" ht="24">
      <c r="A72" s="12" t="s">
        <v>3235</v>
      </c>
      <c r="B72" s="24" t="s">
        <v>1301</v>
      </c>
      <c r="C72" s="24" t="s">
        <v>1302</v>
      </c>
      <c r="D72" s="34">
        <v>4000</v>
      </c>
      <c r="E72" s="8">
        <v>44082</v>
      </c>
      <c r="F72" s="306">
        <v>44548</v>
      </c>
      <c r="G72" s="20">
        <v>11263</v>
      </c>
      <c r="H72" s="17">
        <f>IF(I72&lt;=4000,$F$5+(I72/24),"error")</f>
        <v>44718.416666666664</v>
      </c>
      <c r="I72" s="18">
        <f t="shared" ref="I72:I120" si="9">D72-($F$4-G72)</f>
        <v>706</v>
      </c>
      <c r="J72" s="12" t="str">
        <f t="shared" si="2"/>
        <v>NOT DUE</v>
      </c>
      <c r="K72" s="24" t="s">
        <v>3372</v>
      </c>
      <c r="L72" s="15"/>
    </row>
    <row r="73" spans="1:12" ht="24">
      <c r="A73" s="12" t="s">
        <v>3236</v>
      </c>
      <c r="B73" s="24" t="s">
        <v>1303</v>
      </c>
      <c r="C73" s="24" t="s">
        <v>1304</v>
      </c>
      <c r="D73" s="34">
        <v>4000</v>
      </c>
      <c r="E73" s="8">
        <v>44082</v>
      </c>
      <c r="F73" s="306">
        <v>44548</v>
      </c>
      <c r="G73" s="20">
        <v>11263</v>
      </c>
      <c r="H73" s="17">
        <f>IF(I73&lt;=4000,$F$5+(I73/24),"error")</f>
        <v>44718.416666666664</v>
      </c>
      <c r="I73" s="18">
        <f t="shared" si="9"/>
        <v>706</v>
      </c>
      <c r="J73" s="12" t="str">
        <f t="shared" ref="J73:J120" si="10">IF(I73="","",IF(I73&lt;0,"OVERDUE","NOT DUE"))</f>
        <v>NOT DUE</v>
      </c>
      <c r="K73" s="24" t="s">
        <v>3372</v>
      </c>
      <c r="L73" s="15"/>
    </row>
    <row r="74" spans="1:12">
      <c r="A74" s="12" t="s">
        <v>3237</v>
      </c>
      <c r="B74" s="24" t="s">
        <v>1305</v>
      </c>
      <c r="C74" s="24" t="s">
        <v>1291</v>
      </c>
      <c r="D74" s="34">
        <v>8000</v>
      </c>
      <c r="E74" s="8">
        <v>44082</v>
      </c>
      <c r="F74" s="306">
        <v>44387</v>
      </c>
      <c r="G74" s="304">
        <v>7380</v>
      </c>
      <c r="H74" s="17">
        <f>IF(I74&lt;=8000,$F$5+(I74/24),"error")</f>
        <v>44723.291666666664</v>
      </c>
      <c r="I74" s="18">
        <f t="shared" si="9"/>
        <v>823</v>
      </c>
      <c r="J74" s="12" t="str">
        <f t="shared" si="10"/>
        <v>NOT DUE</v>
      </c>
      <c r="K74" s="24" t="s">
        <v>3371</v>
      </c>
      <c r="L74" s="15"/>
    </row>
    <row r="75" spans="1:12">
      <c r="A75" s="12" t="s">
        <v>3238</v>
      </c>
      <c r="B75" s="24" t="s">
        <v>1305</v>
      </c>
      <c r="C75" s="24" t="s">
        <v>1306</v>
      </c>
      <c r="D75" s="34">
        <v>8000</v>
      </c>
      <c r="E75" s="8">
        <v>44082</v>
      </c>
      <c r="F75" s="306">
        <v>44387</v>
      </c>
      <c r="G75" s="304">
        <v>7380</v>
      </c>
      <c r="H75" s="17">
        <f t="shared" ref="H75:H76" si="11">IF(I75&lt;=8000,$F$5+(I75/24),"error")</f>
        <v>44723.291666666664</v>
      </c>
      <c r="I75" s="18">
        <f t="shared" si="9"/>
        <v>823</v>
      </c>
      <c r="J75" s="12" t="str">
        <f t="shared" si="10"/>
        <v>NOT DUE</v>
      </c>
      <c r="K75" s="24" t="s">
        <v>3371</v>
      </c>
      <c r="L75" s="15"/>
    </row>
    <row r="76" spans="1:12">
      <c r="A76" s="12" t="s">
        <v>3239</v>
      </c>
      <c r="B76" s="24" t="s">
        <v>1307</v>
      </c>
      <c r="C76" s="24" t="s">
        <v>1198</v>
      </c>
      <c r="D76" s="34">
        <v>8000</v>
      </c>
      <c r="E76" s="8">
        <v>44082</v>
      </c>
      <c r="F76" s="306">
        <v>44387</v>
      </c>
      <c r="G76" s="304">
        <v>7380</v>
      </c>
      <c r="H76" s="17">
        <f t="shared" si="11"/>
        <v>44723.291666666664</v>
      </c>
      <c r="I76" s="18">
        <f t="shared" si="9"/>
        <v>823</v>
      </c>
      <c r="J76" s="12" t="str">
        <f t="shared" si="10"/>
        <v>NOT DUE</v>
      </c>
      <c r="K76" s="24" t="s">
        <v>3371</v>
      </c>
      <c r="L76" s="15"/>
    </row>
    <row r="77" spans="1:12" ht="24">
      <c r="A77" s="12" t="s">
        <v>3240</v>
      </c>
      <c r="B77" s="24" t="s">
        <v>3379</v>
      </c>
      <c r="C77" s="24" t="s">
        <v>35</v>
      </c>
      <c r="D77" s="34">
        <v>16000</v>
      </c>
      <c r="E77" s="8">
        <v>44082</v>
      </c>
      <c r="F77" s="8">
        <v>44082</v>
      </c>
      <c r="G77" s="20"/>
      <c r="H77" s="17">
        <f>IF(I77&lt;=16000,$F$5+(I77/24),"error")</f>
        <v>44749.125</v>
      </c>
      <c r="I77" s="18">
        <f t="shared" si="9"/>
        <v>1443</v>
      </c>
      <c r="J77" s="12" t="str">
        <f t="shared" si="10"/>
        <v>NOT DUE</v>
      </c>
      <c r="K77" s="24" t="s">
        <v>3371</v>
      </c>
      <c r="L77" s="15"/>
    </row>
    <row r="78" spans="1:12" ht="24">
      <c r="A78" s="12" t="s">
        <v>3241</v>
      </c>
      <c r="B78" s="24" t="s">
        <v>3380</v>
      </c>
      <c r="C78" s="24" t="s">
        <v>35</v>
      </c>
      <c r="D78" s="34">
        <v>16000</v>
      </c>
      <c r="E78" s="8">
        <v>44082</v>
      </c>
      <c r="F78" s="8">
        <v>44082</v>
      </c>
      <c r="G78" s="20"/>
      <c r="H78" s="17">
        <f t="shared" ref="H78:H82" si="12">IF(I78&lt;=16000,$F$5+(I78/24),"error")</f>
        <v>44749.125</v>
      </c>
      <c r="I78" s="18">
        <f t="shared" si="9"/>
        <v>1443</v>
      </c>
      <c r="J78" s="12" t="str">
        <f t="shared" si="10"/>
        <v>NOT DUE</v>
      </c>
      <c r="K78" s="24" t="s">
        <v>3371</v>
      </c>
      <c r="L78" s="15"/>
    </row>
    <row r="79" spans="1:12" ht="24">
      <c r="A79" s="12" t="s">
        <v>3242</v>
      </c>
      <c r="B79" s="24" t="s">
        <v>1313</v>
      </c>
      <c r="C79" s="24" t="s">
        <v>35</v>
      </c>
      <c r="D79" s="34">
        <v>16000</v>
      </c>
      <c r="E79" s="8">
        <v>44082</v>
      </c>
      <c r="F79" s="8">
        <v>44082</v>
      </c>
      <c r="G79" s="20"/>
      <c r="H79" s="17">
        <f t="shared" si="12"/>
        <v>44749.125</v>
      </c>
      <c r="I79" s="18">
        <f t="shared" si="9"/>
        <v>1443</v>
      </c>
      <c r="J79" s="12" t="str">
        <f t="shared" si="10"/>
        <v>NOT DUE</v>
      </c>
      <c r="K79" s="24" t="s">
        <v>3372</v>
      </c>
      <c r="L79" s="15"/>
    </row>
    <row r="80" spans="1:12" ht="24">
      <c r="A80" s="12" t="s">
        <v>3243</v>
      </c>
      <c r="B80" s="24" t="s">
        <v>3378</v>
      </c>
      <c r="C80" s="24" t="s">
        <v>35</v>
      </c>
      <c r="D80" s="34">
        <v>16000</v>
      </c>
      <c r="E80" s="8">
        <v>44082</v>
      </c>
      <c r="F80" s="8">
        <v>44082</v>
      </c>
      <c r="G80" s="20"/>
      <c r="H80" s="17">
        <f t="shared" si="12"/>
        <v>44749.125</v>
      </c>
      <c r="I80" s="18">
        <f t="shared" si="9"/>
        <v>1443</v>
      </c>
      <c r="J80" s="12" t="str">
        <f t="shared" si="10"/>
        <v>NOT DUE</v>
      </c>
      <c r="K80" s="24" t="s">
        <v>3371</v>
      </c>
      <c r="L80" s="15"/>
    </row>
    <row r="81" spans="1:12" ht="24">
      <c r="A81" s="12" t="s">
        <v>3244</v>
      </c>
      <c r="B81" s="24" t="s">
        <v>3377</v>
      </c>
      <c r="C81" s="24" t="s">
        <v>35</v>
      </c>
      <c r="D81" s="34">
        <v>16000</v>
      </c>
      <c r="E81" s="8">
        <v>44082</v>
      </c>
      <c r="F81" s="8">
        <v>44082</v>
      </c>
      <c r="G81" s="20"/>
      <c r="H81" s="17">
        <f t="shared" si="12"/>
        <v>44749.125</v>
      </c>
      <c r="I81" s="18">
        <f t="shared" si="9"/>
        <v>1443</v>
      </c>
      <c r="J81" s="12" t="str">
        <f t="shared" si="10"/>
        <v>NOT DUE</v>
      </c>
      <c r="K81" s="24" t="s">
        <v>3371</v>
      </c>
      <c r="L81" s="15"/>
    </row>
    <row r="82" spans="1:12" ht="24">
      <c r="A82" s="12" t="s">
        <v>3245</v>
      </c>
      <c r="B82" s="24" t="s">
        <v>3376</v>
      </c>
      <c r="C82" s="24" t="s">
        <v>35</v>
      </c>
      <c r="D82" s="34">
        <v>16000</v>
      </c>
      <c r="E82" s="8">
        <v>44082</v>
      </c>
      <c r="F82" s="8">
        <v>44082</v>
      </c>
      <c r="G82" s="20"/>
      <c r="H82" s="17">
        <f t="shared" si="12"/>
        <v>44749.125</v>
      </c>
      <c r="I82" s="18">
        <f t="shared" si="9"/>
        <v>1443</v>
      </c>
      <c r="J82" s="12" t="str">
        <f t="shared" si="10"/>
        <v>NOT DUE</v>
      </c>
      <c r="K82" s="24" t="s">
        <v>3371</v>
      </c>
      <c r="L82" s="15"/>
    </row>
    <row r="83" spans="1:12">
      <c r="A83" s="12" t="s">
        <v>3246</v>
      </c>
      <c r="B83" s="24" t="s">
        <v>1320</v>
      </c>
      <c r="C83" s="24" t="s">
        <v>1321</v>
      </c>
      <c r="D83" s="34">
        <v>8000</v>
      </c>
      <c r="E83" s="8">
        <v>44082</v>
      </c>
      <c r="F83" s="8">
        <v>44387</v>
      </c>
      <c r="G83" s="20">
        <v>7380</v>
      </c>
      <c r="H83" s="17">
        <f>IF(I83&lt;=8000,$F$5+(I83/24),"error")</f>
        <v>44723.291666666664</v>
      </c>
      <c r="I83" s="18">
        <f t="shared" si="9"/>
        <v>823</v>
      </c>
      <c r="J83" s="12" t="str">
        <f t="shared" si="10"/>
        <v>NOT DUE</v>
      </c>
      <c r="K83" s="24" t="s">
        <v>3371</v>
      </c>
      <c r="L83" s="15"/>
    </row>
    <row r="84" spans="1:12" ht="24">
      <c r="A84" s="12" t="s">
        <v>3247</v>
      </c>
      <c r="B84" s="24" t="s">
        <v>1322</v>
      </c>
      <c r="C84" s="24" t="s">
        <v>1157</v>
      </c>
      <c r="D84" s="34">
        <v>8000</v>
      </c>
      <c r="E84" s="8">
        <v>44082</v>
      </c>
      <c r="F84" s="306">
        <v>44387</v>
      </c>
      <c r="G84" s="304">
        <v>7380</v>
      </c>
      <c r="H84" s="17">
        <f t="shared" ref="H84:H95" si="13">IF(I84&lt;=8000,$F$5+(I84/24),"error")</f>
        <v>44723.291666666664</v>
      </c>
      <c r="I84" s="18">
        <f t="shared" si="9"/>
        <v>823</v>
      </c>
      <c r="J84" s="12" t="str">
        <f t="shared" si="10"/>
        <v>NOT DUE</v>
      </c>
      <c r="K84" s="24" t="s">
        <v>3373</v>
      </c>
      <c r="L84" s="15"/>
    </row>
    <row r="85" spans="1:12" ht="24">
      <c r="A85" s="12" t="s">
        <v>3248</v>
      </c>
      <c r="B85" s="24" t="s">
        <v>1323</v>
      </c>
      <c r="C85" s="24" t="s">
        <v>1198</v>
      </c>
      <c r="D85" s="34">
        <v>8000</v>
      </c>
      <c r="E85" s="8">
        <v>44082</v>
      </c>
      <c r="F85" s="306">
        <v>44387</v>
      </c>
      <c r="G85" s="304">
        <v>7380</v>
      </c>
      <c r="H85" s="17">
        <f t="shared" si="13"/>
        <v>44723.291666666664</v>
      </c>
      <c r="I85" s="18">
        <f t="shared" si="9"/>
        <v>823</v>
      </c>
      <c r="J85" s="12" t="str">
        <f t="shared" si="10"/>
        <v>NOT DUE</v>
      </c>
      <c r="K85" s="24" t="s">
        <v>3373</v>
      </c>
      <c r="L85" s="15"/>
    </row>
    <row r="86" spans="1:12">
      <c r="A86" s="12" t="s">
        <v>3249</v>
      </c>
      <c r="B86" s="24" t="s">
        <v>1324</v>
      </c>
      <c r="C86" s="24" t="s">
        <v>1198</v>
      </c>
      <c r="D86" s="34">
        <v>8000</v>
      </c>
      <c r="E86" s="8">
        <v>44082</v>
      </c>
      <c r="F86" s="306">
        <v>44387</v>
      </c>
      <c r="G86" s="304">
        <v>7380</v>
      </c>
      <c r="H86" s="17">
        <f t="shared" si="13"/>
        <v>44723.291666666664</v>
      </c>
      <c r="I86" s="18">
        <f t="shared" si="9"/>
        <v>823</v>
      </c>
      <c r="J86" s="12" t="str">
        <f t="shared" si="10"/>
        <v>NOT DUE</v>
      </c>
      <c r="K86" s="24" t="s">
        <v>3373</v>
      </c>
      <c r="L86" s="15"/>
    </row>
    <row r="87" spans="1:12" ht="24">
      <c r="A87" s="12" t="s">
        <v>3250</v>
      </c>
      <c r="B87" s="24" t="s">
        <v>1325</v>
      </c>
      <c r="C87" s="24" t="s">
        <v>1326</v>
      </c>
      <c r="D87" s="34">
        <v>8000</v>
      </c>
      <c r="E87" s="8">
        <v>44082</v>
      </c>
      <c r="F87" s="306">
        <v>44387</v>
      </c>
      <c r="G87" s="304">
        <v>7380</v>
      </c>
      <c r="H87" s="17">
        <f t="shared" si="13"/>
        <v>44723.291666666664</v>
      </c>
      <c r="I87" s="18">
        <f t="shared" si="9"/>
        <v>823</v>
      </c>
      <c r="J87" s="12" t="str">
        <f t="shared" si="10"/>
        <v>NOT DUE</v>
      </c>
      <c r="K87" s="24" t="s">
        <v>3373</v>
      </c>
      <c r="L87" s="15"/>
    </row>
    <row r="88" spans="1:12" ht="24">
      <c r="A88" s="12" t="s">
        <v>3251</v>
      </c>
      <c r="B88" s="24" t="s">
        <v>1327</v>
      </c>
      <c r="C88" s="24" t="s">
        <v>1328</v>
      </c>
      <c r="D88" s="34">
        <v>8000</v>
      </c>
      <c r="E88" s="8">
        <v>44082</v>
      </c>
      <c r="F88" s="306">
        <v>44387</v>
      </c>
      <c r="G88" s="304">
        <v>7380</v>
      </c>
      <c r="H88" s="17">
        <f t="shared" si="13"/>
        <v>44723.291666666664</v>
      </c>
      <c r="I88" s="18">
        <f t="shared" si="9"/>
        <v>823</v>
      </c>
      <c r="J88" s="12" t="str">
        <f t="shared" si="10"/>
        <v>NOT DUE</v>
      </c>
      <c r="K88" s="24" t="s">
        <v>3373</v>
      </c>
      <c r="L88" s="15"/>
    </row>
    <row r="89" spans="1:12">
      <c r="A89" s="12" t="s">
        <v>3252</v>
      </c>
      <c r="B89" s="24" t="s">
        <v>1329</v>
      </c>
      <c r="C89" s="24" t="s">
        <v>1198</v>
      </c>
      <c r="D89" s="34">
        <v>8000</v>
      </c>
      <c r="E89" s="8">
        <v>44082</v>
      </c>
      <c r="F89" s="306">
        <v>44387</v>
      </c>
      <c r="G89" s="304">
        <v>7380</v>
      </c>
      <c r="H89" s="17">
        <f t="shared" si="13"/>
        <v>44723.291666666664</v>
      </c>
      <c r="I89" s="18">
        <f t="shared" si="9"/>
        <v>823</v>
      </c>
      <c r="J89" s="12" t="str">
        <f t="shared" si="10"/>
        <v>NOT DUE</v>
      </c>
      <c r="K89" s="24" t="s">
        <v>3373</v>
      </c>
      <c r="L89" s="15"/>
    </row>
    <row r="90" spans="1:12" ht="24">
      <c r="A90" s="12" t="s">
        <v>3253</v>
      </c>
      <c r="B90" s="24" t="s">
        <v>1330</v>
      </c>
      <c r="C90" s="24" t="s">
        <v>1198</v>
      </c>
      <c r="D90" s="34">
        <v>8000</v>
      </c>
      <c r="E90" s="8">
        <v>44082</v>
      </c>
      <c r="F90" s="306">
        <v>44387</v>
      </c>
      <c r="G90" s="304">
        <v>7380</v>
      </c>
      <c r="H90" s="17">
        <f t="shared" si="13"/>
        <v>44723.291666666664</v>
      </c>
      <c r="I90" s="18">
        <f t="shared" si="9"/>
        <v>823</v>
      </c>
      <c r="J90" s="12" t="str">
        <f t="shared" si="10"/>
        <v>NOT DUE</v>
      </c>
      <c r="K90" s="24" t="s">
        <v>3373</v>
      </c>
      <c r="L90" s="15"/>
    </row>
    <row r="91" spans="1:12" ht="24">
      <c r="A91" s="12" t="s">
        <v>3254</v>
      </c>
      <c r="B91" s="24" t="s">
        <v>1331</v>
      </c>
      <c r="C91" s="24" t="s">
        <v>1332</v>
      </c>
      <c r="D91" s="34">
        <v>8000</v>
      </c>
      <c r="E91" s="8">
        <v>44082</v>
      </c>
      <c r="F91" s="306">
        <v>44387</v>
      </c>
      <c r="G91" s="304">
        <v>7380</v>
      </c>
      <c r="H91" s="17">
        <f t="shared" si="13"/>
        <v>44723.291666666664</v>
      </c>
      <c r="I91" s="18">
        <f t="shared" si="9"/>
        <v>823</v>
      </c>
      <c r="J91" s="12" t="str">
        <f t="shared" si="10"/>
        <v>NOT DUE</v>
      </c>
      <c r="K91" s="24" t="s">
        <v>3373</v>
      </c>
      <c r="L91" s="15"/>
    </row>
    <row r="92" spans="1:12" ht="24">
      <c r="A92" s="12" t="s">
        <v>3255</v>
      </c>
      <c r="B92" s="24" t="s">
        <v>1333</v>
      </c>
      <c r="C92" s="24" t="s">
        <v>1334</v>
      </c>
      <c r="D92" s="34">
        <v>8000</v>
      </c>
      <c r="E92" s="8">
        <v>44082</v>
      </c>
      <c r="F92" s="306">
        <v>44387</v>
      </c>
      <c r="G92" s="304">
        <v>7380</v>
      </c>
      <c r="H92" s="17">
        <f t="shared" si="13"/>
        <v>44723.291666666664</v>
      </c>
      <c r="I92" s="18">
        <f t="shared" si="9"/>
        <v>823</v>
      </c>
      <c r="J92" s="12" t="str">
        <f t="shared" si="10"/>
        <v>NOT DUE</v>
      </c>
      <c r="K92" s="24" t="s">
        <v>3373</v>
      </c>
      <c r="L92" s="15"/>
    </row>
    <row r="93" spans="1:12" ht="36">
      <c r="A93" s="12" t="s">
        <v>3256</v>
      </c>
      <c r="B93" s="24" t="s">
        <v>1335</v>
      </c>
      <c r="C93" s="24" t="s">
        <v>1198</v>
      </c>
      <c r="D93" s="34">
        <v>8000</v>
      </c>
      <c r="E93" s="8">
        <v>44082</v>
      </c>
      <c r="F93" s="306">
        <v>44387</v>
      </c>
      <c r="G93" s="304">
        <v>7380</v>
      </c>
      <c r="H93" s="17">
        <f t="shared" si="13"/>
        <v>44723.291666666664</v>
      </c>
      <c r="I93" s="18">
        <f t="shared" si="9"/>
        <v>823</v>
      </c>
      <c r="J93" s="12" t="str">
        <f t="shared" si="10"/>
        <v>NOT DUE</v>
      </c>
      <c r="K93" s="24" t="s">
        <v>3373</v>
      </c>
      <c r="L93" s="15"/>
    </row>
    <row r="94" spans="1:12" ht="36">
      <c r="A94" s="12" t="s">
        <v>3257</v>
      </c>
      <c r="B94" s="24" t="s">
        <v>1336</v>
      </c>
      <c r="C94" s="24" t="s">
        <v>1198</v>
      </c>
      <c r="D94" s="34">
        <v>8000</v>
      </c>
      <c r="E94" s="8">
        <v>44082</v>
      </c>
      <c r="F94" s="306">
        <v>44387</v>
      </c>
      <c r="G94" s="304">
        <v>7380</v>
      </c>
      <c r="H94" s="17">
        <f t="shared" si="13"/>
        <v>44723.291666666664</v>
      </c>
      <c r="I94" s="18">
        <f t="shared" si="9"/>
        <v>823</v>
      </c>
      <c r="J94" s="12" t="str">
        <f t="shared" si="10"/>
        <v>NOT DUE</v>
      </c>
      <c r="K94" s="24" t="s">
        <v>3373</v>
      </c>
      <c r="L94" s="15"/>
    </row>
    <row r="95" spans="1:12" ht="24">
      <c r="A95" s="12" t="s">
        <v>3258</v>
      </c>
      <c r="B95" s="24" t="s">
        <v>1337</v>
      </c>
      <c r="C95" s="24" t="s">
        <v>1338</v>
      </c>
      <c r="D95" s="34">
        <v>8000</v>
      </c>
      <c r="E95" s="8">
        <v>44082</v>
      </c>
      <c r="F95" s="306">
        <v>44387</v>
      </c>
      <c r="G95" s="304">
        <v>7380</v>
      </c>
      <c r="H95" s="17">
        <f t="shared" si="13"/>
        <v>44723.291666666664</v>
      </c>
      <c r="I95" s="18">
        <f t="shared" si="9"/>
        <v>823</v>
      </c>
      <c r="J95" s="12" t="str">
        <f t="shared" si="10"/>
        <v>NOT DUE</v>
      </c>
      <c r="K95" s="24" t="s">
        <v>3373</v>
      </c>
      <c r="L95" s="15"/>
    </row>
    <row r="96" spans="1:12" ht="24">
      <c r="A96" s="12" t="s">
        <v>3259</v>
      </c>
      <c r="B96" s="24" t="s">
        <v>1339</v>
      </c>
      <c r="C96" s="24" t="s">
        <v>35</v>
      </c>
      <c r="D96" s="34">
        <v>8000</v>
      </c>
      <c r="E96" s="8">
        <v>44082</v>
      </c>
      <c r="F96" s="306">
        <v>44387</v>
      </c>
      <c r="G96" s="304">
        <v>7380</v>
      </c>
      <c r="H96" s="17">
        <f>IF(I96&lt;=8000,$F$5+(I96/24),"error")</f>
        <v>44723.291666666664</v>
      </c>
      <c r="I96" s="18">
        <f t="shared" si="9"/>
        <v>823</v>
      </c>
      <c r="J96" s="12" t="str">
        <f t="shared" si="10"/>
        <v>NOT DUE</v>
      </c>
      <c r="K96" s="24" t="s">
        <v>3373</v>
      </c>
      <c r="L96" s="15"/>
    </row>
    <row r="97" spans="1:12" ht="24">
      <c r="A97" s="12" t="s">
        <v>3260</v>
      </c>
      <c r="B97" s="24" t="s">
        <v>1354</v>
      </c>
      <c r="C97" s="24" t="s">
        <v>35</v>
      </c>
      <c r="D97" s="34">
        <v>16000</v>
      </c>
      <c r="E97" s="8">
        <v>44082</v>
      </c>
      <c r="F97" s="8">
        <v>44082</v>
      </c>
      <c r="G97" s="20"/>
      <c r="H97" s="17">
        <f>IF(I97&lt;=16000,$F$5+(I97/24),"error")</f>
        <v>44749.125</v>
      </c>
      <c r="I97" s="18">
        <f t="shared" si="9"/>
        <v>1443</v>
      </c>
      <c r="J97" s="12" t="str">
        <f t="shared" si="10"/>
        <v>NOT DUE</v>
      </c>
      <c r="K97" s="24" t="s">
        <v>3373</v>
      </c>
      <c r="L97" s="15"/>
    </row>
    <row r="98" spans="1:12" ht="24">
      <c r="A98" s="12" t="s">
        <v>3261</v>
      </c>
      <c r="B98" s="24" t="s">
        <v>1355</v>
      </c>
      <c r="C98" s="24" t="s">
        <v>35</v>
      </c>
      <c r="D98" s="34">
        <v>16000</v>
      </c>
      <c r="E98" s="8">
        <v>44082</v>
      </c>
      <c r="F98" s="8">
        <v>44082</v>
      </c>
      <c r="G98" s="20"/>
      <c r="H98" s="17">
        <f>IF(I98&lt;=16000,$F$5+(I98/24),"error")</f>
        <v>44749.125</v>
      </c>
      <c r="I98" s="18">
        <f t="shared" si="9"/>
        <v>1443</v>
      </c>
      <c r="J98" s="12" t="str">
        <f t="shared" si="10"/>
        <v>NOT DUE</v>
      </c>
      <c r="K98" s="24" t="s">
        <v>3373</v>
      </c>
      <c r="L98" s="15"/>
    </row>
    <row r="99" spans="1:12" ht="24">
      <c r="A99" s="12" t="s">
        <v>3262</v>
      </c>
      <c r="B99" s="24" t="s">
        <v>1356</v>
      </c>
      <c r="C99" s="24" t="s">
        <v>35</v>
      </c>
      <c r="D99" s="34">
        <v>8000</v>
      </c>
      <c r="E99" s="8">
        <v>44082</v>
      </c>
      <c r="F99" s="8">
        <v>44387</v>
      </c>
      <c r="G99" s="20">
        <v>7380</v>
      </c>
      <c r="H99" s="17">
        <f>IF(I99&lt;=8000,$F$5+(I99/24),"error")</f>
        <v>44723.291666666664</v>
      </c>
      <c r="I99" s="18">
        <f t="shared" si="9"/>
        <v>823</v>
      </c>
      <c r="J99" s="12" t="str">
        <f t="shared" si="10"/>
        <v>NOT DUE</v>
      </c>
      <c r="K99" s="24" t="s">
        <v>3373</v>
      </c>
      <c r="L99" s="15"/>
    </row>
    <row r="100" spans="1:12" ht="24">
      <c r="A100" s="12" t="s">
        <v>3263</v>
      </c>
      <c r="B100" s="24" t="s">
        <v>1357</v>
      </c>
      <c r="C100" s="24" t="s">
        <v>35</v>
      </c>
      <c r="D100" s="34">
        <v>16000</v>
      </c>
      <c r="E100" s="8">
        <v>44082</v>
      </c>
      <c r="F100" s="8">
        <v>44082</v>
      </c>
      <c r="G100" s="20"/>
      <c r="H100" s="17">
        <f>IF(I100&lt;=16000,$F$5+(I100/24),"error")</f>
        <v>44749.125</v>
      </c>
      <c r="I100" s="18">
        <f t="shared" si="9"/>
        <v>1443</v>
      </c>
      <c r="J100" s="12" t="str">
        <f t="shared" si="10"/>
        <v>NOT DUE</v>
      </c>
      <c r="K100" s="24" t="s">
        <v>3373</v>
      </c>
      <c r="L100" s="15"/>
    </row>
    <row r="101" spans="1:12" s="199" customFormat="1">
      <c r="A101" s="197" t="s">
        <v>4098</v>
      </c>
      <c r="B101" s="194" t="s">
        <v>1362</v>
      </c>
      <c r="C101" s="194" t="s">
        <v>35</v>
      </c>
      <c r="D101" s="195" t="s">
        <v>3400</v>
      </c>
      <c r="E101" s="8">
        <v>44082</v>
      </c>
      <c r="F101" s="8">
        <v>44082</v>
      </c>
      <c r="G101" s="8"/>
      <c r="H101" s="195"/>
      <c r="I101" s="195"/>
      <c r="J101" s="195"/>
      <c r="K101" s="195"/>
      <c r="L101" s="195"/>
    </row>
    <row r="102" spans="1:12" s="199" customFormat="1" ht="24">
      <c r="A102" s="197" t="s">
        <v>4099</v>
      </c>
      <c r="B102" s="194" t="s">
        <v>1363</v>
      </c>
      <c r="C102" s="194" t="s">
        <v>1364</v>
      </c>
      <c r="D102" s="195" t="s">
        <v>3400</v>
      </c>
      <c r="E102" s="8">
        <v>44082</v>
      </c>
      <c r="F102" s="8">
        <v>44082</v>
      </c>
      <c r="G102" s="8"/>
      <c r="H102" s="195"/>
      <c r="I102" s="195"/>
      <c r="J102" s="195"/>
      <c r="K102" s="195"/>
      <c r="L102" s="195"/>
    </row>
    <row r="103" spans="1:12" s="199" customFormat="1" ht="24">
      <c r="A103" s="197" t="s">
        <v>4100</v>
      </c>
      <c r="B103" s="194" t="s">
        <v>1363</v>
      </c>
      <c r="C103" s="194" t="s">
        <v>35</v>
      </c>
      <c r="D103" s="195" t="s">
        <v>3400</v>
      </c>
      <c r="E103" s="8">
        <v>44082</v>
      </c>
      <c r="F103" s="8">
        <v>44082</v>
      </c>
      <c r="G103" s="8"/>
      <c r="H103" s="195"/>
      <c r="I103" s="195"/>
      <c r="J103" s="195"/>
      <c r="K103" s="195"/>
      <c r="L103" s="195"/>
    </row>
    <row r="104" spans="1:12" s="199" customFormat="1" ht="24">
      <c r="A104" s="197" t="s">
        <v>4101</v>
      </c>
      <c r="B104" s="194" t="s">
        <v>1365</v>
      </c>
      <c r="C104" s="194" t="s">
        <v>1198</v>
      </c>
      <c r="D104" s="195" t="s">
        <v>3400</v>
      </c>
      <c r="E104" s="8">
        <v>44082</v>
      </c>
      <c r="F104" s="8">
        <v>44082</v>
      </c>
      <c r="G104" s="8"/>
      <c r="H104" s="195"/>
      <c r="I104" s="195"/>
      <c r="J104" s="195"/>
      <c r="K104" s="195"/>
      <c r="L104" s="195"/>
    </row>
    <row r="105" spans="1:12" s="199" customFormat="1">
      <c r="A105" s="197" t="s">
        <v>4102</v>
      </c>
      <c r="B105" s="194" t="s">
        <v>1366</v>
      </c>
      <c r="C105" s="194" t="s">
        <v>1367</v>
      </c>
      <c r="D105" s="195" t="s">
        <v>3400</v>
      </c>
      <c r="E105" s="8">
        <v>44082</v>
      </c>
      <c r="F105" s="8">
        <v>44082</v>
      </c>
      <c r="G105" s="8"/>
      <c r="H105" s="195"/>
      <c r="I105" s="195"/>
      <c r="J105" s="195"/>
      <c r="K105" s="195"/>
      <c r="L105" s="195"/>
    </row>
    <row r="106" spans="1:12" s="199" customFormat="1" ht="24">
      <c r="A106" s="197" t="s">
        <v>4103</v>
      </c>
      <c r="B106" s="194" t="s">
        <v>1368</v>
      </c>
      <c r="C106" s="194" t="s">
        <v>35</v>
      </c>
      <c r="D106" s="195" t="s">
        <v>3400</v>
      </c>
      <c r="E106" s="8">
        <v>44082</v>
      </c>
      <c r="F106" s="8">
        <v>44082</v>
      </c>
      <c r="G106" s="8"/>
      <c r="H106" s="195"/>
      <c r="I106" s="195"/>
      <c r="J106" s="195"/>
      <c r="K106" s="195"/>
      <c r="L106" s="195"/>
    </row>
    <row r="107" spans="1:12" s="199" customFormat="1">
      <c r="A107" s="197" t="s">
        <v>4104</v>
      </c>
      <c r="B107" s="194" t="s">
        <v>1369</v>
      </c>
      <c r="C107" s="194" t="s">
        <v>1367</v>
      </c>
      <c r="D107" s="195" t="s">
        <v>3400</v>
      </c>
      <c r="E107" s="8">
        <v>44082</v>
      </c>
      <c r="F107" s="8">
        <v>44082</v>
      </c>
      <c r="G107" s="8"/>
      <c r="H107" s="195"/>
      <c r="I107" s="195"/>
      <c r="J107" s="195"/>
      <c r="K107" s="195"/>
      <c r="L107" s="195"/>
    </row>
    <row r="108" spans="1:12" s="199" customFormat="1">
      <c r="A108" s="197" t="s">
        <v>4105</v>
      </c>
      <c r="B108" s="194" t="s">
        <v>1369</v>
      </c>
      <c r="C108" s="194" t="s">
        <v>35</v>
      </c>
      <c r="D108" s="195" t="s">
        <v>3400</v>
      </c>
      <c r="E108" s="8">
        <v>44082</v>
      </c>
      <c r="F108" s="8">
        <v>44082</v>
      </c>
      <c r="G108" s="8"/>
      <c r="H108" s="195"/>
      <c r="I108" s="195"/>
      <c r="J108" s="195"/>
      <c r="K108" s="195"/>
      <c r="L108" s="195"/>
    </row>
    <row r="109" spans="1:12">
      <c r="A109" s="12" t="s">
        <v>3264</v>
      </c>
      <c r="B109" s="24" t="s">
        <v>1378</v>
      </c>
      <c r="C109" s="24" t="s">
        <v>1379</v>
      </c>
      <c r="D109" s="34">
        <v>8000</v>
      </c>
      <c r="E109" s="8">
        <v>44082</v>
      </c>
      <c r="F109" s="8">
        <v>44387</v>
      </c>
      <c r="G109" s="20">
        <v>7380</v>
      </c>
      <c r="H109" s="17">
        <f t="shared" ref="H109:H116" si="14">IF(I109&lt;=8000,$F$5+(I109/24),"error")</f>
        <v>44723.291666666664</v>
      </c>
      <c r="I109" s="196">
        <f t="shared" si="9"/>
        <v>823</v>
      </c>
      <c r="J109" s="12" t="str">
        <f t="shared" si="10"/>
        <v>NOT DUE</v>
      </c>
      <c r="K109" s="24" t="s">
        <v>3375</v>
      </c>
      <c r="L109" s="113"/>
    </row>
    <row r="110" spans="1:12" ht="24">
      <c r="A110" s="12" t="s">
        <v>3265</v>
      </c>
      <c r="B110" s="24" t="s">
        <v>1380</v>
      </c>
      <c r="C110" s="24" t="s">
        <v>1381</v>
      </c>
      <c r="D110" s="34">
        <v>8000</v>
      </c>
      <c r="E110" s="8">
        <v>44082</v>
      </c>
      <c r="F110" s="306">
        <v>44387</v>
      </c>
      <c r="G110" s="304">
        <v>7380</v>
      </c>
      <c r="H110" s="17">
        <f t="shared" si="14"/>
        <v>44723.291666666664</v>
      </c>
      <c r="I110" s="18">
        <f t="shared" si="9"/>
        <v>823</v>
      </c>
      <c r="J110" s="12" t="str">
        <f t="shared" si="10"/>
        <v>NOT DUE</v>
      </c>
      <c r="K110" s="24" t="s">
        <v>3375</v>
      </c>
      <c r="L110" s="15"/>
    </row>
    <row r="111" spans="1:12" ht="24">
      <c r="A111" s="12" t="s">
        <v>3266</v>
      </c>
      <c r="B111" s="24" t="s">
        <v>1382</v>
      </c>
      <c r="C111" s="24" t="s">
        <v>1383</v>
      </c>
      <c r="D111" s="34">
        <v>8000</v>
      </c>
      <c r="E111" s="8">
        <v>44082</v>
      </c>
      <c r="F111" s="306">
        <v>44387</v>
      </c>
      <c r="G111" s="304">
        <v>7380</v>
      </c>
      <c r="H111" s="17">
        <f t="shared" si="14"/>
        <v>44723.291666666664</v>
      </c>
      <c r="I111" s="18">
        <f t="shared" si="9"/>
        <v>823</v>
      </c>
      <c r="J111" s="12" t="str">
        <f t="shared" si="10"/>
        <v>NOT DUE</v>
      </c>
      <c r="K111" s="24" t="s">
        <v>3375</v>
      </c>
      <c r="L111" s="15"/>
    </row>
    <row r="112" spans="1:12" ht="24">
      <c r="A112" s="12" t="s">
        <v>3267</v>
      </c>
      <c r="B112" s="24" t="s">
        <v>1384</v>
      </c>
      <c r="C112" s="24" t="s">
        <v>1334</v>
      </c>
      <c r="D112" s="34">
        <v>8000</v>
      </c>
      <c r="E112" s="8">
        <v>44082</v>
      </c>
      <c r="F112" s="306">
        <v>44387</v>
      </c>
      <c r="G112" s="304">
        <v>7380</v>
      </c>
      <c r="H112" s="17">
        <f t="shared" si="14"/>
        <v>44723.291666666664</v>
      </c>
      <c r="I112" s="18">
        <f t="shared" si="9"/>
        <v>823</v>
      </c>
      <c r="J112" s="12" t="str">
        <f t="shared" si="10"/>
        <v>NOT DUE</v>
      </c>
      <c r="K112" s="24" t="s">
        <v>3375</v>
      </c>
      <c r="L112" s="15"/>
    </row>
    <row r="113" spans="1:12" ht="24">
      <c r="A113" s="12" t="s">
        <v>3268</v>
      </c>
      <c r="B113" s="24" t="s">
        <v>1385</v>
      </c>
      <c r="C113" s="24" t="s">
        <v>1386</v>
      </c>
      <c r="D113" s="34">
        <v>8000</v>
      </c>
      <c r="E113" s="8">
        <v>44082</v>
      </c>
      <c r="F113" s="306">
        <v>44387</v>
      </c>
      <c r="G113" s="304">
        <v>7380</v>
      </c>
      <c r="H113" s="17">
        <f t="shared" si="14"/>
        <v>44723.291666666664</v>
      </c>
      <c r="I113" s="18">
        <f t="shared" si="9"/>
        <v>823</v>
      </c>
      <c r="J113" s="12" t="str">
        <f t="shared" si="10"/>
        <v>NOT DUE</v>
      </c>
      <c r="K113" s="24" t="s">
        <v>3375</v>
      </c>
      <c r="L113" s="15"/>
    </row>
    <row r="114" spans="1:12" ht="24">
      <c r="A114" s="12" t="s">
        <v>3269</v>
      </c>
      <c r="B114" s="24" t="s">
        <v>1387</v>
      </c>
      <c r="C114" s="24" t="s">
        <v>1388</v>
      </c>
      <c r="D114" s="34">
        <v>8000</v>
      </c>
      <c r="E114" s="8">
        <v>44082</v>
      </c>
      <c r="F114" s="306">
        <v>44387</v>
      </c>
      <c r="G114" s="304">
        <v>7380</v>
      </c>
      <c r="H114" s="17">
        <f t="shared" si="14"/>
        <v>44723.291666666664</v>
      </c>
      <c r="I114" s="18">
        <f t="shared" si="9"/>
        <v>823</v>
      </c>
      <c r="J114" s="12" t="str">
        <f t="shared" si="10"/>
        <v>NOT DUE</v>
      </c>
      <c r="K114" s="24" t="s">
        <v>3375</v>
      </c>
      <c r="L114" s="15"/>
    </row>
    <row r="115" spans="1:12" ht="24">
      <c r="A115" s="12" t="s">
        <v>3270</v>
      </c>
      <c r="B115" s="24" t="s">
        <v>1389</v>
      </c>
      <c r="C115" s="24" t="s">
        <v>1334</v>
      </c>
      <c r="D115" s="34">
        <v>8000</v>
      </c>
      <c r="E115" s="8">
        <v>44082</v>
      </c>
      <c r="F115" s="306">
        <v>44387</v>
      </c>
      <c r="G115" s="304">
        <v>7380</v>
      </c>
      <c r="H115" s="17">
        <f t="shared" si="14"/>
        <v>44723.291666666664</v>
      </c>
      <c r="I115" s="18">
        <f t="shared" si="9"/>
        <v>823</v>
      </c>
      <c r="J115" s="12" t="str">
        <f t="shared" si="10"/>
        <v>NOT DUE</v>
      </c>
      <c r="K115" s="24" t="s">
        <v>3375</v>
      </c>
      <c r="L115" s="15"/>
    </row>
    <row r="116" spans="1:12" ht="24">
      <c r="A116" s="12" t="s">
        <v>3271</v>
      </c>
      <c r="B116" s="24" t="s">
        <v>1390</v>
      </c>
      <c r="C116" s="24" t="s">
        <v>1391</v>
      </c>
      <c r="D116" s="34">
        <v>8000</v>
      </c>
      <c r="E116" s="8">
        <v>44082</v>
      </c>
      <c r="F116" s="306">
        <v>44387</v>
      </c>
      <c r="G116" s="304">
        <v>7380</v>
      </c>
      <c r="H116" s="17">
        <f t="shared" si="14"/>
        <v>44723.291666666664</v>
      </c>
      <c r="I116" s="18">
        <f t="shared" si="9"/>
        <v>823</v>
      </c>
      <c r="J116" s="12" t="str">
        <f t="shared" si="10"/>
        <v>NOT DUE</v>
      </c>
      <c r="K116" s="24" t="s">
        <v>3375</v>
      </c>
      <c r="L116" s="15"/>
    </row>
    <row r="117" spans="1:12">
      <c r="A117" s="12" t="s">
        <v>3272</v>
      </c>
      <c r="B117" s="24" t="s">
        <v>1392</v>
      </c>
      <c r="C117" s="24" t="s">
        <v>1154</v>
      </c>
      <c r="D117" s="34">
        <v>8000</v>
      </c>
      <c r="E117" s="8">
        <v>44082</v>
      </c>
      <c r="F117" s="306">
        <v>44387</v>
      </c>
      <c r="G117" s="304">
        <v>7380</v>
      </c>
      <c r="H117" s="17">
        <f>IF(I117&lt;=8000,$F$5+(I117/24),"error")</f>
        <v>44723.291666666664</v>
      </c>
      <c r="I117" s="18">
        <f t="shared" si="9"/>
        <v>823</v>
      </c>
      <c r="J117" s="12" t="str">
        <f t="shared" si="10"/>
        <v>NOT DUE</v>
      </c>
      <c r="K117" s="24" t="s">
        <v>3375</v>
      </c>
      <c r="L117" s="15"/>
    </row>
    <row r="118" spans="1:12">
      <c r="A118" s="12" t="s">
        <v>3273</v>
      </c>
      <c r="B118" s="24" t="s">
        <v>1393</v>
      </c>
      <c r="C118" s="24" t="s">
        <v>1394</v>
      </c>
      <c r="D118" s="34">
        <v>4000</v>
      </c>
      <c r="E118" s="8">
        <v>44082</v>
      </c>
      <c r="F118" s="306">
        <v>44548</v>
      </c>
      <c r="G118" s="304">
        <v>11263</v>
      </c>
      <c r="H118" s="17">
        <f>IF(I118&lt;=4000,$F$5+(I118/24),"error")</f>
        <v>44718.416666666664</v>
      </c>
      <c r="I118" s="18">
        <f t="shared" si="9"/>
        <v>706</v>
      </c>
      <c r="J118" s="12" t="str">
        <f t="shared" si="10"/>
        <v>NOT DUE</v>
      </c>
      <c r="K118" s="24"/>
      <c r="L118" s="15"/>
    </row>
    <row r="119" spans="1:12">
      <c r="A119" s="12" t="s">
        <v>3274</v>
      </c>
      <c r="B119" s="24" t="s">
        <v>1395</v>
      </c>
      <c r="C119" s="24" t="s">
        <v>35</v>
      </c>
      <c r="D119" s="34">
        <v>24000</v>
      </c>
      <c r="E119" s="8">
        <v>44082</v>
      </c>
      <c r="F119" s="306">
        <v>44387</v>
      </c>
      <c r="G119" s="20"/>
      <c r="H119" s="17">
        <f>IF(I119&lt;=24000,$F$5+(I119/24),"error")</f>
        <v>45082.458333333336</v>
      </c>
      <c r="I119" s="18">
        <f t="shared" si="9"/>
        <v>9443</v>
      </c>
      <c r="J119" s="12" t="str">
        <f t="shared" si="10"/>
        <v>NOT DUE</v>
      </c>
      <c r="K119" s="24"/>
      <c r="L119" s="15"/>
    </row>
    <row r="120" spans="1:12" ht="36">
      <c r="A120" s="12" t="s">
        <v>3275</v>
      </c>
      <c r="B120" s="24" t="s">
        <v>1396</v>
      </c>
      <c r="C120" s="24" t="s">
        <v>35</v>
      </c>
      <c r="D120" s="34">
        <v>4000</v>
      </c>
      <c r="E120" s="8">
        <v>44082</v>
      </c>
      <c r="F120" s="306">
        <v>44548</v>
      </c>
      <c r="G120" s="20">
        <v>11263</v>
      </c>
      <c r="H120" s="17">
        <f>IF(I120&lt;=4000,$F$5+(I120/24),"error")</f>
        <v>44718.416666666664</v>
      </c>
      <c r="I120" s="18">
        <f t="shared" si="9"/>
        <v>706</v>
      </c>
      <c r="J120" s="12" t="str">
        <f t="shared" si="10"/>
        <v>NOT DUE</v>
      </c>
      <c r="K120" s="24" t="s">
        <v>1409</v>
      </c>
      <c r="L120" s="15"/>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t="s">
        <v>4951</v>
      </c>
      <c r="J126" s="462"/>
      <c r="K126" s="462"/>
    </row>
    <row r="127" spans="1:12">
      <c r="A127" s="220"/>
      <c r="E127" s="463"/>
      <c r="F127" s="463"/>
      <c r="G127" s="463"/>
      <c r="I127" s="463"/>
      <c r="J127" s="463"/>
      <c r="K127" s="463"/>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18C20C-7014-4AF4-8049-177ABB3482FF}">
          <x14:formula1>
            <xm:f>Details!$A$1:$A$7</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zoomScaleNormal="100" workbookViewId="0"/>
  </sheetViews>
  <sheetFormatPr defaultRowHeight="13.5"/>
  <cols>
    <col min="1" max="1" width="4.5" customWidth="1"/>
    <col min="2" max="2" width="30.125" customWidth="1"/>
    <col min="3" max="3" width="19.5" customWidth="1"/>
  </cols>
  <sheetData>
    <row r="1" spans="1:3" ht="4.5" customHeight="1"/>
    <row r="2" spans="1:3" ht="18.75">
      <c r="B2" s="84" t="s">
        <v>4095</v>
      </c>
    </row>
    <row r="3" spans="1:3" ht="26.25" customHeight="1">
      <c r="A3">
        <v>1</v>
      </c>
      <c r="B3" s="180" t="s">
        <v>2095</v>
      </c>
      <c r="C3" s="181" t="s">
        <v>4010</v>
      </c>
    </row>
    <row r="4" spans="1:3" ht="26.25" customHeight="1">
      <c r="A4">
        <v>2</v>
      </c>
      <c r="B4" s="180" t="s">
        <v>2096</v>
      </c>
      <c r="C4" s="182" t="s">
        <v>4011</v>
      </c>
    </row>
    <row r="5" spans="1:3" ht="26.25" customHeight="1">
      <c r="A5">
        <v>3</v>
      </c>
      <c r="B5" s="180" t="s">
        <v>3929</v>
      </c>
      <c r="C5" s="182" t="s">
        <v>4011</v>
      </c>
    </row>
    <row r="6" spans="1:3" ht="26.25" customHeight="1">
      <c r="A6">
        <v>4</v>
      </c>
      <c r="B6" s="180" t="s">
        <v>3288</v>
      </c>
      <c r="C6" s="182" t="s">
        <v>4011</v>
      </c>
    </row>
    <row r="7" spans="1:3" ht="26.25" customHeight="1">
      <c r="A7">
        <v>5</v>
      </c>
      <c r="B7" s="180" t="s">
        <v>3276</v>
      </c>
      <c r="C7" s="182" t="s">
        <v>4011</v>
      </c>
    </row>
    <row r="8" spans="1:3" ht="26.25" customHeight="1">
      <c r="A8">
        <v>6</v>
      </c>
      <c r="B8" s="180" t="s">
        <v>3289</v>
      </c>
      <c r="C8" s="182" t="s">
        <v>4011</v>
      </c>
    </row>
    <row r="9" spans="1:3" ht="26.25" customHeight="1">
      <c r="A9">
        <v>7</v>
      </c>
      <c r="B9" s="180" t="s">
        <v>3316</v>
      </c>
      <c r="C9" s="182" t="s">
        <v>4011</v>
      </c>
    </row>
    <row r="10" spans="1:3" ht="26.25" customHeight="1">
      <c r="A10">
        <v>8</v>
      </c>
      <c r="B10" s="180" t="s">
        <v>2097</v>
      </c>
      <c r="C10" s="182" t="s">
        <v>4012</v>
      </c>
    </row>
    <row r="11" spans="1:3" ht="26.25" customHeight="1">
      <c r="A11">
        <v>9</v>
      </c>
      <c r="B11" s="180" t="s">
        <v>2098</v>
      </c>
      <c r="C11" s="182" t="s">
        <v>4012</v>
      </c>
    </row>
    <row r="12" spans="1:3" ht="26.25" customHeight="1">
      <c r="A12">
        <v>10</v>
      </c>
      <c r="B12" s="180" t="s">
        <v>2099</v>
      </c>
      <c r="C12" s="182" t="s">
        <v>4012</v>
      </c>
    </row>
    <row r="13" spans="1:3" ht="26.25" customHeight="1">
      <c r="A13">
        <v>11</v>
      </c>
      <c r="B13" s="180" t="s">
        <v>737</v>
      </c>
      <c r="C13" s="182" t="s">
        <v>4012</v>
      </c>
    </row>
    <row r="14" spans="1:3" ht="26.25" customHeight="1">
      <c r="A14">
        <v>12</v>
      </c>
      <c r="B14" s="180" t="s">
        <v>2131</v>
      </c>
      <c r="C14" s="182" t="s">
        <v>4013</v>
      </c>
    </row>
    <row r="15" spans="1:3" ht="26.25" customHeight="1">
      <c r="A15">
        <v>13</v>
      </c>
      <c r="B15" s="180" t="s">
        <v>2132</v>
      </c>
      <c r="C15" s="182" t="s">
        <v>4013</v>
      </c>
    </row>
    <row r="16" spans="1:3" ht="26.25" customHeight="1">
      <c r="A16">
        <v>14</v>
      </c>
      <c r="B16" s="180" t="s">
        <v>4014</v>
      </c>
      <c r="C16" s="182" t="s">
        <v>4013</v>
      </c>
    </row>
    <row r="17" spans="1:3" ht="26.25" customHeight="1">
      <c r="A17">
        <v>15</v>
      </c>
      <c r="B17" s="180" t="s">
        <v>2133</v>
      </c>
      <c r="C17" s="182" t="s">
        <v>4013</v>
      </c>
    </row>
    <row r="18" spans="1:3" ht="26.25" customHeight="1">
      <c r="A18">
        <v>16</v>
      </c>
      <c r="B18" s="180" t="s">
        <v>2134</v>
      </c>
      <c r="C18" s="182" t="s">
        <v>4013</v>
      </c>
    </row>
    <row r="19" spans="1:3" ht="26.25" customHeight="1">
      <c r="A19">
        <v>17</v>
      </c>
      <c r="B19" s="180" t="s">
        <v>1525</v>
      </c>
      <c r="C19" s="182" t="s">
        <v>4013</v>
      </c>
    </row>
    <row r="20" spans="1:3" ht="26.25" customHeight="1">
      <c r="A20">
        <v>18</v>
      </c>
      <c r="B20" s="180" t="s">
        <v>2135</v>
      </c>
      <c r="C20" s="182" t="s">
        <v>4013</v>
      </c>
    </row>
    <row r="21" spans="1:3" ht="26.25" customHeight="1">
      <c r="A21">
        <v>19</v>
      </c>
      <c r="B21" s="180" t="s">
        <v>2136</v>
      </c>
      <c r="C21" s="182" t="s">
        <v>4013</v>
      </c>
    </row>
    <row r="22" spans="1:3" ht="26.25" customHeight="1">
      <c r="A22">
        <v>20</v>
      </c>
      <c r="B22" s="180" t="s">
        <v>2137</v>
      </c>
      <c r="C22" s="182" t="s">
        <v>4013</v>
      </c>
    </row>
    <row r="23" spans="1:3" ht="26.25" customHeight="1">
      <c r="A23">
        <v>21</v>
      </c>
      <c r="B23" s="180" t="s">
        <v>2138</v>
      </c>
      <c r="C23" s="182" t="s">
        <v>4013</v>
      </c>
    </row>
    <row r="24" spans="1:3" ht="26.25" customHeight="1">
      <c r="A24">
        <v>22</v>
      </c>
      <c r="B24" s="180" t="s">
        <v>2139</v>
      </c>
      <c r="C24" s="182" t="s">
        <v>4013</v>
      </c>
    </row>
    <row r="25" spans="1:3" ht="26.25" customHeight="1">
      <c r="A25">
        <v>23</v>
      </c>
      <c r="B25" s="180" t="s">
        <v>4738</v>
      </c>
      <c r="C25" s="182" t="s">
        <v>4013</v>
      </c>
    </row>
    <row r="26" spans="1:3" ht="26.25" customHeight="1">
      <c r="A26">
        <v>24</v>
      </c>
      <c r="B26" s="180" t="s">
        <v>1555</v>
      </c>
      <c r="C26" s="182" t="s">
        <v>4013</v>
      </c>
    </row>
    <row r="27" spans="1:3" ht="26.25" customHeight="1">
      <c r="A27">
        <v>25</v>
      </c>
      <c r="B27" s="180" t="s">
        <v>1556</v>
      </c>
      <c r="C27" s="182" t="s">
        <v>4013</v>
      </c>
    </row>
    <row r="28" spans="1:3" ht="26.25" customHeight="1">
      <c r="A28">
        <v>26</v>
      </c>
      <c r="B28" s="180" t="s">
        <v>1558</v>
      </c>
      <c r="C28" s="182" t="s">
        <v>4013</v>
      </c>
    </row>
    <row r="29" spans="1:3" ht="26.25" customHeight="1">
      <c r="A29">
        <v>27</v>
      </c>
      <c r="B29" s="180" t="s">
        <v>1559</v>
      </c>
      <c r="C29" s="182" t="s">
        <v>4013</v>
      </c>
    </row>
    <row r="30" spans="1:3" ht="26.25" customHeight="1">
      <c r="A30">
        <v>28</v>
      </c>
      <c r="B30" s="180" t="s">
        <v>1557</v>
      </c>
      <c r="C30" s="182" t="s">
        <v>4013</v>
      </c>
    </row>
    <row r="31" spans="1:3" ht="26.25" customHeight="1">
      <c r="A31">
        <v>29</v>
      </c>
      <c r="B31" s="180" t="s">
        <v>1560</v>
      </c>
      <c r="C31" s="182" t="s">
        <v>4013</v>
      </c>
    </row>
    <row r="32" spans="1:3" ht="26.25" customHeight="1">
      <c r="A32">
        <v>30</v>
      </c>
      <c r="B32" s="180" t="s">
        <v>1561</v>
      </c>
      <c r="C32" s="182" t="s">
        <v>4013</v>
      </c>
    </row>
    <row r="33" spans="1:3" ht="26.25" customHeight="1">
      <c r="A33">
        <v>31</v>
      </c>
      <c r="B33" s="180" t="s">
        <v>1562</v>
      </c>
      <c r="C33" s="182" t="s">
        <v>4013</v>
      </c>
    </row>
    <row r="34" spans="1:3" ht="26.25" customHeight="1">
      <c r="A34">
        <v>32</v>
      </c>
      <c r="B34" s="180" t="s">
        <v>1584</v>
      </c>
      <c r="C34" s="182" t="s">
        <v>4013</v>
      </c>
    </row>
    <row r="35" spans="1:3" ht="26.25" customHeight="1">
      <c r="A35">
        <v>33</v>
      </c>
      <c r="B35" s="180" t="s">
        <v>1585</v>
      </c>
      <c r="C35" s="182" t="s">
        <v>4013</v>
      </c>
    </row>
    <row r="36" spans="1:3" ht="26.25" customHeight="1">
      <c r="A36">
        <v>34</v>
      </c>
      <c r="B36" s="180" t="s">
        <v>1586</v>
      </c>
      <c r="C36" s="182" t="s">
        <v>4013</v>
      </c>
    </row>
    <row r="37" spans="1:3" ht="26.25" customHeight="1">
      <c r="A37">
        <v>35</v>
      </c>
      <c r="B37" s="180" t="s">
        <v>2140</v>
      </c>
      <c r="C37" s="182" t="s">
        <v>4011</v>
      </c>
    </row>
    <row r="38" spans="1:3" ht="26.25" customHeight="1">
      <c r="A38">
        <v>36</v>
      </c>
      <c r="B38" s="180" t="s">
        <v>2141</v>
      </c>
      <c r="C38" s="182" t="s">
        <v>4011</v>
      </c>
    </row>
    <row r="39" spans="1:3" ht="26.25" customHeight="1">
      <c r="A39">
        <v>37</v>
      </c>
      <c r="B39" s="180" t="s">
        <v>1606</v>
      </c>
      <c r="C39" s="182" t="s">
        <v>4011</v>
      </c>
    </row>
    <row r="40" spans="1:3" ht="26.25" customHeight="1">
      <c r="A40">
        <v>38</v>
      </c>
      <c r="B40" s="180" t="s">
        <v>1607</v>
      </c>
      <c r="C40" s="182" t="s">
        <v>4011</v>
      </c>
    </row>
    <row r="41" spans="1:3" ht="26.25" customHeight="1">
      <c r="A41">
        <v>39</v>
      </c>
      <c r="B41" s="180" t="s">
        <v>1608</v>
      </c>
      <c r="C41" s="182" t="s">
        <v>4011</v>
      </c>
    </row>
    <row r="42" spans="1:3" ht="26.25" customHeight="1">
      <c r="A42">
        <v>40</v>
      </c>
      <c r="B42" s="180" t="s">
        <v>1627</v>
      </c>
      <c r="C42" s="182" t="s">
        <v>4011</v>
      </c>
    </row>
    <row r="43" spans="1:3" ht="26.25" customHeight="1">
      <c r="A43">
        <v>41</v>
      </c>
      <c r="B43" s="180" t="s">
        <v>4741</v>
      </c>
      <c r="C43" s="182" t="s">
        <v>4011</v>
      </c>
    </row>
    <row r="44" spans="1:3" ht="26.25" customHeight="1">
      <c r="A44">
        <v>42</v>
      </c>
      <c r="B44" s="180" t="s">
        <v>4779</v>
      </c>
      <c r="C44" s="182" t="s">
        <v>4011</v>
      </c>
    </row>
    <row r="45" spans="1:3" ht="26.25" customHeight="1">
      <c r="A45">
        <v>43</v>
      </c>
      <c r="B45" s="180" t="s">
        <v>1644</v>
      </c>
      <c r="C45" s="182" t="s">
        <v>4013</v>
      </c>
    </row>
    <row r="46" spans="1:3" ht="26.25" customHeight="1">
      <c r="A46">
        <v>44</v>
      </c>
      <c r="B46" s="180" t="s">
        <v>1645</v>
      </c>
      <c r="C46" s="182" t="s">
        <v>4013</v>
      </c>
    </row>
    <row r="47" spans="1:3" ht="26.25" customHeight="1">
      <c r="A47">
        <v>45</v>
      </c>
      <c r="B47" s="180" t="s">
        <v>1662</v>
      </c>
      <c r="C47" s="182" t="s">
        <v>4013</v>
      </c>
    </row>
    <row r="48" spans="1:3" ht="26.25" customHeight="1">
      <c r="A48">
        <v>46</v>
      </c>
      <c r="B48" s="180" t="s">
        <v>1978</v>
      </c>
      <c r="C48" s="182" t="s">
        <v>4941</v>
      </c>
    </row>
    <row r="49" spans="1:3" ht="26.25" customHeight="1">
      <c r="A49">
        <v>47</v>
      </c>
      <c r="B49" s="180" t="s">
        <v>2041</v>
      </c>
      <c r="C49" s="182" t="s">
        <v>4013</v>
      </c>
    </row>
    <row r="50" spans="1:3" ht="26.25" customHeight="1">
      <c r="A50">
        <v>48</v>
      </c>
      <c r="B50" s="180" t="s">
        <v>4071</v>
      </c>
      <c r="C50" s="182" t="s">
        <v>4013</v>
      </c>
    </row>
    <row r="51" spans="1:3" ht="26.25" customHeight="1">
      <c r="A51">
        <v>49</v>
      </c>
      <c r="B51" s="180" t="s">
        <v>2142</v>
      </c>
      <c r="C51" s="182" t="s">
        <v>4013</v>
      </c>
    </row>
    <row r="52" spans="1:3" ht="26.25" customHeight="1">
      <c r="A52">
        <v>50</v>
      </c>
      <c r="B52" s="180" t="s">
        <v>2143</v>
      </c>
      <c r="C52" s="182" t="s">
        <v>4013</v>
      </c>
    </row>
    <row r="53" spans="1:3" ht="26.25" customHeight="1">
      <c r="A53">
        <v>51</v>
      </c>
      <c r="B53" s="180" t="s">
        <v>1826</v>
      </c>
      <c r="C53" s="182" t="s">
        <v>4011</v>
      </c>
    </row>
    <row r="54" spans="1:3" ht="26.25" customHeight="1">
      <c r="A54">
        <v>52</v>
      </c>
      <c r="B54" s="180" t="s">
        <v>2144</v>
      </c>
      <c r="C54" s="182" t="s">
        <v>4011</v>
      </c>
    </row>
    <row r="55" spans="1:3" ht="26.25" customHeight="1">
      <c r="A55">
        <v>53</v>
      </c>
      <c r="B55" s="180" t="s">
        <v>2145</v>
      </c>
      <c r="C55" s="182" t="s">
        <v>4013</v>
      </c>
    </row>
    <row r="56" spans="1:3" ht="26.25" customHeight="1">
      <c r="A56">
        <v>54</v>
      </c>
      <c r="B56" s="180" t="s">
        <v>2146</v>
      </c>
      <c r="C56" s="182" t="s">
        <v>4011</v>
      </c>
    </row>
    <row r="57" spans="1:3" ht="26.25" customHeight="1">
      <c r="A57">
        <v>55</v>
      </c>
      <c r="B57" s="180" t="s">
        <v>1917</v>
      </c>
      <c r="C57" s="182" t="s">
        <v>4013</v>
      </c>
    </row>
    <row r="58" spans="1:3" ht="26.25" customHeight="1">
      <c r="A58">
        <v>56</v>
      </c>
      <c r="B58" s="180" t="s">
        <v>1918</v>
      </c>
      <c r="C58" s="182" t="s">
        <v>4011</v>
      </c>
    </row>
    <row r="59" spans="1:3" ht="26.25" customHeight="1">
      <c r="A59">
        <v>57</v>
      </c>
      <c r="B59" s="180" t="s">
        <v>4813</v>
      </c>
      <c r="C59" s="182" t="s">
        <v>4011</v>
      </c>
    </row>
    <row r="60" spans="1:3" ht="26.25" customHeight="1">
      <c r="A60">
        <v>58</v>
      </c>
      <c r="B60" s="180" t="s">
        <v>1953</v>
      </c>
      <c r="C60" s="182" t="s">
        <v>4011</v>
      </c>
    </row>
    <row r="61" spans="1:3" ht="26.25" customHeight="1">
      <c r="A61">
        <v>59</v>
      </c>
      <c r="B61" s="180" t="s">
        <v>2065</v>
      </c>
      <c r="C61" s="182" t="s">
        <v>4011</v>
      </c>
    </row>
    <row r="62" spans="1:3" ht="26.25" customHeight="1">
      <c r="A62">
        <v>60</v>
      </c>
      <c r="B62" s="180" t="s">
        <v>2066</v>
      </c>
      <c r="C62" s="182" t="s">
        <v>4011</v>
      </c>
    </row>
    <row r="63" spans="1:3" ht="26.25" customHeight="1">
      <c r="A63">
        <v>61</v>
      </c>
      <c r="B63" s="180" t="s">
        <v>1945</v>
      </c>
      <c r="C63" s="182" t="s">
        <v>4011</v>
      </c>
    </row>
    <row r="64" spans="1:3" ht="26.25" customHeight="1">
      <c r="A64">
        <v>62</v>
      </c>
      <c r="B64" s="180" t="s">
        <v>1946</v>
      </c>
      <c r="C64" s="182" t="s">
        <v>4011</v>
      </c>
    </row>
    <row r="65" spans="1:3" ht="26.25" customHeight="1">
      <c r="A65">
        <v>63</v>
      </c>
      <c r="B65" s="180" t="s">
        <v>1947</v>
      </c>
      <c r="C65" s="182" t="s">
        <v>4011</v>
      </c>
    </row>
    <row r="66" spans="1:3" ht="26.25" customHeight="1">
      <c r="A66">
        <v>64</v>
      </c>
      <c r="B66" s="180" t="s">
        <v>2147</v>
      </c>
      <c r="C66" s="182" t="s">
        <v>4011</v>
      </c>
    </row>
    <row r="67" spans="1:3" ht="26.25" customHeight="1">
      <c r="A67">
        <v>65</v>
      </c>
      <c r="B67" s="180" t="s">
        <v>1962</v>
      </c>
      <c r="C67" s="182" t="s">
        <v>4013</v>
      </c>
    </row>
    <row r="68" spans="1:3" ht="26.25" customHeight="1">
      <c r="A68">
        <v>66</v>
      </c>
      <c r="B68" s="180" t="s">
        <v>2148</v>
      </c>
      <c r="C68" s="182" t="s">
        <v>4011</v>
      </c>
    </row>
    <row r="69" spans="1:3" ht="26.25" customHeight="1">
      <c r="A69">
        <v>67</v>
      </c>
      <c r="B69" s="180" t="s">
        <v>2040</v>
      </c>
      <c r="C69" s="182" t="s">
        <v>4011</v>
      </c>
    </row>
    <row r="70" spans="1:3" ht="26.25" customHeight="1">
      <c r="A70">
        <v>68</v>
      </c>
      <c r="B70" s="180" t="s">
        <v>2149</v>
      </c>
      <c r="C70" s="182" t="s">
        <v>4013</v>
      </c>
    </row>
    <row r="71" spans="1:3" ht="26.25" customHeight="1">
      <c r="A71">
        <v>69</v>
      </c>
      <c r="B71" s="180" t="s">
        <v>3928</v>
      </c>
      <c r="C71" s="182" t="s">
        <v>4011</v>
      </c>
    </row>
    <row r="72" spans="1:3" ht="26.25" customHeight="1">
      <c r="A72">
        <v>70</v>
      </c>
      <c r="B72" s="180" t="s">
        <v>4111</v>
      </c>
      <c r="C72" s="182" t="s">
        <v>4388</v>
      </c>
    </row>
    <row r="73" spans="1:3" ht="26.45" customHeight="1">
      <c r="A73">
        <v>71</v>
      </c>
      <c r="B73" s="180" t="s">
        <v>4393</v>
      </c>
      <c r="C73" s="182" t="s">
        <v>4011</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topLeftCell="A118" zoomScaleNormal="100" workbookViewId="0">
      <selection activeCell="F36" sqref="F3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2135</v>
      </c>
      <c r="D3" s="518" t="s">
        <v>12</v>
      </c>
      <c r="E3" s="518"/>
      <c r="F3" s="249" t="s">
        <v>3056</v>
      </c>
    </row>
    <row r="4" spans="1:12" ht="18" customHeight="1">
      <c r="A4" s="517" t="s">
        <v>74</v>
      </c>
      <c r="B4" s="517"/>
      <c r="C4" s="29" t="s">
        <v>4648</v>
      </c>
      <c r="D4" s="518" t="s">
        <v>2072</v>
      </c>
      <c r="E4" s="518"/>
      <c r="F4" s="246">
        <f>'Running Hours'!B20</f>
        <v>1871</v>
      </c>
    </row>
    <row r="5" spans="1:12" ht="18" customHeight="1">
      <c r="A5" s="517" t="s">
        <v>75</v>
      </c>
      <c r="B5" s="517"/>
      <c r="C5" s="30" t="s">
        <v>4646</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3057</v>
      </c>
      <c r="B8" s="24" t="s">
        <v>1129</v>
      </c>
      <c r="C8" s="24" t="s">
        <v>1130</v>
      </c>
      <c r="D8" s="34">
        <v>2000</v>
      </c>
      <c r="E8" s="8">
        <v>44082</v>
      </c>
      <c r="F8" s="8">
        <v>44650</v>
      </c>
      <c r="G8" s="20">
        <v>1093</v>
      </c>
      <c r="H8" s="17">
        <f>IF(I8&lt;=2000,$F$5+(I8/24),"error")</f>
        <v>44739.916666666664</v>
      </c>
      <c r="I8" s="18">
        <f t="shared" ref="I8:I71" si="0">D8-($F$4-G8)</f>
        <v>1222</v>
      </c>
      <c r="J8" s="12" t="str">
        <f>IF(I8="","",IF(I8&lt;0,"OVERDUE","NOT DUE"))</f>
        <v>NOT DUE</v>
      </c>
      <c r="K8" s="24" t="s">
        <v>3370</v>
      </c>
      <c r="L8" s="32"/>
    </row>
    <row r="9" spans="1:12" ht="24">
      <c r="A9" s="12" t="s">
        <v>3058</v>
      </c>
      <c r="B9" s="24" t="s">
        <v>1131</v>
      </c>
      <c r="C9" s="24" t="s">
        <v>1132</v>
      </c>
      <c r="D9" s="34">
        <v>2000</v>
      </c>
      <c r="E9" s="8">
        <v>44082</v>
      </c>
      <c r="F9" s="366">
        <v>44650</v>
      </c>
      <c r="G9" s="304">
        <v>1093</v>
      </c>
      <c r="H9" s="17">
        <f t="shared" ref="H9:H38" si="1">IF(I9&lt;=2000,$F$5+(I9/24),"error")</f>
        <v>44739.916666666664</v>
      </c>
      <c r="I9" s="18">
        <f t="shared" si="0"/>
        <v>1222</v>
      </c>
      <c r="J9" s="12" t="str">
        <f t="shared" ref="J9:J72" si="2">IF(I9="","",IF(I9&lt;0,"OVERDUE","NOT DUE"))</f>
        <v>NOT DUE</v>
      </c>
      <c r="K9" s="24" t="s">
        <v>3370</v>
      </c>
      <c r="L9" s="32"/>
    </row>
    <row r="10" spans="1:12" ht="15" customHeight="1">
      <c r="A10" s="12" t="s">
        <v>3059</v>
      </c>
      <c r="B10" s="24" t="s">
        <v>1133</v>
      </c>
      <c r="C10" s="24" t="s">
        <v>1134</v>
      </c>
      <c r="D10" s="34">
        <v>2000</v>
      </c>
      <c r="E10" s="8">
        <v>44082</v>
      </c>
      <c r="F10" s="366">
        <v>44650</v>
      </c>
      <c r="G10" s="304">
        <v>1093</v>
      </c>
      <c r="H10" s="17">
        <f t="shared" si="1"/>
        <v>44739.916666666664</v>
      </c>
      <c r="I10" s="18">
        <f t="shared" si="0"/>
        <v>1222</v>
      </c>
      <c r="J10" s="12" t="str">
        <f t="shared" si="2"/>
        <v>NOT DUE</v>
      </c>
      <c r="K10" s="24" t="s">
        <v>3370</v>
      </c>
      <c r="L10" s="32"/>
    </row>
    <row r="11" spans="1:12" ht="15" customHeight="1">
      <c r="A11" s="12" t="s">
        <v>3060</v>
      </c>
      <c r="B11" s="24" t="s">
        <v>1135</v>
      </c>
      <c r="C11" s="24" t="s">
        <v>1136</v>
      </c>
      <c r="D11" s="34">
        <v>2000</v>
      </c>
      <c r="E11" s="8">
        <v>44082</v>
      </c>
      <c r="F11" s="366">
        <v>44650</v>
      </c>
      <c r="G11" s="304">
        <v>1093</v>
      </c>
      <c r="H11" s="17">
        <f t="shared" si="1"/>
        <v>44739.916666666664</v>
      </c>
      <c r="I11" s="18">
        <f t="shared" si="0"/>
        <v>1222</v>
      </c>
      <c r="J11" s="12" t="str">
        <f t="shared" si="2"/>
        <v>NOT DUE</v>
      </c>
      <c r="K11" s="24" t="s">
        <v>3370</v>
      </c>
      <c r="L11" s="32"/>
    </row>
    <row r="12" spans="1:12" ht="15" customHeight="1">
      <c r="A12" s="12" t="s">
        <v>3061</v>
      </c>
      <c r="B12" s="24" t="s">
        <v>1137</v>
      </c>
      <c r="C12" s="24" t="s">
        <v>1138</v>
      </c>
      <c r="D12" s="34">
        <v>2000</v>
      </c>
      <c r="E12" s="8">
        <v>44082</v>
      </c>
      <c r="F12" s="366">
        <v>44650</v>
      </c>
      <c r="G12" s="304">
        <v>1093</v>
      </c>
      <c r="H12" s="17">
        <f t="shared" si="1"/>
        <v>44739.916666666664</v>
      </c>
      <c r="I12" s="18">
        <f t="shared" si="0"/>
        <v>1222</v>
      </c>
      <c r="J12" s="12" t="str">
        <f t="shared" si="2"/>
        <v>NOT DUE</v>
      </c>
      <c r="K12" s="24" t="s">
        <v>3370</v>
      </c>
      <c r="L12" s="32"/>
    </row>
    <row r="13" spans="1:12" ht="26.45" customHeight="1">
      <c r="A13" s="12" t="s">
        <v>3062</v>
      </c>
      <c r="B13" s="24" t="s">
        <v>1203</v>
      </c>
      <c r="C13" s="24" t="s">
        <v>1139</v>
      </c>
      <c r="D13" s="34">
        <v>2000</v>
      </c>
      <c r="E13" s="8">
        <v>44082</v>
      </c>
      <c r="F13" s="366">
        <v>44650</v>
      </c>
      <c r="G13" s="304">
        <v>1093</v>
      </c>
      <c r="H13" s="17">
        <f t="shared" si="1"/>
        <v>44739.916666666664</v>
      </c>
      <c r="I13" s="18">
        <f t="shared" si="0"/>
        <v>1222</v>
      </c>
      <c r="J13" s="12" t="str">
        <f t="shared" si="2"/>
        <v>NOT DUE</v>
      </c>
      <c r="K13" s="24" t="s">
        <v>3370</v>
      </c>
      <c r="L13" s="32"/>
    </row>
    <row r="14" spans="1:12" ht="26.45" customHeight="1">
      <c r="A14" s="12" t="s">
        <v>3063</v>
      </c>
      <c r="B14" s="24" t="s">
        <v>1204</v>
      </c>
      <c r="C14" s="24" t="s">
        <v>1140</v>
      </c>
      <c r="D14" s="34">
        <v>2000</v>
      </c>
      <c r="E14" s="8">
        <v>44082</v>
      </c>
      <c r="F14" s="366">
        <v>44650</v>
      </c>
      <c r="G14" s="304">
        <v>1093</v>
      </c>
      <c r="H14" s="17">
        <f>IF(I14&lt;=2000,$F$5+(I14/24),"error")</f>
        <v>44739.916666666664</v>
      </c>
      <c r="I14" s="18">
        <f t="shared" si="0"/>
        <v>1222</v>
      </c>
      <c r="J14" s="12" t="str">
        <f t="shared" si="2"/>
        <v>NOT DUE</v>
      </c>
      <c r="K14" s="24" t="s">
        <v>3370</v>
      </c>
      <c r="L14" s="32"/>
    </row>
    <row r="15" spans="1:12" ht="15" customHeight="1">
      <c r="A15" s="12" t="s">
        <v>3064</v>
      </c>
      <c r="B15" s="24" t="s">
        <v>1141</v>
      </c>
      <c r="C15" s="24" t="s">
        <v>1142</v>
      </c>
      <c r="D15" s="34">
        <v>2000</v>
      </c>
      <c r="E15" s="8">
        <v>44082</v>
      </c>
      <c r="F15" s="366">
        <v>44650</v>
      </c>
      <c r="G15" s="304">
        <v>1093</v>
      </c>
      <c r="H15" s="17">
        <f t="shared" si="1"/>
        <v>44739.916666666664</v>
      </c>
      <c r="I15" s="18">
        <f t="shared" si="0"/>
        <v>1222</v>
      </c>
      <c r="J15" s="12" t="str">
        <f t="shared" si="2"/>
        <v>NOT DUE</v>
      </c>
      <c r="K15" s="24" t="s">
        <v>3370</v>
      </c>
      <c r="L15" s="32"/>
    </row>
    <row r="16" spans="1:12" ht="15" customHeight="1">
      <c r="A16" s="12" t="s">
        <v>3065</v>
      </c>
      <c r="B16" s="24" t="s">
        <v>1143</v>
      </c>
      <c r="C16" s="24" t="s">
        <v>1144</v>
      </c>
      <c r="D16" s="34">
        <v>2000</v>
      </c>
      <c r="E16" s="8">
        <v>44082</v>
      </c>
      <c r="F16" s="366">
        <v>44650</v>
      </c>
      <c r="G16" s="304">
        <v>1093</v>
      </c>
      <c r="H16" s="17">
        <f t="shared" si="1"/>
        <v>44739.916666666664</v>
      </c>
      <c r="I16" s="18">
        <f t="shared" si="0"/>
        <v>1222</v>
      </c>
      <c r="J16" s="12" t="str">
        <f t="shared" si="2"/>
        <v>NOT DUE</v>
      </c>
      <c r="K16" s="24" t="s">
        <v>3370</v>
      </c>
      <c r="L16" s="32"/>
    </row>
    <row r="17" spans="1:12" ht="15" customHeight="1">
      <c r="A17" s="12" t="s">
        <v>3066</v>
      </c>
      <c r="B17" s="24" t="s">
        <v>1145</v>
      </c>
      <c r="C17" s="24" t="s">
        <v>1144</v>
      </c>
      <c r="D17" s="34">
        <v>2000</v>
      </c>
      <c r="E17" s="8">
        <v>44082</v>
      </c>
      <c r="F17" s="366">
        <v>44650</v>
      </c>
      <c r="G17" s="304">
        <v>1093</v>
      </c>
      <c r="H17" s="17">
        <f t="shared" si="1"/>
        <v>44739.916666666664</v>
      </c>
      <c r="I17" s="18">
        <f t="shared" si="0"/>
        <v>1222</v>
      </c>
      <c r="J17" s="12" t="str">
        <f t="shared" si="2"/>
        <v>NOT DUE</v>
      </c>
      <c r="K17" s="24" t="s">
        <v>3370</v>
      </c>
      <c r="L17" s="32"/>
    </row>
    <row r="18" spans="1:12" ht="15" customHeight="1">
      <c r="A18" s="12" t="s">
        <v>3067</v>
      </c>
      <c r="B18" s="24" t="s">
        <v>1146</v>
      </c>
      <c r="C18" s="24" t="s">
        <v>1147</v>
      </c>
      <c r="D18" s="34">
        <v>2000</v>
      </c>
      <c r="E18" s="8">
        <v>44082</v>
      </c>
      <c r="F18" s="366">
        <v>44650</v>
      </c>
      <c r="G18" s="304">
        <v>1093</v>
      </c>
      <c r="H18" s="17">
        <f t="shared" si="1"/>
        <v>44739.916666666664</v>
      </c>
      <c r="I18" s="18">
        <f t="shared" si="0"/>
        <v>1222</v>
      </c>
      <c r="J18" s="12" t="str">
        <f t="shared" si="2"/>
        <v>NOT DUE</v>
      </c>
      <c r="K18" s="24" t="s">
        <v>3370</v>
      </c>
      <c r="L18" s="32"/>
    </row>
    <row r="19" spans="1:12" ht="26.45" customHeight="1">
      <c r="A19" s="12" t="s">
        <v>3068</v>
      </c>
      <c r="B19" s="24" t="s">
        <v>1148</v>
      </c>
      <c r="C19" s="24" t="s">
        <v>1149</v>
      </c>
      <c r="D19" s="34">
        <v>2000</v>
      </c>
      <c r="E19" s="8">
        <v>44082</v>
      </c>
      <c r="F19" s="366">
        <v>44650</v>
      </c>
      <c r="G19" s="304">
        <v>1093</v>
      </c>
      <c r="H19" s="17">
        <f t="shared" si="1"/>
        <v>44739.916666666664</v>
      </c>
      <c r="I19" s="18">
        <f t="shared" si="0"/>
        <v>1222</v>
      </c>
      <c r="J19" s="12" t="str">
        <f t="shared" si="2"/>
        <v>NOT DUE</v>
      </c>
      <c r="K19" s="24" t="s">
        <v>3370</v>
      </c>
      <c r="L19" s="32"/>
    </row>
    <row r="20" spans="1:12" ht="15" customHeight="1">
      <c r="A20" s="12" t="s">
        <v>3069</v>
      </c>
      <c r="B20" s="24" t="s">
        <v>1150</v>
      </c>
      <c r="C20" s="24" t="s">
        <v>1149</v>
      </c>
      <c r="D20" s="34">
        <v>2000</v>
      </c>
      <c r="E20" s="8">
        <v>44082</v>
      </c>
      <c r="F20" s="366">
        <v>44650</v>
      </c>
      <c r="G20" s="304">
        <v>1093</v>
      </c>
      <c r="H20" s="17">
        <f t="shared" si="1"/>
        <v>44739.916666666664</v>
      </c>
      <c r="I20" s="18">
        <f t="shared" si="0"/>
        <v>1222</v>
      </c>
      <c r="J20" s="12" t="str">
        <f t="shared" si="2"/>
        <v>NOT DUE</v>
      </c>
      <c r="K20" s="24" t="s">
        <v>3370</v>
      </c>
      <c r="L20" s="32"/>
    </row>
    <row r="21" spans="1:12" ht="26.45" customHeight="1">
      <c r="A21" s="12" t="s">
        <v>3070</v>
      </c>
      <c r="B21" s="24" t="s">
        <v>1151</v>
      </c>
      <c r="C21" s="24" t="s">
        <v>1152</v>
      </c>
      <c r="D21" s="34">
        <v>2000</v>
      </c>
      <c r="E21" s="8">
        <v>44082</v>
      </c>
      <c r="F21" s="366">
        <v>44650</v>
      </c>
      <c r="G21" s="304">
        <v>1093</v>
      </c>
      <c r="H21" s="17">
        <f t="shared" si="1"/>
        <v>44739.916666666664</v>
      </c>
      <c r="I21" s="18">
        <f t="shared" si="0"/>
        <v>1222</v>
      </c>
      <c r="J21" s="12" t="str">
        <f t="shared" si="2"/>
        <v>NOT DUE</v>
      </c>
      <c r="K21" s="24" t="s">
        <v>3370</v>
      </c>
      <c r="L21" s="32"/>
    </row>
    <row r="22" spans="1:12" ht="26.45" customHeight="1">
      <c r="A22" s="12" t="s">
        <v>3071</v>
      </c>
      <c r="B22" s="24" t="s">
        <v>1205</v>
      </c>
      <c r="C22" s="24" t="s">
        <v>1149</v>
      </c>
      <c r="D22" s="34">
        <v>2000</v>
      </c>
      <c r="E22" s="8">
        <v>44082</v>
      </c>
      <c r="F22" s="366">
        <v>44650</v>
      </c>
      <c r="G22" s="304">
        <v>1093</v>
      </c>
      <c r="H22" s="17">
        <f>IF(I22&lt;=2000,$F$5+(I22/24),"error")</f>
        <v>44739.916666666664</v>
      </c>
      <c r="I22" s="18">
        <f t="shared" si="0"/>
        <v>1222</v>
      </c>
      <c r="J22" s="12" t="str">
        <f t="shared" si="2"/>
        <v>NOT DUE</v>
      </c>
      <c r="K22" s="24" t="s">
        <v>3370</v>
      </c>
      <c r="L22" s="32"/>
    </row>
    <row r="23" spans="1:12" ht="15" customHeight="1">
      <c r="A23" s="12" t="s">
        <v>3072</v>
      </c>
      <c r="B23" s="24" t="s">
        <v>1153</v>
      </c>
      <c r="C23" s="24" t="s">
        <v>1154</v>
      </c>
      <c r="D23" s="34">
        <v>2000</v>
      </c>
      <c r="E23" s="8">
        <v>44082</v>
      </c>
      <c r="F23" s="366">
        <v>44650</v>
      </c>
      <c r="G23" s="304">
        <v>1093</v>
      </c>
      <c r="H23" s="17">
        <f t="shared" si="1"/>
        <v>44739.916666666664</v>
      </c>
      <c r="I23" s="18">
        <f t="shared" si="0"/>
        <v>1222</v>
      </c>
      <c r="J23" s="12" t="str">
        <f t="shared" si="2"/>
        <v>NOT DUE</v>
      </c>
      <c r="K23" s="24" t="s">
        <v>3370</v>
      </c>
      <c r="L23" s="32"/>
    </row>
    <row r="24" spans="1:12" ht="26.45" customHeight="1">
      <c r="A24" s="12" t="s">
        <v>3073</v>
      </c>
      <c r="B24" s="24" t="s">
        <v>1155</v>
      </c>
      <c r="C24" s="24" t="s">
        <v>23</v>
      </c>
      <c r="D24" s="34">
        <v>2000</v>
      </c>
      <c r="E24" s="8">
        <v>44082</v>
      </c>
      <c r="F24" s="366">
        <v>44650</v>
      </c>
      <c r="G24" s="304">
        <v>1093</v>
      </c>
      <c r="H24" s="17">
        <f t="shared" si="1"/>
        <v>44739.916666666664</v>
      </c>
      <c r="I24" s="18">
        <f t="shared" si="0"/>
        <v>1222</v>
      </c>
      <c r="J24" s="12" t="str">
        <f t="shared" si="2"/>
        <v>NOT DUE</v>
      </c>
      <c r="K24" s="24" t="s">
        <v>3370</v>
      </c>
      <c r="L24" s="32"/>
    </row>
    <row r="25" spans="1:12" ht="15" customHeight="1">
      <c r="A25" s="12" t="s">
        <v>3074</v>
      </c>
      <c r="B25" s="24" t="s">
        <v>1156</v>
      </c>
      <c r="C25" s="24" t="s">
        <v>1157</v>
      </c>
      <c r="D25" s="34">
        <v>2000</v>
      </c>
      <c r="E25" s="8">
        <v>44082</v>
      </c>
      <c r="F25" s="366">
        <v>44650</v>
      </c>
      <c r="G25" s="304">
        <v>1093</v>
      </c>
      <c r="H25" s="17">
        <f t="shared" si="1"/>
        <v>44739.916666666664</v>
      </c>
      <c r="I25" s="18">
        <f t="shared" si="0"/>
        <v>1222</v>
      </c>
      <c r="J25" s="12" t="str">
        <f t="shared" si="2"/>
        <v>NOT DUE</v>
      </c>
      <c r="K25" s="24" t="s">
        <v>3370</v>
      </c>
      <c r="L25" s="32"/>
    </row>
    <row r="26" spans="1:12" ht="26.45" customHeight="1">
      <c r="A26" s="12" t="s">
        <v>3075</v>
      </c>
      <c r="B26" s="24" t="s">
        <v>1158</v>
      </c>
      <c r="C26" s="24" t="s">
        <v>1159</v>
      </c>
      <c r="D26" s="34">
        <v>2000</v>
      </c>
      <c r="E26" s="8">
        <v>44082</v>
      </c>
      <c r="F26" s="366">
        <v>44650</v>
      </c>
      <c r="G26" s="304">
        <v>1093</v>
      </c>
      <c r="H26" s="17">
        <f t="shared" si="1"/>
        <v>44739.916666666664</v>
      </c>
      <c r="I26" s="18">
        <f t="shared" si="0"/>
        <v>1222</v>
      </c>
      <c r="J26" s="12" t="str">
        <f t="shared" si="2"/>
        <v>NOT DUE</v>
      </c>
      <c r="K26" s="24" t="s">
        <v>3370</v>
      </c>
      <c r="L26" s="32"/>
    </row>
    <row r="27" spans="1:12" ht="26.45" customHeight="1">
      <c r="A27" s="12" t="s">
        <v>3076</v>
      </c>
      <c r="B27" s="24" t="s">
        <v>1160</v>
      </c>
      <c r="C27" s="24" t="s">
        <v>1149</v>
      </c>
      <c r="D27" s="34">
        <v>2000</v>
      </c>
      <c r="E27" s="8">
        <v>44082</v>
      </c>
      <c r="F27" s="366">
        <v>44650</v>
      </c>
      <c r="G27" s="304">
        <v>1093</v>
      </c>
      <c r="H27" s="17">
        <f t="shared" si="1"/>
        <v>44739.916666666664</v>
      </c>
      <c r="I27" s="18">
        <f t="shared" si="0"/>
        <v>1222</v>
      </c>
      <c r="J27" s="12" t="str">
        <f t="shared" si="2"/>
        <v>NOT DUE</v>
      </c>
      <c r="K27" s="24" t="s">
        <v>3370</v>
      </c>
      <c r="L27" s="32"/>
    </row>
    <row r="28" spans="1:12" ht="26.45" customHeight="1">
      <c r="A28" s="12" t="s">
        <v>3077</v>
      </c>
      <c r="B28" s="24" t="s">
        <v>1161</v>
      </c>
      <c r="C28" s="24" t="s">
        <v>1162</v>
      </c>
      <c r="D28" s="34">
        <v>2000</v>
      </c>
      <c r="E28" s="8">
        <v>44082</v>
      </c>
      <c r="F28" s="366">
        <v>44650</v>
      </c>
      <c r="G28" s="304">
        <v>1093</v>
      </c>
      <c r="H28" s="17">
        <f t="shared" si="1"/>
        <v>44739.916666666664</v>
      </c>
      <c r="I28" s="18">
        <f t="shared" si="0"/>
        <v>1222</v>
      </c>
      <c r="J28" s="12" t="str">
        <f t="shared" si="2"/>
        <v>NOT DUE</v>
      </c>
      <c r="K28" s="24" t="s">
        <v>3370</v>
      </c>
      <c r="L28" s="32"/>
    </row>
    <row r="29" spans="1:12" ht="26.45" customHeight="1">
      <c r="A29" s="12" t="s">
        <v>3078</v>
      </c>
      <c r="B29" s="24" t="s">
        <v>1163</v>
      </c>
      <c r="C29" s="24" t="s">
        <v>1164</v>
      </c>
      <c r="D29" s="34">
        <v>2000</v>
      </c>
      <c r="E29" s="8">
        <v>44082</v>
      </c>
      <c r="F29" s="366">
        <v>44650</v>
      </c>
      <c r="G29" s="304">
        <v>1093</v>
      </c>
      <c r="H29" s="17">
        <f t="shared" si="1"/>
        <v>44739.916666666664</v>
      </c>
      <c r="I29" s="18">
        <f t="shared" si="0"/>
        <v>1222</v>
      </c>
      <c r="J29" s="12" t="str">
        <f t="shared" si="2"/>
        <v>NOT DUE</v>
      </c>
      <c r="K29" s="24" t="s">
        <v>3370</v>
      </c>
      <c r="L29" s="32"/>
    </row>
    <row r="30" spans="1:12" ht="26.45" customHeight="1">
      <c r="A30" s="12" t="s">
        <v>3079</v>
      </c>
      <c r="B30" s="24" t="s">
        <v>1165</v>
      </c>
      <c r="C30" s="24" t="s">
        <v>1138</v>
      </c>
      <c r="D30" s="34">
        <v>2000</v>
      </c>
      <c r="E30" s="8">
        <v>44082</v>
      </c>
      <c r="F30" s="366">
        <v>44650</v>
      </c>
      <c r="G30" s="304">
        <v>1093</v>
      </c>
      <c r="H30" s="17">
        <f t="shared" si="1"/>
        <v>44739.916666666664</v>
      </c>
      <c r="I30" s="18">
        <f t="shared" si="0"/>
        <v>1222</v>
      </c>
      <c r="J30" s="12" t="str">
        <f t="shared" si="2"/>
        <v>NOT DUE</v>
      </c>
      <c r="K30" s="24" t="s">
        <v>3370</v>
      </c>
      <c r="L30" s="32"/>
    </row>
    <row r="31" spans="1:12" ht="26.45" customHeight="1">
      <c r="A31" s="12" t="s">
        <v>3080</v>
      </c>
      <c r="B31" s="24" t="s">
        <v>1206</v>
      </c>
      <c r="C31" s="24" t="s">
        <v>1166</v>
      </c>
      <c r="D31" s="34">
        <v>2000</v>
      </c>
      <c r="E31" s="8">
        <v>44082</v>
      </c>
      <c r="F31" s="366">
        <v>44650</v>
      </c>
      <c r="G31" s="304">
        <v>1093</v>
      </c>
      <c r="H31" s="17">
        <f t="shared" si="1"/>
        <v>44739.916666666664</v>
      </c>
      <c r="I31" s="18">
        <f t="shared" si="0"/>
        <v>1222</v>
      </c>
      <c r="J31" s="12" t="str">
        <f t="shared" si="2"/>
        <v>NOT DUE</v>
      </c>
      <c r="K31" s="24" t="s">
        <v>3370</v>
      </c>
      <c r="L31" s="32"/>
    </row>
    <row r="32" spans="1:12" ht="26.45" customHeight="1">
      <c r="A32" s="12" t="s">
        <v>3081</v>
      </c>
      <c r="B32" s="24" t="s">
        <v>1167</v>
      </c>
      <c r="C32" s="24" t="s">
        <v>1168</v>
      </c>
      <c r="D32" s="34">
        <v>2000</v>
      </c>
      <c r="E32" s="8">
        <v>44082</v>
      </c>
      <c r="F32" s="366">
        <v>44650</v>
      </c>
      <c r="G32" s="304">
        <v>1093</v>
      </c>
      <c r="H32" s="17">
        <f t="shared" si="1"/>
        <v>44739.916666666664</v>
      </c>
      <c r="I32" s="18">
        <f t="shared" si="0"/>
        <v>1222</v>
      </c>
      <c r="J32" s="12" t="str">
        <f t="shared" si="2"/>
        <v>NOT DUE</v>
      </c>
      <c r="K32" s="24" t="s">
        <v>3370</v>
      </c>
      <c r="L32" s="32"/>
    </row>
    <row r="33" spans="1:12" ht="26.45" customHeight="1">
      <c r="A33" s="12" t="s">
        <v>3082</v>
      </c>
      <c r="B33" s="24" t="s">
        <v>1169</v>
      </c>
      <c r="C33" s="24" t="s">
        <v>1170</v>
      </c>
      <c r="D33" s="34">
        <v>2000</v>
      </c>
      <c r="E33" s="8">
        <v>44082</v>
      </c>
      <c r="F33" s="366">
        <v>44650</v>
      </c>
      <c r="G33" s="304">
        <v>1093</v>
      </c>
      <c r="H33" s="17">
        <f t="shared" si="1"/>
        <v>44739.916666666664</v>
      </c>
      <c r="I33" s="18">
        <f t="shared" si="0"/>
        <v>1222</v>
      </c>
      <c r="J33" s="12" t="str">
        <f t="shared" si="2"/>
        <v>NOT DUE</v>
      </c>
      <c r="K33" s="24" t="s">
        <v>3370</v>
      </c>
      <c r="L33" s="32"/>
    </row>
    <row r="34" spans="1:12" ht="26.45" customHeight="1">
      <c r="A34" s="12" t="s">
        <v>3083</v>
      </c>
      <c r="B34" s="24" t="s">
        <v>1171</v>
      </c>
      <c r="C34" s="24" t="s">
        <v>1172</v>
      </c>
      <c r="D34" s="34">
        <v>2000</v>
      </c>
      <c r="E34" s="8">
        <v>44082</v>
      </c>
      <c r="F34" s="366">
        <v>44650</v>
      </c>
      <c r="G34" s="304">
        <v>1093</v>
      </c>
      <c r="H34" s="17">
        <f t="shared" si="1"/>
        <v>44739.916666666664</v>
      </c>
      <c r="I34" s="18">
        <f t="shared" si="0"/>
        <v>1222</v>
      </c>
      <c r="J34" s="12" t="str">
        <f t="shared" si="2"/>
        <v>NOT DUE</v>
      </c>
      <c r="K34" s="24" t="s">
        <v>3370</v>
      </c>
      <c r="L34" s="32"/>
    </row>
    <row r="35" spans="1:12" ht="26.45" customHeight="1">
      <c r="A35" s="12" t="s">
        <v>3084</v>
      </c>
      <c r="B35" s="24" t="s">
        <v>1173</v>
      </c>
      <c r="C35" s="24" t="s">
        <v>1174</v>
      </c>
      <c r="D35" s="34">
        <v>2000</v>
      </c>
      <c r="E35" s="8">
        <v>44082</v>
      </c>
      <c r="F35" s="366">
        <v>44650</v>
      </c>
      <c r="G35" s="304">
        <v>1093</v>
      </c>
      <c r="H35" s="17">
        <f t="shared" si="1"/>
        <v>44739.916666666664</v>
      </c>
      <c r="I35" s="18">
        <f t="shared" si="0"/>
        <v>1222</v>
      </c>
      <c r="J35" s="12" t="str">
        <f t="shared" si="2"/>
        <v>NOT DUE</v>
      </c>
      <c r="K35" s="24" t="s">
        <v>3370</v>
      </c>
      <c r="L35" s="32"/>
    </row>
    <row r="36" spans="1:12" ht="26.45" customHeight="1">
      <c r="A36" s="12" t="s">
        <v>3085</v>
      </c>
      <c r="B36" s="24" t="s">
        <v>1175</v>
      </c>
      <c r="C36" s="24" t="s">
        <v>748</v>
      </c>
      <c r="D36" s="34">
        <v>2000</v>
      </c>
      <c r="E36" s="8">
        <v>44082</v>
      </c>
      <c r="F36" s="366">
        <v>44650</v>
      </c>
      <c r="G36" s="304">
        <v>1093</v>
      </c>
      <c r="H36" s="17">
        <f>IF(I36&lt;=2000,$F$5+(I36/24),"error")</f>
        <v>44739.916666666664</v>
      </c>
      <c r="I36" s="18">
        <f t="shared" si="0"/>
        <v>1222</v>
      </c>
      <c r="J36" s="12" t="str">
        <f t="shared" si="2"/>
        <v>NOT DUE</v>
      </c>
      <c r="K36" s="24" t="s">
        <v>3370</v>
      </c>
      <c r="L36" s="32"/>
    </row>
    <row r="37" spans="1:12" ht="15" customHeight="1">
      <c r="A37" s="12" t="s">
        <v>3086</v>
      </c>
      <c r="B37" s="24" t="s">
        <v>1176</v>
      </c>
      <c r="C37" s="24" t="s">
        <v>35</v>
      </c>
      <c r="D37" s="34">
        <v>4000</v>
      </c>
      <c r="E37" s="8">
        <v>44082</v>
      </c>
      <c r="F37" s="366">
        <v>44650</v>
      </c>
      <c r="G37" s="304">
        <v>1093</v>
      </c>
      <c r="H37" s="17">
        <f>IF(I37&lt;=4000,$F$5+(I37/24),"error")</f>
        <v>44823.25</v>
      </c>
      <c r="I37" s="18">
        <f t="shared" si="0"/>
        <v>3222</v>
      </c>
      <c r="J37" s="12" t="str">
        <f t="shared" si="2"/>
        <v>NOT DUE</v>
      </c>
      <c r="K37" s="24" t="s">
        <v>3370</v>
      </c>
      <c r="L37" s="32"/>
    </row>
    <row r="38" spans="1:12" ht="26.45" customHeight="1">
      <c r="A38" s="12" t="s">
        <v>3087</v>
      </c>
      <c r="B38" s="24" t="s">
        <v>1207</v>
      </c>
      <c r="C38" s="24" t="s">
        <v>1177</v>
      </c>
      <c r="D38" s="34">
        <v>2000</v>
      </c>
      <c r="E38" s="8">
        <v>44082</v>
      </c>
      <c r="F38" s="366">
        <v>44650</v>
      </c>
      <c r="G38" s="304">
        <v>1093</v>
      </c>
      <c r="H38" s="17">
        <f t="shared" si="1"/>
        <v>44739.916666666664</v>
      </c>
      <c r="I38" s="18">
        <f t="shared" si="0"/>
        <v>1222</v>
      </c>
      <c r="J38" s="12" t="str">
        <f t="shared" si="2"/>
        <v>NOT DUE</v>
      </c>
      <c r="K38" s="24" t="s">
        <v>3370</v>
      </c>
      <c r="L38" s="32"/>
    </row>
    <row r="39" spans="1:12" ht="15" customHeight="1">
      <c r="A39" s="12" t="s">
        <v>3088</v>
      </c>
      <c r="B39" s="24" t="s">
        <v>1178</v>
      </c>
      <c r="C39" s="24" t="s">
        <v>35</v>
      </c>
      <c r="D39" s="34">
        <v>4000</v>
      </c>
      <c r="E39" s="8">
        <v>44082</v>
      </c>
      <c r="F39" s="366">
        <v>44650</v>
      </c>
      <c r="G39" s="304">
        <v>1093</v>
      </c>
      <c r="H39" s="17">
        <f>IF(I39&lt;=4000,$F$5+(I39/24),"error")</f>
        <v>44823.25</v>
      </c>
      <c r="I39" s="18">
        <f t="shared" si="0"/>
        <v>3222</v>
      </c>
      <c r="J39" s="12" t="str">
        <f t="shared" si="2"/>
        <v>NOT DUE</v>
      </c>
      <c r="K39" s="24" t="s">
        <v>3370</v>
      </c>
      <c r="L39" s="32"/>
    </row>
    <row r="40" spans="1:12" ht="15" customHeight="1">
      <c r="A40" s="12" t="s">
        <v>3089</v>
      </c>
      <c r="B40" s="24" t="s">
        <v>1179</v>
      </c>
      <c r="C40" s="24" t="s">
        <v>35</v>
      </c>
      <c r="D40" s="34">
        <v>4000</v>
      </c>
      <c r="E40" s="8">
        <v>44082</v>
      </c>
      <c r="F40" s="366">
        <v>44650</v>
      </c>
      <c r="G40" s="304">
        <v>1093</v>
      </c>
      <c r="H40" s="17">
        <f t="shared" ref="H40:H41" si="3">IF(I40&lt;=4000,$F$5+(I40/24),"error")</f>
        <v>44823.25</v>
      </c>
      <c r="I40" s="18">
        <f t="shared" si="0"/>
        <v>3222</v>
      </c>
      <c r="J40" s="12" t="str">
        <f t="shared" si="2"/>
        <v>NOT DUE</v>
      </c>
      <c r="K40" s="24" t="s">
        <v>3370</v>
      </c>
      <c r="L40" s="32"/>
    </row>
    <row r="41" spans="1:12" ht="38.25" customHeight="1">
      <c r="A41" s="12" t="s">
        <v>3090</v>
      </c>
      <c r="B41" s="24" t="s">
        <v>1180</v>
      </c>
      <c r="C41" s="24" t="s">
        <v>1181</v>
      </c>
      <c r="D41" s="34">
        <v>4000</v>
      </c>
      <c r="E41" s="8">
        <v>44082</v>
      </c>
      <c r="F41" s="366">
        <v>44650</v>
      </c>
      <c r="G41" s="304">
        <v>1093</v>
      </c>
      <c r="H41" s="17">
        <f t="shared" si="3"/>
        <v>44823.25</v>
      </c>
      <c r="I41" s="18">
        <f t="shared" si="0"/>
        <v>3222</v>
      </c>
      <c r="J41" s="12" t="str">
        <f t="shared" si="2"/>
        <v>NOT DUE</v>
      </c>
      <c r="K41" s="24"/>
      <c r="L41" s="32"/>
    </row>
    <row r="42" spans="1:12" ht="26.45" customHeight="1">
      <c r="A42" s="12" t="s">
        <v>3091</v>
      </c>
      <c r="B42" s="24" t="s">
        <v>1182</v>
      </c>
      <c r="C42" s="24" t="s">
        <v>1181</v>
      </c>
      <c r="D42" s="34">
        <v>2000</v>
      </c>
      <c r="E42" s="8">
        <v>44082</v>
      </c>
      <c r="F42" s="366">
        <v>44650</v>
      </c>
      <c r="G42" s="304">
        <v>1093</v>
      </c>
      <c r="H42" s="17">
        <f t="shared" ref="H42:H43" si="4">IF(I42&lt;=2000,$F$5+(I42/24),"error")</f>
        <v>44739.916666666664</v>
      </c>
      <c r="I42" s="18">
        <f t="shared" si="0"/>
        <v>1222</v>
      </c>
      <c r="J42" s="12" t="str">
        <f t="shared" si="2"/>
        <v>NOT DUE</v>
      </c>
      <c r="K42" s="24"/>
      <c r="L42" s="32"/>
    </row>
    <row r="43" spans="1:12" ht="26.45" customHeight="1">
      <c r="A43" s="12" t="s">
        <v>3092</v>
      </c>
      <c r="B43" s="24" t="s">
        <v>1187</v>
      </c>
      <c r="C43" s="24" t="s">
        <v>1188</v>
      </c>
      <c r="D43" s="34">
        <v>2000</v>
      </c>
      <c r="E43" s="8">
        <v>44082</v>
      </c>
      <c r="F43" s="366">
        <v>44650</v>
      </c>
      <c r="G43" s="304">
        <v>1093</v>
      </c>
      <c r="H43" s="17">
        <f t="shared" si="4"/>
        <v>44739.916666666664</v>
      </c>
      <c r="I43" s="18">
        <f t="shared" si="0"/>
        <v>1222</v>
      </c>
      <c r="J43" s="12" t="str">
        <f t="shared" si="2"/>
        <v>NOT DUE</v>
      </c>
      <c r="K43" s="24"/>
      <c r="L43" s="32"/>
    </row>
    <row r="44" spans="1:12" ht="15" customHeight="1">
      <c r="A44" s="12" t="s">
        <v>3093</v>
      </c>
      <c r="B44" s="24" t="s">
        <v>1183</v>
      </c>
      <c r="C44" s="24" t="s">
        <v>1184</v>
      </c>
      <c r="D44" s="34">
        <v>4000</v>
      </c>
      <c r="E44" s="8">
        <v>44082</v>
      </c>
      <c r="F44" s="8">
        <v>44082</v>
      </c>
      <c r="G44" s="20">
        <v>0</v>
      </c>
      <c r="H44" s="17">
        <f t="shared" ref="H44:H45" si="5">IF(I44&lt;=4000,$F$5+(I44/24),"error")</f>
        <v>44777.708333333336</v>
      </c>
      <c r="I44" s="18">
        <f t="shared" si="0"/>
        <v>2129</v>
      </c>
      <c r="J44" s="12" t="str">
        <f t="shared" si="2"/>
        <v>NOT DUE</v>
      </c>
      <c r="K44" s="24"/>
      <c r="L44" s="32"/>
    </row>
    <row r="45" spans="1:12" ht="15" customHeight="1">
      <c r="A45" s="12" t="s">
        <v>3094</v>
      </c>
      <c r="B45" s="24" t="s">
        <v>1185</v>
      </c>
      <c r="C45" s="24" t="s">
        <v>1186</v>
      </c>
      <c r="D45" s="34">
        <v>4000</v>
      </c>
      <c r="E45" s="8">
        <v>44082</v>
      </c>
      <c r="F45" s="8">
        <v>44082</v>
      </c>
      <c r="G45" s="20">
        <v>0</v>
      </c>
      <c r="H45" s="17">
        <f t="shared" si="5"/>
        <v>44777.708333333336</v>
      </c>
      <c r="I45" s="18">
        <f t="shared" si="0"/>
        <v>2129</v>
      </c>
      <c r="J45" s="12" t="str">
        <f t="shared" si="2"/>
        <v>NOT DUE</v>
      </c>
      <c r="K45" s="24"/>
      <c r="L45" s="32"/>
    </row>
    <row r="46" spans="1:12" ht="15" customHeight="1">
      <c r="A46" s="12" t="s">
        <v>3095</v>
      </c>
      <c r="B46" s="24" t="s">
        <v>1189</v>
      </c>
      <c r="C46" s="24" t="s">
        <v>1190</v>
      </c>
      <c r="D46" s="34">
        <v>2000</v>
      </c>
      <c r="E46" s="8">
        <v>44082</v>
      </c>
      <c r="F46" s="366">
        <v>44650</v>
      </c>
      <c r="G46" s="304">
        <v>1093</v>
      </c>
      <c r="H46" s="17">
        <f>IF(I46&lt;=2000,$F$5+(I46/24),"error")</f>
        <v>44739.916666666664</v>
      </c>
      <c r="I46" s="18">
        <f t="shared" si="0"/>
        <v>1222</v>
      </c>
      <c r="J46" s="12" t="str">
        <f t="shared" si="2"/>
        <v>NOT DUE</v>
      </c>
      <c r="K46" s="24"/>
      <c r="L46" s="32"/>
    </row>
    <row r="47" spans="1:12" ht="15" customHeight="1">
      <c r="A47" s="12" t="s">
        <v>3096</v>
      </c>
      <c r="B47" s="24" t="s">
        <v>1191</v>
      </c>
      <c r="C47" s="24" t="s">
        <v>1192</v>
      </c>
      <c r="D47" s="34">
        <v>8000</v>
      </c>
      <c r="E47" s="8">
        <v>44082</v>
      </c>
      <c r="F47" s="8">
        <v>44082</v>
      </c>
      <c r="G47" s="20">
        <v>0</v>
      </c>
      <c r="H47" s="17">
        <f>IF(I47&lt;=8000,$F$5+(I47/24),"error")</f>
        <v>44944.375</v>
      </c>
      <c r="I47" s="18">
        <f t="shared" si="0"/>
        <v>6129</v>
      </c>
      <c r="J47" s="12" t="str">
        <f t="shared" si="2"/>
        <v>NOT DUE</v>
      </c>
      <c r="K47" s="24"/>
      <c r="L47" s="32"/>
    </row>
    <row r="48" spans="1:12" ht="26.45" customHeight="1">
      <c r="A48" s="12" t="s">
        <v>3097</v>
      </c>
      <c r="B48" s="24" t="s">
        <v>1193</v>
      </c>
      <c r="C48" s="24" t="s">
        <v>1194</v>
      </c>
      <c r="D48" s="34">
        <v>4000</v>
      </c>
      <c r="E48" s="8">
        <v>44082</v>
      </c>
      <c r="F48" s="8">
        <v>44082</v>
      </c>
      <c r="G48" s="20">
        <v>0</v>
      </c>
      <c r="H48" s="17">
        <f>IF(I48&lt;=4000,$F$5+(I48/24),"error")</f>
        <v>44777.708333333336</v>
      </c>
      <c r="I48" s="18">
        <f t="shared" si="0"/>
        <v>2129</v>
      </c>
      <c r="J48" s="12" t="str">
        <f t="shared" si="2"/>
        <v>NOT DUE</v>
      </c>
      <c r="K48" s="24"/>
      <c r="L48" s="32"/>
    </row>
    <row r="49" spans="1:12" ht="15" customHeight="1">
      <c r="A49" s="12" t="s">
        <v>3098</v>
      </c>
      <c r="B49" s="24" t="s">
        <v>1195</v>
      </c>
      <c r="C49" s="24" t="s">
        <v>1196</v>
      </c>
      <c r="D49" s="34">
        <v>8000</v>
      </c>
      <c r="E49" s="8">
        <v>44082</v>
      </c>
      <c r="F49" s="8">
        <v>44082</v>
      </c>
      <c r="G49" s="20">
        <v>0</v>
      </c>
      <c r="H49" s="17">
        <f>IF(I49&lt;=8000,$F$5+(I49/24),"error")</f>
        <v>44944.375</v>
      </c>
      <c r="I49" s="18">
        <f t="shared" si="0"/>
        <v>6129</v>
      </c>
      <c r="J49" s="12" t="str">
        <f t="shared" si="2"/>
        <v>NOT DUE</v>
      </c>
      <c r="K49" s="24"/>
      <c r="L49" s="32"/>
    </row>
    <row r="50" spans="1:12" ht="15" customHeight="1">
      <c r="A50" s="12" t="s">
        <v>3099</v>
      </c>
      <c r="B50" s="24" t="s">
        <v>1197</v>
      </c>
      <c r="C50" s="24" t="s">
        <v>1198</v>
      </c>
      <c r="D50" s="34">
        <v>8000</v>
      </c>
      <c r="E50" s="8">
        <v>44082</v>
      </c>
      <c r="F50" s="8">
        <v>44082</v>
      </c>
      <c r="G50" s="20">
        <v>0</v>
      </c>
      <c r="H50" s="17">
        <f>IF(I50&lt;=8000,$F$5+(I50/24),"error")</f>
        <v>44944.375</v>
      </c>
      <c r="I50" s="18">
        <f t="shared" si="0"/>
        <v>6129</v>
      </c>
      <c r="J50" s="12" t="str">
        <f t="shared" si="2"/>
        <v>NOT DUE</v>
      </c>
      <c r="K50" s="24"/>
      <c r="L50" s="32"/>
    </row>
    <row r="51" spans="1:12" ht="26.45" customHeight="1">
      <c r="A51" s="12" t="s">
        <v>3100</v>
      </c>
      <c r="B51" s="24" t="s">
        <v>1199</v>
      </c>
      <c r="C51" s="24" t="s">
        <v>35</v>
      </c>
      <c r="D51" s="34">
        <v>8000</v>
      </c>
      <c r="E51" s="8">
        <v>44082</v>
      </c>
      <c r="F51" s="8">
        <v>44082</v>
      </c>
      <c r="G51" s="20">
        <v>0</v>
      </c>
      <c r="H51" s="17">
        <f t="shared" ref="H51:H52" si="6">IF(I51&lt;=8000,$F$5+(I51/24),"error")</f>
        <v>44944.375</v>
      </c>
      <c r="I51" s="18">
        <f t="shared" si="0"/>
        <v>6129</v>
      </c>
      <c r="J51" s="12" t="str">
        <f t="shared" si="2"/>
        <v>NOT DUE</v>
      </c>
      <c r="K51" s="24"/>
      <c r="L51" s="32"/>
    </row>
    <row r="52" spans="1:12" ht="26.45" customHeight="1">
      <c r="A52" s="12" t="s">
        <v>3101</v>
      </c>
      <c r="B52" s="24" t="s">
        <v>1200</v>
      </c>
      <c r="C52" s="24" t="s">
        <v>35</v>
      </c>
      <c r="D52" s="34">
        <v>8000</v>
      </c>
      <c r="E52" s="8">
        <v>44082</v>
      </c>
      <c r="F52" s="8">
        <v>44082</v>
      </c>
      <c r="G52" s="20">
        <v>0</v>
      </c>
      <c r="H52" s="17">
        <f t="shared" si="6"/>
        <v>44944.375</v>
      </c>
      <c r="I52" s="18">
        <f t="shared" si="0"/>
        <v>6129</v>
      </c>
      <c r="J52" s="12" t="str">
        <f t="shared" si="2"/>
        <v>NOT DUE</v>
      </c>
      <c r="K52" s="24"/>
      <c r="L52" s="32"/>
    </row>
    <row r="53" spans="1:12" ht="24">
      <c r="A53" s="12" t="s">
        <v>3102</v>
      </c>
      <c r="B53" s="24" t="s">
        <v>1201</v>
      </c>
      <c r="C53" s="24" t="s">
        <v>35</v>
      </c>
      <c r="D53" s="34">
        <v>16000</v>
      </c>
      <c r="E53" s="8">
        <v>44082</v>
      </c>
      <c r="F53" s="8">
        <v>44082</v>
      </c>
      <c r="G53" s="20">
        <v>0</v>
      </c>
      <c r="H53" s="17">
        <f>IF(I53&lt;=16000,$F$5+(I53/24),"error")</f>
        <v>45277.708333333336</v>
      </c>
      <c r="I53" s="18">
        <f t="shared" si="0"/>
        <v>14129</v>
      </c>
      <c r="J53" s="12" t="str">
        <f t="shared" si="2"/>
        <v>NOT DUE</v>
      </c>
      <c r="K53" s="24"/>
      <c r="L53" s="32"/>
    </row>
    <row r="54" spans="1:12" ht="24">
      <c r="A54" s="12" t="s">
        <v>3103</v>
      </c>
      <c r="B54" s="24" t="s">
        <v>1202</v>
      </c>
      <c r="C54" s="24" t="s">
        <v>35</v>
      </c>
      <c r="D54" s="34">
        <v>16000</v>
      </c>
      <c r="E54" s="8">
        <v>44082</v>
      </c>
      <c r="F54" s="8">
        <v>44082</v>
      </c>
      <c r="G54" s="20">
        <v>0</v>
      </c>
      <c r="H54" s="17">
        <f>IF(I54&lt;=16000,$F$5+(I54/24),"error")</f>
        <v>45277.708333333336</v>
      </c>
      <c r="I54" s="18">
        <f t="shared" si="0"/>
        <v>14129</v>
      </c>
      <c r="J54" s="12" t="str">
        <f t="shared" si="2"/>
        <v>NOT DUE</v>
      </c>
      <c r="K54" s="24"/>
      <c r="L54" s="32"/>
    </row>
    <row r="55" spans="1:12">
      <c r="A55" s="12" t="s">
        <v>3104</v>
      </c>
      <c r="B55" s="24" t="s">
        <v>1256</v>
      </c>
      <c r="C55" s="24" t="s">
        <v>1257</v>
      </c>
      <c r="D55" s="34">
        <v>8000</v>
      </c>
      <c r="E55" s="8">
        <v>44082</v>
      </c>
      <c r="F55" s="8">
        <v>44082</v>
      </c>
      <c r="G55" s="20">
        <v>0</v>
      </c>
      <c r="H55" s="17">
        <f t="shared" ref="H55:H62" si="7">IF(I55&lt;=8000,$F$5+(I55/24),"error")</f>
        <v>44944.375</v>
      </c>
      <c r="I55" s="18">
        <f t="shared" si="0"/>
        <v>6129</v>
      </c>
      <c r="J55" s="12" t="str">
        <f t="shared" si="2"/>
        <v>NOT DUE</v>
      </c>
      <c r="K55" s="24"/>
      <c r="L55" s="32"/>
    </row>
    <row r="56" spans="1:12" ht="24">
      <c r="A56" s="12" t="s">
        <v>3105</v>
      </c>
      <c r="B56" s="24" t="s">
        <v>1258</v>
      </c>
      <c r="C56" s="24" t="s">
        <v>1259</v>
      </c>
      <c r="D56" s="34">
        <v>8000</v>
      </c>
      <c r="E56" s="8">
        <v>44082</v>
      </c>
      <c r="F56" s="8">
        <v>44082</v>
      </c>
      <c r="G56" s="20">
        <v>0</v>
      </c>
      <c r="H56" s="17">
        <f t="shared" si="7"/>
        <v>44944.375</v>
      </c>
      <c r="I56" s="18">
        <f t="shared" si="0"/>
        <v>6129</v>
      </c>
      <c r="J56" s="12" t="str">
        <f t="shared" si="2"/>
        <v>NOT DUE</v>
      </c>
      <c r="K56" s="24"/>
      <c r="L56" s="32"/>
    </row>
    <row r="57" spans="1:12">
      <c r="A57" s="12" t="s">
        <v>3106</v>
      </c>
      <c r="B57" s="24" t="s">
        <v>1260</v>
      </c>
      <c r="C57" s="24" t="s">
        <v>1261</v>
      </c>
      <c r="D57" s="34">
        <v>8000</v>
      </c>
      <c r="E57" s="8">
        <v>44082</v>
      </c>
      <c r="F57" s="8">
        <v>44082</v>
      </c>
      <c r="G57" s="20">
        <v>0</v>
      </c>
      <c r="H57" s="17">
        <f t="shared" si="7"/>
        <v>44944.375</v>
      </c>
      <c r="I57" s="18">
        <f t="shared" si="0"/>
        <v>6129</v>
      </c>
      <c r="J57" s="12" t="str">
        <f t="shared" si="2"/>
        <v>NOT DUE</v>
      </c>
      <c r="K57" s="24" t="s">
        <v>3371</v>
      </c>
      <c r="L57" s="32"/>
    </row>
    <row r="58" spans="1:12">
      <c r="A58" s="12" t="s">
        <v>3107</v>
      </c>
      <c r="B58" s="24" t="s">
        <v>1262</v>
      </c>
      <c r="C58" s="24" t="s">
        <v>1263</v>
      </c>
      <c r="D58" s="34">
        <v>8000</v>
      </c>
      <c r="E58" s="8">
        <v>44082</v>
      </c>
      <c r="F58" s="8">
        <v>44082</v>
      </c>
      <c r="G58" s="20">
        <v>0</v>
      </c>
      <c r="H58" s="17">
        <f t="shared" si="7"/>
        <v>44944.375</v>
      </c>
      <c r="I58" s="18">
        <f t="shared" si="0"/>
        <v>6129</v>
      </c>
      <c r="J58" s="12" t="str">
        <f t="shared" si="2"/>
        <v>NOT DUE</v>
      </c>
      <c r="K58" s="24"/>
      <c r="L58" s="32"/>
    </row>
    <row r="59" spans="1:12" ht="24">
      <c r="A59" s="12" t="s">
        <v>3108</v>
      </c>
      <c r="B59" s="24" t="s">
        <v>1264</v>
      </c>
      <c r="C59" s="24" t="s">
        <v>1265</v>
      </c>
      <c r="D59" s="34">
        <v>8000</v>
      </c>
      <c r="E59" s="8">
        <v>44082</v>
      </c>
      <c r="F59" s="8">
        <v>44082</v>
      </c>
      <c r="G59" s="20">
        <v>0</v>
      </c>
      <c r="H59" s="17">
        <f t="shared" si="7"/>
        <v>44944.375</v>
      </c>
      <c r="I59" s="18">
        <f t="shared" si="0"/>
        <v>6129</v>
      </c>
      <c r="J59" s="12" t="str">
        <f t="shared" si="2"/>
        <v>NOT DUE</v>
      </c>
      <c r="K59" s="24" t="s">
        <v>3371</v>
      </c>
      <c r="L59" s="32"/>
    </row>
    <row r="60" spans="1:12">
      <c r="A60" s="12" t="s">
        <v>3109</v>
      </c>
      <c r="B60" s="24" t="s">
        <v>1266</v>
      </c>
      <c r="C60" s="24" t="s">
        <v>1267</v>
      </c>
      <c r="D60" s="34">
        <v>8000</v>
      </c>
      <c r="E60" s="8">
        <v>44082</v>
      </c>
      <c r="F60" s="8">
        <v>44082</v>
      </c>
      <c r="G60" s="20">
        <v>0</v>
      </c>
      <c r="H60" s="17">
        <f t="shared" si="7"/>
        <v>44944.375</v>
      </c>
      <c r="I60" s="18">
        <f t="shared" si="0"/>
        <v>6129</v>
      </c>
      <c r="J60" s="12" t="str">
        <f t="shared" si="2"/>
        <v>NOT DUE</v>
      </c>
      <c r="K60" s="24" t="s">
        <v>3371</v>
      </c>
      <c r="L60" s="32"/>
    </row>
    <row r="61" spans="1:12" ht="24">
      <c r="A61" s="12" t="s">
        <v>3110</v>
      </c>
      <c r="B61" s="24" t="s">
        <v>1268</v>
      </c>
      <c r="C61" s="24" t="s">
        <v>1269</v>
      </c>
      <c r="D61" s="34">
        <v>8000</v>
      </c>
      <c r="E61" s="8">
        <v>44082</v>
      </c>
      <c r="F61" s="8">
        <v>44082</v>
      </c>
      <c r="G61" s="20">
        <v>0</v>
      </c>
      <c r="H61" s="17">
        <f t="shared" si="7"/>
        <v>44944.375</v>
      </c>
      <c r="I61" s="18">
        <f t="shared" si="0"/>
        <v>6129</v>
      </c>
      <c r="J61" s="12" t="str">
        <f t="shared" si="2"/>
        <v>NOT DUE</v>
      </c>
      <c r="K61" s="24" t="s">
        <v>3371</v>
      </c>
      <c r="L61" s="32"/>
    </row>
    <row r="62" spans="1:12">
      <c r="A62" s="12" t="s">
        <v>3111</v>
      </c>
      <c r="B62" s="24" t="s">
        <v>1270</v>
      </c>
      <c r="C62" s="24" t="s">
        <v>1271</v>
      </c>
      <c r="D62" s="34">
        <v>8000</v>
      </c>
      <c r="E62" s="8">
        <v>44082</v>
      </c>
      <c r="F62" s="8">
        <v>44082</v>
      </c>
      <c r="G62" s="20">
        <v>0</v>
      </c>
      <c r="H62" s="17">
        <f t="shared" si="7"/>
        <v>44944.375</v>
      </c>
      <c r="I62" s="18">
        <f t="shared" si="0"/>
        <v>6129</v>
      </c>
      <c r="J62" s="12" t="str">
        <f t="shared" si="2"/>
        <v>NOT DUE</v>
      </c>
      <c r="K62" s="24" t="s">
        <v>3371</v>
      </c>
      <c r="L62" s="32"/>
    </row>
    <row r="63" spans="1:12">
      <c r="A63" s="12" t="s">
        <v>3112</v>
      </c>
      <c r="B63" s="24" t="s">
        <v>1280</v>
      </c>
      <c r="C63" s="24" t="s">
        <v>748</v>
      </c>
      <c r="D63" s="34">
        <v>2000</v>
      </c>
      <c r="E63" s="8">
        <v>44082</v>
      </c>
      <c r="F63" s="366">
        <v>44650</v>
      </c>
      <c r="G63" s="304">
        <v>1093</v>
      </c>
      <c r="H63" s="17">
        <f>IF(I63&lt;=2000,$F$5+(I63/24),"error")</f>
        <v>44739.916666666664</v>
      </c>
      <c r="I63" s="18">
        <f t="shared" si="0"/>
        <v>1222</v>
      </c>
      <c r="J63" s="12" t="str">
        <f t="shared" si="2"/>
        <v>NOT DUE</v>
      </c>
      <c r="K63" s="24" t="s">
        <v>3370</v>
      </c>
      <c r="L63" s="32"/>
    </row>
    <row r="64" spans="1:12" ht="24">
      <c r="A64" s="12" t="s">
        <v>3113</v>
      </c>
      <c r="B64" s="24" t="s">
        <v>1281</v>
      </c>
      <c r="C64" s="24" t="s">
        <v>1149</v>
      </c>
      <c r="D64" s="34">
        <v>2000</v>
      </c>
      <c r="E64" s="8">
        <v>44082</v>
      </c>
      <c r="F64" s="366">
        <v>44650</v>
      </c>
      <c r="G64" s="304">
        <v>1093</v>
      </c>
      <c r="H64" s="17">
        <f>IF(I64&lt;=2000,$F$5+(I64/24),"error")</f>
        <v>44739.916666666664</v>
      </c>
      <c r="I64" s="18">
        <f t="shared" si="0"/>
        <v>1222</v>
      </c>
      <c r="J64" s="12" t="str">
        <f t="shared" si="2"/>
        <v>NOT DUE</v>
      </c>
      <c r="K64" s="24" t="s">
        <v>3370</v>
      </c>
      <c r="L64" s="32"/>
    </row>
    <row r="65" spans="1:12">
      <c r="A65" s="12" t="s">
        <v>3114</v>
      </c>
      <c r="B65" s="24" t="s">
        <v>1282</v>
      </c>
      <c r="C65" s="24" t="s">
        <v>748</v>
      </c>
      <c r="D65" s="34">
        <v>2000</v>
      </c>
      <c r="E65" s="8">
        <v>44082</v>
      </c>
      <c r="F65" s="366">
        <v>44650</v>
      </c>
      <c r="G65" s="304">
        <v>1093</v>
      </c>
      <c r="H65" s="17">
        <f>IF(I65&lt;=2000,$F$5+(I65/24),"error")</f>
        <v>44739.916666666664</v>
      </c>
      <c r="I65" s="18">
        <f t="shared" si="0"/>
        <v>1222</v>
      </c>
      <c r="J65" s="12" t="str">
        <f t="shared" si="2"/>
        <v>NOT DUE</v>
      </c>
      <c r="K65" s="24" t="s">
        <v>3370</v>
      </c>
      <c r="L65" s="32"/>
    </row>
    <row r="66" spans="1:12" ht="24">
      <c r="A66" s="12" t="s">
        <v>3115</v>
      </c>
      <c r="B66" s="24" t="s">
        <v>1283</v>
      </c>
      <c r="C66" s="24" t="s">
        <v>1284</v>
      </c>
      <c r="D66" s="34">
        <v>4000</v>
      </c>
      <c r="E66" s="8">
        <v>44082</v>
      </c>
      <c r="F66" s="8">
        <v>44082</v>
      </c>
      <c r="G66" s="20">
        <v>0</v>
      </c>
      <c r="H66" s="17">
        <f>IF(I66&lt;=4000,$F$5+(I66/24),"error")</f>
        <v>44777.708333333336</v>
      </c>
      <c r="I66" s="18">
        <f t="shared" si="0"/>
        <v>2129</v>
      </c>
      <c r="J66" s="12" t="str">
        <f t="shared" si="2"/>
        <v>NOT DUE</v>
      </c>
      <c r="K66" s="24" t="s">
        <v>3370</v>
      </c>
      <c r="L66" s="32"/>
    </row>
    <row r="67" spans="1:12" ht="36">
      <c r="A67" s="12" t="s">
        <v>3116</v>
      </c>
      <c r="B67" s="24" t="s">
        <v>1289</v>
      </c>
      <c r="C67" s="24" t="s">
        <v>35</v>
      </c>
      <c r="D67" s="34">
        <v>8000</v>
      </c>
      <c r="E67" s="8">
        <v>44082</v>
      </c>
      <c r="F67" s="8">
        <v>44082</v>
      </c>
      <c r="G67" s="20">
        <v>0</v>
      </c>
      <c r="H67" s="17">
        <f>IF(I67&lt;=8000,$F$5+(I67/24),"error")</f>
        <v>44944.375</v>
      </c>
      <c r="I67" s="18">
        <f t="shared" si="0"/>
        <v>6129</v>
      </c>
      <c r="J67" s="12" t="str">
        <f t="shared" si="2"/>
        <v>NOT DUE</v>
      </c>
      <c r="K67" s="24" t="s">
        <v>3372</v>
      </c>
      <c r="L67" s="32"/>
    </row>
    <row r="68" spans="1:12">
      <c r="A68" s="12" t="s">
        <v>3117</v>
      </c>
      <c r="B68" s="24" t="s">
        <v>1290</v>
      </c>
      <c r="C68" s="24" t="s">
        <v>1291</v>
      </c>
      <c r="D68" s="34">
        <v>8000</v>
      </c>
      <c r="E68" s="8">
        <v>44082</v>
      </c>
      <c r="F68" s="8">
        <v>44082</v>
      </c>
      <c r="G68" s="20">
        <v>0</v>
      </c>
      <c r="H68" s="17">
        <f t="shared" ref="H68:H69" si="8">IF(I68&lt;=8000,$F$5+(I68/24),"error")</f>
        <v>44944.375</v>
      </c>
      <c r="I68" s="18">
        <f t="shared" si="0"/>
        <v>6129</v>
      </c>
      <c r="J68" s="12" t="str">
        <f t="shared" si="2"/>
        <v>NOT DUE</v>
      </c>
      <c r="K68" s="24" t="s">
        <v>3371</v>
      </c>
      <c r="L68" s="32"/>
    </row>
    <row r="69" spans="1:12">
      <c r="A69" s="12" t="s">
        <v>3118</v>
      </c>
      <c r="B69" s="24" t="s">
        <v>1292</v>
      </c>
      <c r="C69" s="24" t="s">
        <v>1293</v>
      </c>
      <c r="D69" s="34">
        <v>8000</v>
      </c>
      <c r="E69" s="8">
        <v>44082</v>
      </c>
      <c r="F69" s="8">
        <v>44082</v>
      </c>
      <c r="G69" s="20">
        <v>0</v>
      </c>
      <c r="H69" s="17">
        <f t="shared" si="8"/>
        <v>44944.375</v>
      </c>
      <c r="I69" s="18">
        <f t="shared" si="0"/>
        <v>6129</v>
      </c>
      <c r="J69" s="12" t="str">
        <f t="shared" si="2"/>
        <v>NOT DUE</v>
      </c>
      <c r="K69" s="24" t="s">
        <v>3371</v>
      </c>
      <c r="L69" s="32"/>
    </row>
    <row r="70" spans="1:12" ht="24">
      <c r="A70" s="12" t="s">
        <v>3119</v>
      </c>
      <c r="B70" s="24" t="s">
        <v>3382</v>
      </c>
      <c r="C70" s="24" t="s">
        <v>35</v>
      </c>
      <c r="D70" s="34">
        <v>16000</v>
      </c>
      <c r="E70" s="8">
        <v>44082</v>
      </c>
      <c r="F70" s="8">
        <v>44082</v>
      </c>
      <c r="G70" s="20">
        <v>0</v>
      </c>
      <c r="H70" s="17">
        <f>IF(I70&lt;=16000,$F$5+(I70/24),"error")</f>
        <v>45277.708333333336</v>
      </c>
      <c r="I70" s="18">
        <f t="shared" si="0"/>
        <v>14129</v>
      </c>
      <c r="J70" s="12" t="str">
        <f t="shared" si="2"/>
        <v>NOT DUE</v>
      </c>
      <c r="K70" s="24" t="s">
        <v>3371</v>
      </c>
      <c r="L70" s="32"/>
    </row>
    <row r="71" spans="1:12" ht="24">
      <c r="A71" s="12" t="s">
        <v>3120</v>
      </c>
      <c r="B71" s="24" t="s">
        <v>3381</v>
      </c>
      <c r="C71" s="24" t="s">
        <v>35</v>
      </c>
      <c r="D71" s="34">
        <v>16000</v>
      </c>
      <c r="E71" s="8">
        <v>44082</v>
      </c>
      <c r="F71" s="8">
        <v>44082</v>
      </c>
      <c r="G71" s="20">
        <v>0</v>
      </c>
      <c r="H71" s="17">
        <f>IF(I71&lt;=16000,$F$5+(I71/24),"error")</f>
        <v>45277.708333333336</v>
      </c>
      <c r="I71" s="18">
        <f t="shared" si="0"/>
        <v>14129</v>
      </c>
      <c r="J71" s="12" t="str">
        <f t="shared" si="2"/>
        <v>NOT DUE</v>
      </c>
      <c r="K71" s="24" t="s">
        <v>3371</v>
      </c>
      <c r="L71" s="32"/>
    </row>
    <row r="72" spans="1:12" ht="24">
      <c r="A72" s="12" t="s">
        <v>3121</v>
      </c>
      <c r="B72" s="24" t="s">
        <v>1301</v>
      </c>
      <c r="C72" s="24" t="s">
        <v>1302</v>
      </c>
      <c r="D72" s="34">
        <v>4000</v>
      </c>
      <c r="E72" s="8">
        <v>44082</v>
      </c>
      <c r="F72" s="8">
        <v>44082</v>
      </c>
      <c r="G72" s="20">
        <v>0</v>
      </c>
      <c r="H72" s="17">
        <f>IF(I72&lt;=4000,$F$5+(I72/24),"error")</f>
        <v>44777.708333333336</v>
      </c>
      <c r="I72" s="18">
        <f t="shared" ref="I72:I120" si="9">D72-($F$4-G72)</f>
        <v>2129</v>
      </c>
      <c r="J72" s="12" t="str">
        <f t="shared" si="2"/>
        <v>NOT DUE</v>
      </c>
      <c r="K72" s="24" t="s">
        <v>3372</v>
      </c>
      <c r="L72" s="32"/>
    </row>
    <row r="73" spans="1:12" ht="24">
      <c r="A73" s="12" t="s">
        <v>3122</v>
      </c>
      <c r="B73" s="24" t="s">
        <v>1303</v>
      </c>
      <c r="C73" s="24" t="s">
        <v>1304</v>
      </c>
      <c r="D73" s="34">
        <v>4000</v>
      </c>
      <c r="E73" s="8">
        <v>44082</v>
      </c>
      <c r="F73" s="8">
        <v>44082</v>
      </c>
      <c r="G73" s="20">
        <v>0</v>
      </c>
      <c r="H73" s="17">
        <f>IF(I73&lt;=4000,$F$5+(I73/24),"error")</f>
        <v>44777.708333333336</v>
      </c>
      <c r="I73" s="18">
        <f t="shared" si="9"/>
        <v>2129</v>
      </c>
      <c r="J73" s="12" t="str">
        <f t="shared" ref="J73:J120" si="10">IF(I73="","",IF(I73&lt;0,"OVERDUE","NOT DUE"))</f>
        <v>NOT DUE</v>
      </c>
      <c r="K73" s="24" t="s">
        <v>3372</v>
      </c>
      <c r="L73" s="32"/>
    </row>
    <row r="74" spans="1:12">
      <c r="A74" s="12" t="s">
        <v>3123</v>
      </c>
      <c r="B74" s="24" t="s">
        <v>1305</v>
      </c>
      <c r="C74" s="24" t="s">
        <v>1291</v>
      </c>
      <c r="D74" s="34">
        <v>8000</v>
      </c>
      <c r="E74" s="8">
        <v>44082</v>
      </c>
      <c r="F74" s="8">
        <v>44082</v>
      </c>
      <c r="G74" s="20">
        <v>0</v>
      </c>
      <c r="H74" s="17">
        <f>IF(I74&lt;=8000,$F$5+(I74/24),"error")</f>
        <v>44944.375</v>
      </c>
      <c r="I74" s="18">
        <f t="shared" si="9"/>
        <v>6129</v>
      </c>
      <c r="J74" s="12" t="str">
        <f t="shared" si="10"/>
        <v>NOT DUE</v>
      </c>
      <c r="K74" s="24" t="s">
        <v>3371</v>
      </c>
      <c r="L74" s="32"/>
    </row>
    <row r="75" spans="1:12">
      <c r="A75" s="12" t="s">
        <v>3124</v>
      </c>
      <c r="B75" s="24" t="s">
        <v>1305</v>
      </c>
      <c r="C75" s="24" t="s">
        <v>1306</v>
      </c>
      <c r="D75" s="34">
        <v>8000</v>
      </c>
      <c r="E75" s="8">
        <v>44082</v>
      </c>
      <c r="F75" s="8">
        <v>44082</v>
      </c>
      <c r="G75" s="20">
        <v>0</v>
      </c>
      <c r="H75" s="17">
        <f t="shared" ref="H75:H76" si="11">IF(I75&lt;=8000,$F$5+(I75/24),"error")</f>
        <v>44944.375</v>
      </c>
      <c r="I75" s="18">
        <f t="shared" si="9"/>
        <v>6129</v>
      </c>
      <c r="J75" s="12" t="str">
        <f t="shared" si="10"/>
        <v>NOT DUE</v>
      </c>
      <c r="K75" s="24" t="s">
        <v>3371</v>
      </c>
      <c r="L75" s="32"/>
    </row>
    <row r="76" spans="1:12">
      <c r="A76" s="12" t="s">
        <v>3125</v>
      </c>
      <c r="B76" s="24" t="s">
        <v>1307</v>
      </c>
      <c r="C76" s="24" t="s">
        <v>1198</v>
      </c>
      <c r="D76" s="34">
        <v>8000</v>
      </c>
      <c r="E76" s="8">
        <v>44082</v>
      </c>
      <c r="F76" s="8">
        <v>44082</v>
      </c>
      <c r="G76" s="20">
        <v>0</v>
      </c>
      <c r="H76" s="17">
        <f t="shared" si="11"/>
        <v>44944.375</v>
      </c>
      <c r="I76" s="18">
        <f t="shared" si="9"/>
        <v>6129</v>
      </c>
      <c r="J76" s="12" t="str">
        <f t="shared" si="10"/>
        <v>NOT DUE</v>
      </c>
      <c r="K76" s="24" t="s">
        <v>3371</v>
      </c>
      <c r="L76" s="32"/>
    </row>
    <row r="77" spans="1:12" ht="24">
      <c r="A77" s="12" t="s">
        <v>3126</v>
      </c>
      <c r="B77" s="24" t="s">
        <v>3379</v>
      </c>
      <c r="C77" s="24" t="s">
        <v>35</v>
      </c>
      <c r="D77" s="34">
        <v>16000</v>
      </c>
      <c r="E77" s="8">
        <v>44082</v>
      </c>
      <c r="F77" s="8">
        <v>44082</v>
      </c>
      <c r="G77" s="20">
        <v>0</v>
      </c>
      <c r="H77" s="17">
        <f>IF(I77&lt;=16000,$F$5+(I77/24),"error")</f>
        <v>45277.708333333336</v>
      </c>
      <c r="I77" s="18">
        <f t="shared" si="9"/>
        <v>14129</v>
      </c>
      <c r="J77" s="12" t="str">
        <f t="shared" si="10"/>
        <v>NOT DUE</v>
      </c>
      <c r="K77" s="24" t="s">
        <v>3371</v>
      </c>
      <c r="L77" s="32"/>
    </row>
    <row r="78" spans="1:12" ht="24">
      <c r="A78" s="12" t="s">
        <v>3127</v>
      </c>
      <c r="B78" s="24" t="s">
        <v>3380</v>
      </c>
      <c r="C78" s="24" t="s">
        <v>35</v>
      </c>
      <c r="D78" s="34">
        <v>16000</v>
      </c>
      <c r="E78" s="8">
        <v>44082</v>
      </c>
      <c r="F78" s="8">
        <v>44082</v>
      </c>
      <c r="G78" s="20">
        <v>0</v>
      </c>
      <c r="H78" s="17">
        <f t="shared" ref="H78:H82" si="12">IF(I78&lt;=16000,$F$5+(I78/24),"error")</f>
        <v>45277.708333333336</v>
      </c>
      <c r="I78" s="18">
        <f t="shared" si="9"/>
        <v>14129</v>
      </c>
      <c r="J78" s="12" t="str">
        <f t="shared" si="10"/>
        <v>NOT DUE</v>
      </c>
      <c r="K78" s="24" t="s">
        <v>3371</v>
      </c>
      <c r="L78" s="32"/>
    </row>
    <row r="79" spans="1:12" ht="24">
      <c r="A79" s="12" t="s">
        <v>3128</v>
      </c>
      <c r="B79" s="24" t="s">
        <v>1313</v>
      </c>
      <c r="C79" s="24" t="s">
        <v>35</v>
      </c>
      <c r="D79" s="34">
        <v>16000</v>
      </c>
      <c r="E79" s="8">
        <v>44082</v>
      </c>
      <c r="F79" s="8">
        <v>44082</v>
      </c>
      <c r="G79" s="20">
        <v>0</v>
      </c>
      <c r="H79" s="17">
        <f t="shared" si="12"/>
        <v>45277.708333333336</v>
      </c>
      <c r="I79" s="18">
        <f t="shared" si="9"/>
        <v>14129</v>
      </c>
      <c r="J79" s="12" t="str">
        <f t="shared" si="10"/>
        <v>NOT DUE</v>
      </c>
      <c r="K79" s="24" t="s">
        <v>3372</v>
      </c>
      <c r="L79" s="32"/>
    </row>
    <row r="80" spans="1:12" ht="24">
      <c r="A80" s="12" t="s">
        <v>3129</v>
      </c>
      <c r="B80" s="24" t="s">
        <v>3378</v>
      </c>
      <c r="C80" s="24" t="s">
        <v>35</v>
      </c>
      <c r="D80" s="34">
        <v>16000</v>
      </c>
      <c r="E80" s="8">
        <v>44082</v>
      </c>
      <c r="F80" s="8">
        <v>44082</v>
      </c>
      <c r="G80" s="20">
        <v>0</v>
      </c>
      <c r="H80" s="17">
        <f t="shared" si="12"/>
        <v>45277.708333333336</v>
      </c>
      <c r="I80" s="18">
        <f t="shared" si="9"/>
        <v>14129</v>
      </c>
      <c r="J80" s="12" t="str">
        <f t="shared" si="10"/>
        <v>NOT DUE</v>
      </c>
      <c r="K80" s="24" t="s">
        <v>3371</v>
      </c>
      <c r="L80" s="32"/>
    </row>
    <row r="81" spans="1:12" ht="24">
      <c r="A81" s="12" t="s">
        <v>3130</v>
      </c>
      <c r="B81" s="24" t="s">
        <v>3377</v>
      </c>
      <c r="C81" s="24" t="s">
        <v>35</v>
      </c>
      <c r="D81" s="34">
        <v>16000</v>
      </c>
      <c r="E81" s="8">
        <v>44082</v>
      </c>
      <c r="F81" s="8">
        <v>44082</v>
      </c>
      <c r="G81" s="20">
        <v>0</v>
      </c>
      <c r="H81" s="17">
        <f t="shared" si="12"/>
        <v>45277.708333333336</v>
      </c>
      <c r="I81" s="18">
        <f t="shared" si="9"/>
        <v>14129</v>
      </c>
      <c r="J81" s="12" t="str">
        <f t="shared" si="10"/>
        <v>NOT DUE</v>
      </c>
      <c r="K81" s="24" t="s">
        <v>3371</v>
      </c>
      <c r="L81" s="32"/>
    </row>
    <row r="82" spans="1:12" ht="24">
      <c r="A82" s="12" t="s">
        <v>3131</v>
      </c>
      <c r="B82" s="24" t="s">
        <v>3376</v>
      </c>
      <c r="C82" s="24" t="s">
        <v>35</v>
      </c>
      <c r="D82" s="34">
        <v>16000</v>
      </c>
      <c r="E82" s="8">
        <v>44082</v>
      </c>
      <c r="F82" s="8">
        <v>44082</v>
      </c>
      <c r="G82" s="20">
        <v>0</v>
      </c>
      <c r="H82" s="17">
        <f t="shared" si="12"/>
        <v>45277.708333333336</v>
      </c>
      <c r="I82" s="18">
        <f t="shared" si="9"/>
        <v>14129</v>
      </c>
      <c r="J82" s="12" t="str">
        <f t="shared" si="10"/>
        <v>NOT DUE</v>
      </c>
      <c r="K82" s="24" t="s">
        <v>3371</v>
      </c>
      <c r="L82" s="32"/>
    </row>
    <row r="83" spans="1:12">
      <c r="A83" s="12" t="s">
        <v>3132</v>
      </c>
      <c r="B83" s="24" t="s">
        <v>1320</v>
      </c>
      <c r="C83" s="24" t="s">
        <v>1321</v>
      </c>
      <c r="D83" s="34">
        <v>8000</v>
      </c>
      <c r="E83" s="8">
        <v>44082</v>
      </c>
      <c r="F83" s="8">
        <v>44082</v>
      </c>
      <c r="G83" s="20">
        <v>0</v>
      </c>
      <c r="H83" s="17">
        <f>IF(I83&lt;=8000,$F$5+(I83/24),"error")</f>
        <v>44944.375</v>
      </c>
      <c r="I83" s="18">
        <f t="shared" si="9"/>
        <v>6129</v>
      </c>
      <c r="J83" s="12" t="str">
        <f t="shared" si="10"/>
        <v>NOT DUE</v>
      </c>
      <c r="K83" s="24" t="s">
        <v>3371</v>
      </c>
      <c r="L83" s="32"/>
    </row>
    <row r="84" spans="1:12" ht="24">
      <c r="A84" s="12" t="s">
        <v>3133</v>
      </c>
      <c r="B84" s="24" t="s">
        <v>1322</v>
      </c>
      <c r="C84" s="24" t="s">
        <v>1157</v>
      </c>
      <c r="D84" s="34">
        <v>8000</v>
      </c>
      <c r="E84" s="8">
        <v>44082</v>
      </c>
      <c r="F84" s="8">
        <v>44082</v>
      </c>
      <c r="G84" s="20">
        <v>0</v>
      </c>
      <c r="H84" s="17">
        <f t="shared" ref="H84:H95" si="13">IF(I84&lt;=8000,$F$5+(I84/24),"error")</f>
        <v>44944.375</v>
      </c>
      <c r="I84" s="18">
        <f t="shared" si="9"/>
        <v>6129</v>
      </c>
      <c r="J84" s="12" t="str">
        <f t="shared" si="10"/>
        <v>NOT DUE</v>
      </c>
      <c r="K84" s="24" t="s">
        <v>3373</v>
      </c>
      <c r="L84" s="32"/>
    </row>
    <row r="85" spans="1:12" ht="24">
      <c r="A85" s="12" t="s">
        <v>3134</v>
      </c>
      <c r="B85" s="24" t="s">
        <v>1323</v>
      </c>
      <c r="C85" s="24" t="s">
        <v>1198</v>
      </c>
      <c r="D85" s="34">
        <v>8000</v>
      </c>
      <c r="E85" s="8">
        <v>44082</v>
      </c>
      <c r="F85" s="8">
        <v>44082</v>
      </c>
      <c r="G85" s="20">
        <v>0</v>
      </c>
      <c r="H85" s="17">
        <f t="shared" si="13"/>
        <v>44944.375</v>
      </c>
      <c r="I85" s="18">
        <f t="shared" si="9"/>
        <v>6129</v>
      </c>
      <c r="J85" s="12" t="str">
        <f t="shared" si="10"/>
        <v>NOT DUE</v>
      </c>
      <c r="K85" s="24" t="s">
        <v>3373</v>
      </c>
      <c r="L85" s="32"/>
    </row>
    <row r="86" spans="1:12">
      <c r="A86" s="12" t="s">
        <v>3135</v>
      </c>
      <c r="B86" s="24" t="s">
        <v>1324</v>
      </c>
      <c r="C86" s="24" t="s">
        <v>1198</v>
      </c>
      <c r="D86" s="34">
        <v>8000</v>
      </c>
      <c r="E86" s="8">
        <v>44082</v>
      </c>
      <c r="F86" s="8">
        <v>44082</v>
      </c>
      <c r="G86" s="20">
        <v>0</v>
      </c>
      <c r="H86" s="17">
        <f t="shared" si="13"/>
        <v>44944.375</v>
      </c>
      <c r="I86" s="18">
        <f t="shared" si="9"/>
        <v>6129</v>
      </c>
      <c r="J86" s="12" t="str">
        <f t="shared" si="10"/>
        <v>NOT DUE</v>
      </c>
      <c r="K86" s="24" t="s">
        <v>3373</v>
      </c>
      <c r="L86" s="32"/>
    </row>
    <row r="87" spans="1:12" ht="24">
      <c r="A87" s="12" t="s">
        <v>3136</v>
      </c>
      <c r="B87" s="24" t="s">
        <v>1325</v>
      </c>
      <c r="C87" s="24" t="s">
        <v>1326</v>
      </c>
      <c r="D87" s="34">
        <v>8000</v>
      </c>
      <c r="E87" s="8">
        <v>44082</v>
      </c>
      <c r="F87" s="8">
        <v>44082</v>
      </c>
      <c r="G87" s="20">
        <v>0</v>
      </c>
      <c r="H87" s="17">
        <f t="shared" si="13"/>
        <v>44944.375</v>
      </c>
      <c r="I87" s="18">
        <f t="shared" si="9"/>
        <v>6129</v>
      </c>
      <c r="J87" s="12" t="str">
        <f t="shared" si="10"/>
        <v>NOT DUE</v>
      </c>
      <c r="K87" s="24" t="s">
        <v>3373</v>
      </c>
      <c r="L87" s="32"/>
    </row>
    <row r="88" spans="1:12" ht="24">
      <c r="A88" s="12" t="s">
        <v>3137</v>
      </c>
      <c r="B88" s="24" t="s">
        <v>1327</v>
      </c>
      <c r="C88" s="24" t="s">
        <v>1328</v>
      </c>
      <c r="D88" s="34">
        <v>8000</v>
      </c>
      <c r="E88" s="8">
        <v>44082</v>
      </c>
      <c r="F88" s="8">
        <v>44082</v>
      </c>
      <c r="G88" s="20">
        <v>0</v>
      </c>
      <c r="H88" s="17">
        <f t="shared" si="13"/>
        <v>44944.375</v>
      </c>
      <c r="I88" s="18">
        <f t="shared" si="9"/>
        <v>6129</v>
      </c>
      <c r="J88" s="12" t="str">
        <f t="shared" si="10"/>
        <v>NOT DUE</v>
      </c>
      <c r="K88" s="24" t="s">
        <v>3373</v>
      </c>
      <c r="L88" s="32"/>
    </row>
    <row r="89" spans="1:12">
      <c r="A89" s="12" t="s">
        <v>3138</v>
      </c>
      <c r="B89" s="24" t="s">
        <v>1329</v>
      </c>
      <c r="C89" s="24" t="s">
        <v>1198</v>
      </c>
      <c r="D89" s="34">
        <v>8000</v>
      </c>
      <c r="E89" s="8">
        <v>44082</v>
      </c>
      <c r="F89" s="8">
        <v>44082</v>
      </c>
      <c r="G89" s="20">
        <v>0</v>
      </c>
      <c r="H89" s="17">
        <f t="shared" si="13"/>
        <v>44944.375</v>
      </c>
      <c r="I89" s="18">
        <f t="shared" si="9"/>
        <v>6129</v>
      </c>
      <c r="J89" s="12" t="str">
        <f t="shared" si="10"/>
        <v>NOT DUE</v>
      </c>
      <c r="K89" s="24" t="s">
        <v>3373</v>
      </c>
      <c r="L89" s="32"/>
    </row>
    <row r="90" spans="1:12" ht="24">
      <c r="A90" s="12" t="s">
        <v>3139</v>
      </c>
      <c r="B90" s="24" t="s">
        <v>1330</v>
      </c>
      <c r="C90" s="24" t="s">
        <v>1198</v>
      </c>
      <c r="D90" s="34">
        <v>8000</v>
      </c>
      <c r="E90" s="8">
        <v>44082</v>
      </c>
      <c r="F90" s="8">
        <v>44082</v>
      </c>
      <c r="G90" s="20">
        <v>0</v>
      </c>
      <c r="H90" s="17">
        <f t="shared" si="13"/>
        <v>44944.375</v>
      </c>
      <c r="I90" s="18">
        <f t="shared" si="9"/>
        <v>6129</v>
      </c>
      <c r="J90" s="12" t="str">
        <f t="shared" si="10"/>
        <v>NOT DUE</v>
      </c>
      <c r="K90" s="24" t="s">
        <v>3373</v>
      </c>
      <c r="L90" s="32"/>
    </row>
    <row r="91" spans="1:12" ht="24">
      <c r="A91" s="12" t="s">
        <v>3140</v>
      </c>
      <c r="B91" s="24" t="s">
        <v>1331</v>
      </c>
      <c r="C91" s="24" t="s">
        <v>1332</v>
      </c>
      <c r="D91" s="34">
        <v>8000</v>
      </c>
      <c r="E91" s="8">
        <v>44082</v>
      </c>
      <c r="F91" s="8">
        <v>44082</v>
      </c>
      <c r="G91" s="20">
        <v>0</v>
      </c>
      <c r="H91" s="17">
        <f t="shared" si="13"/>
        <v>44944.375</v>
      </c>
      <c r="I91" s="18">
        <f t="shared" si="9"/>
        <v>6129</v>
      </c>
      <c r="J91" s="12" t="str">
        <f t="shared" si="10"/>
        <v>NOT DUE</v>
      </c>
      <c r="K91" s="24" t="s">
        <v>3373</v>
      </c>
      <c r="L91" s="32"/>
    </row>
    <row r="92" spans="1:12" ht="24">
      <c r="A92" s="12" t="s">
        <v>3141</v>
      </c>
      <c r="B92" s="24" t="s">
        <v>1333</v>
      </c>
      <c r="C92" s="24" t="s">
        <v>1334</v>
      </c>
      <c r="D92" s="34">
        <v>8000</v>
      </c>
      <c r="E92" s="8">
        <v>44082</v>
      </c>
      <c r="F92" s="8">
        <v>44082</v>
      </c>
      <c r="G92" s="20">
        <v>0</v>
      </c>
      <c r="H92" s="17">
        <f t="shared" si="13"/>
        <v>44944.375</v>
      </c>
      <c r="I92" s="18">
        <f t="shared" si="9"/>
        <v>6129</v>
      </c>
      <c r="J92" s="12" t="str">
        <f t="shared" si="10"/>
        <v>NOT DUE</v>
      </c>
      <c r="K92" s="24" t="s">
        <v>3373</v>
      </c>
      <c r="L92" s="32"/>
    </row>
    <row r="93" spans="1:12" ht="36">
      <c r="A93" s="12" t="s">
        <v>3142</v>
      </c>
      <c r="B93" s="24" t="s">
        <v>1335</v>
      </c>
      <c r="C93" s="24" t="s">
        <v>1198</v>
      </c>
      <c r="D93" s="34">
        <v>8000</v>
      </c>
      <c r="E93" s="8">
        <v>44082</v>
      </c>
      <c r="F93" s="8">
        <v>44082</v>
      </c>
      <c r="G93" s="20">
        <v>0</v>
      </c>
      <c r="H93" s="17">
        <f t="shared" si="13"/>
        <v>44944.375</v>
      </c>
      <c r="I93" s="18">
        <f t="shared" si="9"/>
        <v>6129</v>
      </c>
      <c r="J93" s="12" t="str">
        <f t="shared" si="10"/>
        <v>NOT DUE</v>
      </c>
      <c r="K93" s="24" t="s">
        <v>3373</v>
      </c>
      <c r="L93" s="32"/>
    </row>
    <row r="94" spans="1:12" ht="36">
      <c r="A94" s="12" t="s">
        <v>3143</v>
      </c>
      <c r="B94" s="24" t="s">
        <v>1336</v>
      </c>
      <c r="C94" s="24" t="s">
        <v>1198</v>
      </c>
      <c r="D94" s="34">
        <v>8000</v>
      </c>
      <c r="E94" s="8">
        <v>44082</v>
      </c>
      <c r="F94" s="8">
        <v>44082</v>
      </c>
      <c r="G94" s="20">
        <v>0</v>
      </c>
      <c r="H94" s="17">
        <f t="shared" si="13"/>
        <v>44944.375</v>
      </c>
      <c r="I94" s="18">
        <f t="shared" si="9"/>
        <v>6129</v>
      </c>
      <c r="J94" s="12" t="str">
        <f t="shared" si="10"/>
        <v>NOT DUE</v>
      </c>
      <c r="K94" s="24" t="s">
        <v>3373</v>
      </c>
      <c r="L94" s="32"/>
    </row>
    <row r="95" spans="1:12" ht="24">
      <c r="A95" s="12" t="s">
        <v>3144</v>
      </c>
      <c r="B95" s="24" t="s">
        <v>1337</v>
      </c>
      <c r="C95" s="24" t="s">
        <v>1338</v>
      </c>
      <c r="D95" s="34">
        <v>8000</v>
      </c>
      <c r="E95" s="8">
        <v>44082</v>
      </c>
      <c r="F95" s="8">
        <v>44082</v>
      </c>
      <c r="G95" s="20">
        <v>0</v>
      </c>
      <c r="H95" s="17">
        <f t="shared" si="13"/>
        <v>44944.375</v>
      </c>
      <c r="I95" s="18">
        <f t="shared" si="9"/>
        <v>6129</v>
      </c>
      <c r="J95" s="12" t="str">
        <f t="shared" si="10"/>
        <v>NOT DUE</v>
      </c>
      <c r="K95" s="24" t="s">
        <v>3373</v>
      </c>
      <c r="L95" s="32"/>
    </row>
    <row r="96" spans="1:12" ht="24">
      <c r="A96" s="12" t="s">
        <v>3145</v>
      </c>
      <c r="B96" s="24" t="s">
        <v>1339</v>
      </c>
      <c r="C96" s="24" t="s">
        <v>35</v>
      </c>
      <c r="D96" s="34">
        <v>8000</v>
      </c>
      <c r="E96" s="8">
        <v>44082</v>
      </c>
      <c r="F96" s="8">
        <v>44082</v>
      </c>
      <c r="G96" s="20">
        <v>0</v>
      </c>
      <c r="H96" s="17">
        <f>IF(I96&lt;=8000,$F$5+(I96/24),"error")</f>
        <v>44944.375</v>
      </c>
      <c r="I96" s="18">
        <f t="shared" si="9"/>
        <v>6129</v>
      </c>
      <c r="J96" s="12" t="str">
        <f t="shared" si="10"/>
        <v>NOT DUE</v>
      </c>
      <c r="K96" s="24" t="s">
        <v>3373</v>
      </c>
      <c r="L96" s="32"/>
    </row>
    <row r="97" spans="1:12" ht="24">
      <c r="A97" s="12" t="s">
        <v>3146</v>
      </c>
      <c r="B97" s="24" t="s">
        <v>1354</v>
      </c>
      <c r="C97" s="24" t="s">
        <v>35</v>
      </c>
      <c r="D97" s="34">
        <v>16000</v>
      </c>
      <c r="E97" s="8">
        <v>44082</v>
      </c>
      <c r="F97" s="8">
        <v>44082</v>
      </c>
      <c r="G97" s="20">
        <v>0</v>
      </c>
      <c r="H97" s="17">
        <f>IF(I97&lt;=16000,$F$5+(I97/24),"error")</f>
        <v>45277.708333333336</v>
      </c>
      <c r="I97" s="18">
        <f t="shared" si="9"/>
        <v>14129</v>
      </c>
      <c r="J97" s="12" t="str">
        <f t="shared" si="10"/>
        <v>NOT DUE</v>
      </c>
      <c r="K97" s="24" t="s">
        <v>3373</v>
      </c>
      <c r="L97" s="32"/>
    </row>
    <row r="98" spans="1:12" ht="24">
      <c r="A98" s="12" t="s">
        <v>3147</v>
      </c>
      <c r="B98" s="24" t="s">
        <v>1355</v>
      </c>
      <c r="C98" s="24" t="s">
        <v>35</v>
      </c>
      <c r="D98" s="34">
        <v>16000</v>
      </c>
      <c r="E98" s="8">
        <v>44082</v>
      </c>
      <c r="F98" s="8">
        <v>44082</v>
      </c>
      <c r="G98" s="20">
        <v>0</v>
      </c>
      <c r="H98" s="17">
        <f>IF(I98&lt;=16000,$F$5+(I98/24),"error")</f>
        <v>45277.708333333336</v>
      </c>
      <c r="I98" s="18">
        <f t="shared" si="9"/>
        <v>14129</v>
      </c>
      <c r="J98" s="12" t="str">
        <f t="shared" si="10"/>
        <v>NOT DUE</v>
      </c>
      <c r="K98" s="24" t="s">
        <v>3373</v>
      </c>
      <c r="L98" s="32"/>
    </row>
    <row r="99" spans="1:12" ht="24">
      <c r="A99" s="12" t="s">
        <v>3148</v>
      </c>
      <c r="B99" s="24" t="s">
        <v>1356</v>
      </c>
      <c r="C99" s="24" t="s">
        <v>35</v>
      </c>
      <c r="D99" s="34">
        <v>8000</v>
      </c>
      <c r="E99" s="8">
        <v>44082</v>
      </c>
      <c r="F99" s="8">
        <v>44082</v>
      </c>
      <c r="G99" s="20">
        <v>0</v>
      </c>
      <c r="H99" s="17">
        <f>IF(I99&lt;=8000,$F$5+(I99/24),"error")</f>
        <v>44944.375</v>
      </c>
      <c r="I99" s="18">
        <f t="shared" si="9"/>
        <v>6129</v>
      </c>
      <c r="J99" s="12" t="str">
        <f t="shared" si="10"/>
        <v>NOT DUE</v>
      </c>
      <c r="K99" s="24" t="s">
        <v>3373</v>
      </c>
      <c r="L99" s="32"/>
    </row>
    <row r="100" spans="1:12" ht="24">
      <c r="A100" s="12" t="s">
        <v>3149</v>
      </c>
      <c r="B100" s="24" t="s">
        <v>1357</v>
      </c>
      <c r="C100" s="24" t="s">
        <v>35</v>
      </c>
      <c r="D100" s="34">
        <v>16000</v>
      </c>
      <c r="E100" s="8">
        <v>44082</v>
      </c>
      <c r="F100" s="8">
        <v>44082</v>
      </c>
      <c r="G100" s="20">
        <v>0</v>
      </c>
      <c r="H100" s="17">
        <f>IF(I100&lt;=16000,$F$5+(I100/24),"error")</f>
        <v>45277.708333333336</v>
      </c>
      <c r="I100" s="18">
        <f t="shared" si="9"/>
        <v>14129</v>
      </c>
      <c r="J100" s="12" t="str">
        <f t="shared" si="10"/>
        <v>NOT DUE</v>
      </c>
      <c r="K100" s="24" t="s">
        <v>3373</v>
      </c>
      <c r="L100" s="32"/>
    </row>
    <row r="101" spans="1:12">
      <c r="A101" s="12" t="s">
        <v>3150</v>
      </c>
      <c r="B101" s="24" t="s">
        <v>1362</v>
      </c>
      <c r="C101" s="24" t="s">
        <v>35</v>
      </c>
      <c r="D101" s="34">
        <v>8000</v>
      </c>
      <c r="E101" s="8">
        <v>44082</v>
      </c>
      <c r="F101" s="8">
        <v>44082</v>
      </c>
      <c r="G101" s="20">
        <v>0</v>
      </c>
      <c r="H101" s="198">
        <f>IF(I101&lt;=8000,$F$5+(I101/24),"error")</f>
        <v>44944.375</v>
      </c>
      <c r="I101" s="18">
        <f t="shared" si="9"/>
        <v>6129</v>
      </c>
      <c r="J101" s="12" t="str">
        <f t="shared" si="10"/>
        <v>NOT DUE</v>
      </c>
      <c r="K101" s="24" t="s">
        <v>3374</v>
      </c>
      <c r="L101" s="32"/>
    </row>
    <row r="102" spans="1:12" ht="24">
      <c r="A102" s="12" t="s">
        <v>3151</v>
      </c>
      <c r="B102" s="24" t="s">
        <v>1363</v>
      </c>
      <c r="C102" s="24" t="s">
        <v>1364</v>
      </c>
      <c r="D102" s="34">
        <v>4000</v>
      </c>
      <c r="E102" s="8">
        <v>44082</v>
      </c>
      <c r="F102" s="8">
        <v>44082</v>
      </c>
      <c r="G102" s="20">
        <v>0</v>
      </c>
      <c r="H102" s="198">
        <f>IF(I102&lt;=4000,$F$5+(I102/24),"error")</f>
        <v>44777.708333333336</v>
      </c>
      <c r="I102" s="18">
        <f t="shared" si="9"/>
        <v>2129</v>
      </c>
      <c r="J102" s="12" t="str">
        <f t="shared" si="10"/>
        <v>NOT DUE</v>
      </c>
      <c r="K102" s="24" t="s">
        <v>3374</v>
      </c>
      <c r="L102" s="32"/>
    </row>
    <row r="103" spans="1:12" ht="24">
      <c r="A103" s="12" t="s">
        <v>3152</v>
      </c>
      <c r="B103" s="24" t="s">
        <v>1363</v>
      </c>
      <c r="C103" s="24" t="s">
        <v>35</v>
      </c>
      <c r="D103" s="34">
        <v>8000</v>
      </c>
      <c r="E103" s="8">
        <v>44082</v>
      </c>
      <c r="F103" s="8">
        <v>44082</v>
      </c>
      <c r="G103" s="20">
        <v>0</v>
      </c>
      <c r="H103" s="198">
        <f>IF(I103&lt;=8000,$F$5+(I103/24),"error")</f>
        <v>44944.375</v>
      </c>
      <c r="I103" s="18">
        <f t="shared" si="9"/>
        <v>6129</v>
      </c>
      <c r="J103" s="12" t="str">
        <f t="shared" si="10"/>
        <v>NOT DUE</v>
      </c>
      <c r="K103" s="24" t="s">
        <v>3374</v>
      </c>
      <c r="L103" s="32"/>
    </row>
    <row r="104" spans="1:12" ht="24">
      <c r="A104" s="12" t="s">
        <v>3153</v>
      </c>
      <c r="B104" s="24" t="s">
        <v>1365</v>
      </c>
      <c r="C104" s="24" t="s">
        <v>1198</v>
      </c>
      <c r="D104" s="34">
        <v>8000</v>
      </c>
      <c r="E104" s="8">
        <v>44082</v>
      </c>
      <c r="F104" s="8">
        <v>44082</v>
      </c>
      <c r="G104" s="20">
        <v>0</v>
      </c>
      <c r="H104" s="198">
        <f>IF(I104&lt;=8000,$F$5+(I104/24),"error")</f>
        <v>44944.375</v>
      </c>
      <c r="I104" s="18">
        <f t="shared" si="9"/>
        <v>6129</v>
      </c>
      <c r="J104" s="12" t="str">
        <f t="shared" si="10"/>
        <v>NOT DUE</v>
      </c>
      <c r="K104" s="24" t="s">
        <v>3374</v>
      </c>
      <c r="L104" s="32"/>
    </row>
    <row r="105" spans="1:12">
      <c r="A105" s="12" t="s">
        <v>3154</v>
      </c>
      <c r="B105" s="24" t="s">
        <v>1366</v>
      </c>
      <c r="C105" s="24" t="s">
        <v>1367</v>
      </c>
      <c r="D105" s="34">
        <v>8000</v>
      </c>
      <c r="E105" s="8">
        <v>44082</v>
      </c>
      <c r="F105" s="8">
        <v>44082</v>
      </c>
      <c r="G105" s="20">
        <v>0</v>
      </c>
      <c r="H105" s="198">
        <f t="shared" ref="H105:H116" si="14">IF(I105&lt;=8000,$F$5+(I105/24),"error")</f>
        <v>44944.375</v>
      </c>
      <c r="I105" s="18">
        <f t="shared" si="9"/>
        <v>6129</v>
      </c>
      <c r="J105" s="12" t="str">
        <f t="shared" si="10"/>
        <v>NOT DUE</v>
      </c>
      <c r="K105" s="24" t="s">
        <v>3374</v>
      </c>
      <c r="L105" s="32"/>
    </row>
    <row r="106" spans="1:12" ht="24">
      <c r="A106" s="12" t="s">
        <v>3155</v>
      </c>
      <c r="B106" s="24" t="s">
        <v>1368</v>
      </c>
      <c r="C106" s="24" t="s">
        <v>35</v>
      </c>
      <c r="D106" s="34">
        <v>8000</v>
      </c>
      <c r="E106" s="8">
        <v>44082</v>
      </c>
      <c r="F106" s="8">
        <v>44082</v>
      </c>
      <c r="G106" s="20">
        <v>0</v>
      </c>
      <c r="H106" s="198">
        <f t="shared" si="14"/>
        <v>44944.375</v>
      </c>
      <c r="I106" s="18">
        <f t="shared" si="9"/>
        <v>6129</v>
      </c>
      <c r="J106" s="12" t="str">
        <f t="shared" si="10"/>
        <v>NOT DUE</v>
      </c>
      <c r="K106" s="24" t="s">
        <v>3374</v>
      </c>
      <c r="L106" s="32"/>
    </row>
    <row r="107" spans="1:12">
      <c r="A107" s="12" t="s">
        <v>3156</v>
      </c>
      <c r="B107" s="24" t="s">
        <v>1369</v>
      </c>
      <c r="C107" s="24" t="s">
        <v>1367</v>
      </c>
      <c r="D107" s="34">
        <v>8000</v>
      </c>
      <c r="E107" s="8">
        <v>44082</v>
      </c>
      <c r="F107" s="8">
        <v>44082</v>
      </c>
      <c r="G107" s="20">
        <v>0</v>
      </c>
      <c r="H107" s="198">
        <f t="shared" si="14"/>
        <v>44944.375</v>
      </c>
      <c r="I107" s="18">
        <f t="shared" si="9"/>
        <v>6129</v>
      </c>
      <c r="J107" s="12" t="str">
        <f t="shared" si="10"/>
        <v>NOT DUE</v>
      </c>
      <c r="K107" s="24" t="s">
        <v>3374</v>
      </c>
      <c r="L107" s="32"/>
    </row>
    <row r="108" spans="1:12">
      <c r="A108" s="12" t="s">
        <v>3157</v>
      </c>
      <c r="B108" s="24" t="s">
        <v>1369</v>
      </c>
      <c r="C108" s="24" t="s">
        <v>35</v>
      </c>
      <c r="D108" s="34">
        <v>16000</v>
      </c>
      <c r="E108" s="8">
        <v>44082</v>
      </c>
      <c r="F108" s="8">
        <v>44082</v>
      </c>
      <c r="G108" s="20">
        <v>0</v>
      </c>
      <c r="H108" s="198">
        <f>IF(I108&lt;=16000,$F$5+(I108/24),"error")</f>
        <v>45277.708333333336</v>
      </c>
      <c r="I108" s="18">
        <f t="shared" si="9"/>
        <v>14129</v>
      </c>
      <c r="J108" s="12" t="str">
        <f t="shared" si="10"/>
        <v>NOT DUE</v>
      </c>
      <c r="K108" s="24" t="s">
        <v>3374</v>
      </c>
      <c r="L108" s="32"/>
    </row>
    <row r="109" spans="1:12">
      <c r="A109" s="12" t="s">
        <v>3158</v>
      </c>
      <c r="B109" s="24" t="s">
        <v>1378</v>
      </c>
      <c r="C109" s="24" t="s">
        <v>1379</v>
      </c>
      <c r="D109" s="34">
        <v>8000</v>
      </c>
      <c r="E109" s="8">
        <v>44082</v>
      </c>
      <c r="F109" s="8">
        <v>44082</v>
      </c>
      <c r="G109" s="20">
        <v>0</v>
      </c>
      <c r="H109" s="17">
        <f t="shared" si="14"/>
        <v>44944.375</v>
      </c>
      <c r="I109" s="18">
        <f t="shared" si="9"/>
        <v>6129</v>
      </c>
      <c r="J109" s="12" t="str">
        <f t="shared" si="10"/>
        <v>NOT DUE</v>
      </c>
      <c r="K109" s="24" t="s">
        <v>3375</v>
      </c>
      <c r="L109" s="32"/>
    </row>
    <row r="110" spans="1:12" ht="24">
      <c r="A110" s="12" t="s">
        <v>3159</v>
      </c>
      <c r="B110" s="24" t="s">
        <v>1380</v>
      </c>
      <c r="C110" s="24" t="s">
        <v>1381</v>
      </c>
      <c r="D110" s="34">
        <v>8000</v>
      </c>
      <c r="E110" s="8">
        <v>44082</v>
      </c>
      <c r="F110" s="8">
        <v>44082</v>
      </c>
      <c r="G110" s="20">
        <v>0</v>
      </c>
      <c r="H110" s="17">
        <f t="shared" si="14"/>
        <v>44944.375</v>
      </c>
      <c r="I110" s="18">
        <f t="shared" si="9"/>
        <v>6129</v>
      </c>
      <c r="J110" s="12" t="str">
        <f t="shared" si="10"/>
        <v>NOT DUE</v>
      </c>
      <c r="K110" s="24" t="s">
        <v>3375</v>
      </c>
      <c r="L110" s="32"/>
    </row>
    <row r="111" spans="1:12" ht="24">
      <c r="A111" s="12" t="s">
        <v>3160</v>
      </c>
      <c r="B111" s="24" t="s">
        <v>1382</v>
      </c>
      <c r="C111" s="24" t="s">
        <v>1383</v>
      </c>
      <c r="D111" s="34">
        <v>8000</v>
      </c>
      <c r="E111" s="8">
        <v>44082</v>
      </c>
      <c r="F111" s="8">
        <v>44082</v>
      </c>
      <c r="G111" s="20">
        <v>0</v>
      </c>
      <c r="H111" s="17">
        <f t="shared" si="14"/>
        <v>44944.375</v>
      </c>
      <c r="I111" s="18">
        <f t="shared" si="9"/>
        <v>6129</v>
      </c>
      <c r="J111" s="12" t="str">
        <f t="shared" si="10"/>
        <v>NOT DUE</v>
      </c>
      <c r="K111" s="24" t="s">
        <v>3375</v>
      </c>
      <c r="L111" s="32"/>
    </row>
    <row r="112" spans="1:12" ht="24">
      <c r="A112" s="12" t="s">
        <v>3161</v>
      </c>
      <c r="B112" s="24" t="s">
        <v>1384</v>
      </c>
      <c r="C112" s="24" t="s">
        <v>1334</v>
      </c>
      <c r="D112" s="34">
        <v>8000</v>
      </c>
      <c r="E112" s="8">
        <v>44082</v>
      </c>
      <c r="F112" s="8">
        <v>44082</v>
      </c>
      <c r="G112" s="20">
        <v>0</v>
      </c>
      <c r="H112" s="17">
        <f t="shared" si="14"/>
        <v>44944.375</v>
      </c>
      <c r="I112" s="18">
        <f t="shared" si="9"/>
        <v>6129</v>
      </c>
      <c r="J112" s="12" t="str">
        <f t="shared" si="10"/>
        <v>NOT DUE</v>
      </c>
      <c r="K112" s="24" t="s">
        <v>3375</v>
      </c>
      <c r="L112" s="32"/>
    </row>
    <row r="113" spans="1:12" ht="24">
      <c r="A113" s="12" t="s">
        <v>3162</v>
      </c>
      <c r="B113" s="24" t="s">
        <v>1385</v>
      </c>
      <c r="C113" s="24" t="s">
        <v>1386</v>
      </c>
      <c r="D113" s="34">
        <v>8000</v>
      </c>
      <c r="E113" s="8">
        <v>44082</v>
      </c>
      <c r="F113" s="8">
        <v>44082</v>
      </c>
      <c r="G113" s="20">
        <v>0</v>
      </c>
      <c r="H113" s="17">
        <f t="shared" si="14"/>
        <v>44944.375</v>
      </c>
      <c r="I113" s="18">
        <f t="shared" si="9"/>
        <v>6129</v>
      </c>
      <c r="J113" s="12" t="str">
        <f t="shared" si="10"/>
        <v>NOT DUE</v>
      </c>
      <c r="K113" s="24" t="s">
        <v>3375</v>
      </c>
      <c r="L113" s="32"/>
    </row>
    <row r="114" spans="1:12" ht="24">
      <c r="A114" s="12" t="s">
        <v>3163</v>
      </c>
      <c r="B114" s="24" t="s">
        <v>1387</v>
      </c>
      <c r="C114" s="24" t="s">
        <v>1388</v>
      </c>
      <c r="D114" s="34">
        <v>8000</v>
      </c>
      <c r="E114" s="8">
        <v>44082</v>
      </c>
      <c r="F114" s="8">
        <v>44082</v>
      </c>
      <c r="G114" s="20">
        <v>0</v>
      </c>
      <c r="H114" s="17">
        <f t="shared" si="14"/>
        <v>44944.375</v>
      </c>
      <c r="I114" s="18">
        <f t="shared" si="9"/>
        <v>6129</v>
      </c>
      <c r="J114" s="12" t="str">
        <f t="shared" si="10"/>
        <v>NOT DUE</v>
      </c>
      <c r="K114" s="24" t="s">
        <v>3375</v>
      </c>
      <c r="L114" s="32"/>
    </row>
    <row r="115" spans="1:12" ht="24">
      <c r="A115" s="12" t="s">
        <v>3164</v>
      </c>
      <c r="B115" s="24" t="s">
        <v>1389</v>
      </c>
      <c r="C115" s="24" t="s">
        <v>1334</v>
      </c>
      <c r="D115" s="34">
        <v>8000</v>
      </c>
      <c r="E115" s="8">
        <v>44082</v>
      </c>
      <c r="F115" s="8">
        <v>44082</v>
      </c>
      <c r="G115" s="20">
        <v>0</v>
      </c>
      <c r="H115" s="17">
        <f t="shared" si="14"/>
        <v>44944.375</v>
      </c>
      <c r="I115" s="18">
        <f t="shared" si="9"/>
        <v>6129</v>
      </c>
      <c r="J115" s="12" t="str">
        <f t="shared" si="10"/>
        <v>NOT DUE</v>
      </c>
      <c r="K115" s="24" t="s">
        <v>3375</v>
      </c>
      <c r="L115" s="32"/>
    </row>
    <row r="116" spans="1:12" ht="24">
      <c r="A116" s="12" t="s">
        <v>3165</v>
      </c>
      <c r="B116" s="24" t="s">
        <v>1390</v>
      </c>
      <c r="C116" s="24" t="s">
        <v>1391</v>
      </c>
      <c r="D116" s="34">
        <v>8000</v>
      </c>
      <c r="E116" s="8">
        <v>44082</v>
      </c>
      <c r="F116" s="8">
        <v>44082</v>
      </c>
      <c r="G116" s="20">
        <v>0</v>
      </c>
      <c r="H116" s="17">
        <f t="shared" si="14"/>
        <v>44944.375</v>
      </c>
      <c r="I116" s="18">
        <f t="shared" si="9"/>
        <v>6129</v>
      </c>
      <c r="J116" s="12" t="str">
        <f t="shared" si="10"/>
        <v>NOT DUE</v>
      </c>
      <c r="K116" s="24" t="s">
        <v>3375</v>
      </c>
      <c r="L116" s="32"/>
    </row>
    <row r="117" spans="1:12">
      <c r="A117" s="12" t="s">
        <v>3166</v>
      </c>
      <c r="B117" s="24" t="s">
        <v>1392</v>
      </c>
      <c r="C117" s="24" t="s">
        <v>1154</v>
      </c>
      <c r="D117" s="34">
        <v>8000</v>
      </c>
      <c r="E117" s="8">
        <v>44082</v>
      </c>
      <c r="F117" s="8">
        <v>44082</v>
      </c>
      <c r="G117" s="20">
        <v>0</v>
      </c>
      <c r="H117" s="17">
        <f>IF(I117&lt;=8000,$F$5+(I117/24),"error")</f>
        <v>44944.375</v>
      </c>
      <c r="I117" s="18">
        <f t="shared" si="9"/>
        <v>6129</v>
      </c>
      <c r="J117" s="12" t="str">
        <f t="shared" si="10"/>
        <v>NOT DUE</v>
      </c>
      <c r="K117" s="24" t="s">
        <v>3375</v>
      </c>
      <c r="L117" s="32"/>
    </row>
    <row r="118" spans="1:12">
      <c r="A118" s="12" t="s">
        <v>3167</v>
      </c>
      <c r="B118" s="24" t="s">
        <v>1393</v>
      </c>
      <c r="C118" s="24" t="s">
        <v>1394</v>
      </c>
      <c r="D118" s="34">
        <v>4000</v>
      </c>
      <c r="E118" s="8">
        <v>44082</v>
      </c>
      <c r="F118" s="8">
        <v>44082</v>
      </c>
      <c r="G118" s="20">
        <v>0</v>
      </c>
      <c r="H118" s="17">
        <f>IF(I118&lt;=4000,$F$5+(I118/24),"error")</f>
        <v>44777.708333333336</v>
      </c>
      <c r="I118" s="18">
        <f t="shared" si="9"/>
        <v>2129</v>
      </c>
      <c r="J118" s="12" t="str">
        <f t="shared" si="10"/>
        <v>NOT DUE</v>
      </c>
      <c r="K118" s="24"/>
      <c r="L118" s="32"/>
    </row>
    <row r="119" spans="1:12">
      <c r="A119" s="12" t="s">
        <v>3168</v>
      </c>
      <c r="B119" s="24" t="s">
        <v>1395</v>
      </c>
      <c r="C119" s="24" t="s">
        <v>35</v>
      </c>
      <c r="D119" s="34">
        <v>24000</v>
      </c>
      <c r="E119" s="8">
        <v>44082</v>
      </c>
      <c r="F119" s="8">
        <v>44082</v>
      </c>
      <c r="G119" s="20">
        <v>0</v>
      </c>
      <c r="H119" s="17">
        <f>IF(I119&lt;=24000,$F$5+(I119/24),"error")</f>
        <v>45611.041666666664</v>
      </c>
      <c r="I119" s="18">
        <f t="shared" si="9"/>
        <v>22129</v>
      </c>
      <c r="J119" s="12" t="str">
        <f t="shared" si="10"/>
        <v>NOT DUE</v>
      </c>
      <c r="K119" s="24"/>
      <c r="L119" s="32"/>
    </row>
    <row r="120" spans="1:12" ht="36">
      <c r="A120" s="12" t="s">
        <v>3169</v>
      </c>
      <c r="B120" s="24" t="s">
        <v>1396</v>
      </c>
      <c r="C120" s="24" t="s">
        <v>35</v>
      </c>
      <c r="D120" s="34">
        <v>4000</v>
      </c>
      <c r="E120" s="8">
        <v>44082</v>
      </c>
      <c r="F120" s="8">
        <v>44082</v>
      </c>
      <c r="G120" s="20">
        <v>0</v>
      </c>
      <c r="H120" s="17">
        <f>IF(I120&lt;=4000,$F$5+(I120/24),"error")</f>
        <v>44777.708333333336</v>
      </c>
      <c r="I120" s="18">
        <f t="shared" si="9"/>
        <v>2129</v>
      </c>
      <c r="J120" s="12" t="str">
        <f t="shared" si="10"/>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c r="J126" s="462"/>
      <c r="K126" s="462"/>
    </row>
    <row r="127" spans="1:12">
      <c r="A127" s="220"/>
      <c r="E127" s="463"/>
      <c r="F127" s="463"/>
      <c r="G127" s="463"/>
      <c r="I127" s="463"/>
      <c r="J127" s="463"/>
      <c r="K127" s="463"/>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65F839-A0B5-4D8C-8ACA-EAC8AD7F2FB1}">
          <x14:formula1>
            <xm:f>Details!$A$1:$A$7</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1526</v>
      </c>
      <c r="D3" s="518" t="s">
        <v>12</v>
      </c>
      <c r="E3" s="518"/>
      <c r="F3" s="249" t="s">
        <v>3027</v>
      </c>
    </row>
    <row r="4" spans="1:12" ht="18" customHeight="1">
      <c r="A4" s="517" t="s">
        <v>74</v>
      </c>
      <c r="B4" s="517"/>
      <c r="C4" s="29" t="s">
        <v>4651</v>
      </c>
      <c r="D4" s="518" t="s">
        <v>2072</v>
      </c>
      <c r="E4" s="518"/>
      <c r="F4" s="246">
        <f>'Running Hours'!B23</f>
        <v>8446</v>
      </c>
    </row>
    <row r="5" spans="1:12" ht="18" customHeight="1">
      <c r="A5" s="517" t="s">
        <v>75</v>
      </c>
      <c r="B5" s="517"/>
      <c r="C5" s="30" t="s">
        <v>4649</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3028</v>
      </c>
      <c r="B8" s="24" t="s">
        <v>1529</v>
      </c>
      <c r="C8" s="24" t="s">
        <v>1530</v>
      </c>
      <c r="D8" s="34">
        <v>20000</v>
      </c>
      <c r="E8" s="8">
        <v>44082</v>
      </c>
      <c r="F8" s="8">
        <v>44082</v>
      </c>
      <c r="G8" s="20">
        <v>0</v>
      </c>
      <c r="H8" s="17" t="str">
        <f>IF(I8&lt;=8000,$F$5+(I8/24),"error")</f>
        <v>error</v>
      </c>
      <c r="I8" s="18">
        <f>D8-($F$4-G8)</f>
        <v>11554</v>
      </c>
      <c r="J8" s="12" t="str">
        <f t="shared" ref="J8" si="0">IF(I8="","",IF(I8&lt;0,"OVERDUE","NOT DUE"))</f>
        <v>NOT DUE</v>
      </c>
      <c r="K8" s="24" t="s">
        <v>1548</v>
      </c>
      <c r="L8" s="113"/>
    </row>
    <row r="9" spans="1:12">
      <c r="A9" s="12" t="s">
        <v>3029</v>
      </c>
      <c r="B9" s="24" t="s">
        <v>1533</v>
      </c>
      <c r="C9" s="24" t="s">
        <v>1534</v>
      </c>
      <c r="D9" s="34">
        <v>20000</v>
      </c>
      <c r="E9" s="8">
        <v>44082</v>
      </c>
      <c r="F9" s="8">
        <v>44082</v>
      </c>
      <c r="G9" s="20">
        <v>0</v>
      </c>
      <c r="H9" s="17" t="str">
        <f>IF(I9&lt;=8000,$F$5+(I9/24),"error")</f>
        <v>error</v>
      </c>
      <c r="I9" s="18">
        <f t="shared" ref="I9:I18" si="1">D9-($F$4-G9)</f>
        <v>11554</v>
      </c>
      <c r="J9" s="12" t="str">
        <f t="shared" ref="J9:J36" si="2">IF(I9="","",IF(I9&lt;0,"OVERDUE","NOT DUE"))</f>
        <v>NOT DUE</v>
      </c>
      <c r="K9" s="24"/>
      <c r="L9" s="113"/>
    </row>
    <row r="10" spans="1:12">
      <c r="A10" s="12" t="s">
        <v>3405</v>
      </c>
      <c r="B10" s="24" t="s">
        <v>1533</v>
      </c>
      <c r="C10" s="24" t="s">
        <v>1535</v>
      </c>
      <c r="D10" s="34">
        <v>20000</v>
      </c>
      <c r="E10" s="8">
        <v>44082</v>
      </c>
      <c r="F10" s="8">
        <v>44082</v>
      </c>
      <c r="G10" s="20">
        <v>0</v>
      </c>
      <c r="H10" s="17">
        <f>IF(I10&lt;=20000,$F$5+(I10/24),"error")</f>
        <v>45170.416666666664</v>
      </c>
      <c r="I10" s="18">
        <f t="shared" si="1"/>
        <v>11554</v>
      </c>
      <c r="J10" s="12" t="str">
        <f t="shared" si="2"/>
        <v>NOT DUE</v>
      </c>
      <c r="K10" s="24"/>
      <c r="L10" s="15"/>
    </row>
    <row r="11" spans="1:12" ht="26.45" customHeight="1">
      <c r="A11" s="12" t="s">
        <v>3030</v>
      </c>
      <c r="B11" s="24" t="s">
        <v>1536</v>
      </c>
      <c r="C11" s="24" t="s">
        <v>1537</v>
      </c>
      <c r="D11" s="34">
        <v>20000</v>
      </c>
      <c r="E11" s="8">
        <v>44082</v>
      </c>
      <c r="F11" s="8">
        <v>44082</v>
      </c>
      <c r="G11" s="20">
        <v>0</v>
      </c>
      <c r="H11" s="17" t="str">
        <f>IF(I11&lt;=8000,$F$5+(I11/24),"error")</f>
        <v>error</v>
      </c>
      <c r="I11" s="18">
        <f t="shared" si="1"/>
        <v>11554</v>
      </c>
      <c r="J11" s="12" t="str">
        <f t="shared" si="2"/>
        <v>NOT DUE</v>
      </c>
      <c r="K11" s="24" t="s">
        <v>1549</v>
      </c>
      <c r="L11" s="113"/>
    </row>
    <row r="12" spans="1:12" ht="24">
      <c r="A12" s="12" t="s">
        <v>3031</v>
      </c>
      <c r="B12" s="24" t="s">
        <v>1536</v>
      </c>
      <c r="C12" s="24" t="s">
        <v>1538</v>
      </c>
      <c r="D12" s="34">
        <v>20000</v>
      </c>
      <c r="E12" s="8">
        <v>44082</v>
      </c>
      <c r="F12" s="8">
        <v>44082</v>
      </c>
      <c r="G12" s="20">
        <v>0</v>
      </c>
      <c r="H12" s="17">
        <f>IF(I12&lt;=20000,$F$5+(I12/24),"error")</f>
        <v>45170.416666666664</v>
      </c>
      <c r="I12" s="18">
        <f t="shared" si="1"/>
        <v>11554</v>
      </c>
      <c r="J12" s="12" t="str">
        <f t="shared" si="2"/>
        <v>NOT DUE</v>
      </c>
      <c r="K12" s="24"/>
      <c r="L12" s="15"/>
    </row>
    <row r="13" spans="1:12" ht="24">
      <c r="A13" s="12" t="s">
        <v>3032</v>
      </c>
      <c r="B13" s="24" t="s">
        <v>1539</v>
      </c>
      <c r="C13" s="24" t="s">
        <v>1540</v>
      </c>
      <c r="D13" s="34">
        <v>20000</v>
      </c>
      <c r="E13" s="8">
        <v>44082</v>
      </c>
      <c r="F13" s="8">
        <v>44082</v>
      </c>
      <c r="G13" s="20">
        <v>0</v>
      </c>
      <c r="H13" s="17" t="str">
        <f>IF(I13&lt;=8000,$F$5+(I13/24),"error")</f>
        <v>error</v>
      </c>
      <c r="I13" s="18">
        <f t="shared" si="1"/>
        <v>11554</v>
      </c>
      <c r="J13" s="12" t="str">
        <f t="shared" si="2"/>
        <v>NOT DUE</v>
      </c>
      <c r="K13" s="24"/>
      <c r="L13" s="113"/>
    </row>
    <row r="14" spans="1:12">
      <c r="A14" s="12" t="s">
        <v>3033</v>
      </c>
      <c r="B14" s="24" t="s">
        <v>1539</v>
      </c>
      <c r="C14" s="24" t="s">
        <v>1535</v>
      </c>
      <c r="D14" s="34">
        <v>20000</v>
      </c>
      <c r="E14" s="8">
        <v>44082</v>
      </c>
      <c r="F14" s="8">
        <v>44082</v>
      </c>
      <c r="G14" s="20">
        <v>0</v>
      </c>
      <c r="H14" s="17">
        <f>IF(I14&lt;=20000,$F$5+(I14/24),"error")</f>
        <v>45170.416666666664</v>
      </c>
      <c r="I14" s="18">
        <f t="shared" si="1"/>
        <v>11554</v>
      </c>
      <c r="J14" s="12" t="str">
        <f t="shared" si="2"/>
        <v>NOT DUE</v>
      </c>
      <c r="K14" s="24"/>
      <c r="L14" s="15"/>
    </row>
    <row r="15" spans="1:12" ht="38.450000000000003" customHeight="1">
      <c r="A15" s="12" t="s">
        <v>3034</v>
      </c>
      <c r="B15" s="24" t="s">
        <v>1187</v>
      </c>
      <c r="C15" s="24" t="s">
        <v>1541</v>
      </c>
      <c r="D15" s="34">
        <v>20000</v>
      </c>
      <c r="E15" s="8">
        <v>44082</v>
      </c>
      <c r="F15" s="8">
        <v>44082</v>
      </c>
      <c r="G15" s="20">
        <v>0</v>
      </c>
      <c r="H15" s="17">
        <f>IF(I15&lt;=20000,$F$5+(I15/24),"error")</f>
        <v>45170.416666666664</v>
      </c>
      <c r="I15" s="18">
        <f t="shared" si="1"/>
        <v>11554</v>
      </c>
      <c r="J15" s="12" t="str">
        <f t="shared" si="2"/>
        <v>NOT DUE</v>
      </c>
      <c r="K15" s="24" t="s">
        <v>1550</v>
      </c>
      <c r="L15" s="15"/>
    </row>
    <row r="16" spans="1:12" ht="26.45" customHeight="1">
      <c r="A16" s="12" t="s">
        <v>3035</v>
      </c>
      <c r="B16" s="24" t="s">
        <v>3406</v>
      </c>
      <c r="C16" s="24" t="s">
        <v>1543</v>
      </c>
      <c r="D16" s="34">
        <v>20000</v>
      </c>
      <c r="E16" s="8">
        <v>44082</v>
      </c>
      <c r="F16" s="8">
        <v>44082</v>
      </c>
      <c r="G16" s="20">
        <v>0</v>
      </c>
      <c r="H16" s="17">
        <f>IF(I16&lt;=20000,$F$5+(I16/24),"error")</f>
        <v>45170.416666666664</v>
      </c>
      <c r="I16" s="18">
        <f t="shared" si="1"/>
        <v>11554</v>
      </c>
      <c r="J16" s="12" t="str">
        <f t="shared" si="2"/>
        <v>NOT DUE</v>
      </c>
      <c r="K16" s="24" t="s">
        <v>1551</v>
      </c>
      <c r="L16" s="15"/>
    </row>
    <row r="17" spans="1:12" ht="24">
      <c r="A17" s="12" t="s">
        <v>3036</v>
      </c>
      <c r="B17" s="24" t="s">
        <v>3401</v>
      </c>
      <c r="C17" s="24" t="s">
        <v>1545</v>
      </c>
      <c r="D17" s="34">
        <v>20000</v>
      </c>
      <c r="E17" s="8">
        <v>44447</v>
      </c>
      <c r="F17" s="8">
        <v>44082</v>
      </c>
      <c r="G17" s="20">
        <v>0</v>
      </c>
      <c r="H17" s="17" t="str">
        <f>IF(I17&lt;=8000,$F$5+(I17/24),"error")</f>
        <v>error</v>
      </c>
      <c r="I17" s="18">
        <f t="shared" si="1"/>
        <v>11554</v>
      </c>
      <c r="J17" s="12" t="str">
        <f t="shared" si="2"/>
        <v>NOT DUE</v>
      </c>
      <c r="K17" s="24"/>
      <c r="L17" s="15"/>
    </row>
    <row r="18" spans="1:12" ht="15" customHeight="1">
      <c r="A18" s="12" t="s">
        <v>3037</v>
      </c>
      <c r="B18" s="24" t="s">
        <v>3403</v>
      </c>
      <c r="C18" s="24" t="s">
        <v>3404</v>
      </c>
      <c r="D18" s="34">
        <v>20000</v>
      </c>
      <c r="E18" s="8">
        <v>44082</v>
      </c>
      <c r="F18" s="8">
        <v>44082</v>
      </c>
      <c r="G18" s="20">
        <v>0</v>
      </c>
      <c r="H18" s="17" t="str">
        <f>IF(I18&lt;=8000,$F$5+(I18/24),"error")</f>
        <v>error</v>
      </c>
      <c r="I18" s="18">
        <f t="shared" si="1"/>
        <v>11554</v>
      </c>
      <c r="J18" s="12" t="str">
        <f t="shared" si="2"/>
        <v>NOT DUE</v>
      </c>
      <c r="K18" s="24"/>
      <c r="L18" s="113"/>
    </row>
    <row r="19" spans="1:12" ht="36">
      <c r="A19" s="271" t="s">
        <v>3038</v>
      </c>
      <c r="B19" s="24" t="s">
        <v>1042</v>
      </c>
      <c r="C19" s="24" t="s">
        <v>1043</v>
      </c>
      <c r="D19" s="34" t="s">
        <v>1</v>
      </c>
      <c r="E19" s="8">
        <v>44082</v>
      </c>
      <c r="F19" s="366">
        <v>44689</v>
      </c>
      <c r="G19" s="52"/>
      <c r="H19" s="10">
        <f>F19+1</f>
        <v>44690</v>
      </c>
      <c r="I19" s="11">
        <f t="shared" ref="I19:I36" ca="1" si="3">IF(ISBLANK(H19),"",H19-DATE(YEAR(NOW()),MONTH(NOW()),DAY(NOW())))</f>
        <v>1</v>
      </c>
      <c r="J19" s="12" t="str">
        <f t="shared" ca="1" si="2"/>
        <v>NOT DUE</v>
      </c>
      <c r="K19" s="24" t="s">
        <v>1072</v>
      </c>
      <c r="L19" s="15"/>
    </row>
    <row r="20" spans="1:12" ht="36">
      <c r="A20" s="271" t="s">
        <v>3039</v>
      </c>
      <c r="B20" s="24" t="s">
        <v>1044</v>
      </c>
      <c r="C20" s="24" t="s">
        <v>1045</v>
      </c>
      <c r="D20" s="34" t="s">
        <v>1</v>
      </c>
      <c r="E20" s="8">
        <v>44082</v>
      </c>
      <c r="F20" s="366">
        <v>44689</v>
      </c>
      <c r="G20" s="52"/>
      <c r="H20" s="10">
        <f t="shared" ref="H20:H21" si="4">F20+1</f>
        <v>44690</v>
      </c>
      <c r="I20" s="11">
        <f t="shared" ca="1" si="3"/>
        <v>1</v>
      </c>
      <c r="J20" s="12" t="str">
        <f t="shared" ca="1" si="2"/>
        <v>NOT DUE</v>
      </c>
      <c r="K20" s="24" t="s">
        <v>1073</v>
      </c>
      <c r="L20" s="15"/>
    </row>
    <row r="21" spans="1:12" ht="36">
      <c r="A21" s="271" t="s">
        <v>3040</v>
      </c>
      <c r="B21" s="24" t="s">
        <v>1046</v>
      </c>
      <c r="C21" s="24" t="s">
        <v>1047</v>
      </c>
      <c r="D21" s="34" t="s">
        <v>1</v>
      </c>
      <c r="E21" s="8">
        <v>44082</v>
      </c>
      <c r="F21" s="366">
        <v>44689</v>
      </c>
      <c r="G21" s="52"/>
      <c r="H21" s="10">
        <f t="shared" si="4"/>
        <v>44690</v>
      </c>
      <c r="I21" s="11">
        <f t="shared" ca="1" si="3"/>
        <v>1</v>
      </c>
      <c r="J21" s="12" t="str">
        <f t="shared" ca="1" si="2"/>
        <v>NOT DUE</v>
      </c>
      <c r="K21" s="24" t="s">
        <v>1074</v>
      </c>
      <c r="L21" s="15"/>
    </row>
    <row r="22" spans="1:12" ht="38.450000000000003" customHeight="1">
      <c r="A22" s="274" t="s">
        <v>3041</v>
      </c>
      <c r="B22" s="24" t="s">
        <v>1048</v>
      </c>
      <c r="C22" s="24" t="s">
        <v>1049</v>
      </c>
      <c r="D22" s="34" t="s">
        <v>4</v>
      </c>
      <c r="E22" s="8">
        <v>44082</v>
      </c>
      <c r="F22" s="366">
        <v>44661</v>
      </c>
      <c r="G22" s="52"/>
      <c r="H22" s="10">
        <f>F22+30</f>
        <v>44691</v>
      </c>
      <c r="I22" s="11">
        <f t="shared" ca="1" si="3"/>
        <v>2</v>
      </c>
      <c r="J22" s="12" t="str">
        <f t="shared" ca="1" si="2"/>
        <v>NOT DUE</v>
      </c>
      <c r="K22" s="24" t="s">
        <v>1075</v>
      </c>
      <c r="L22" s="15"/>
    </row>
    <row r="23" spans="1:12" ht="24">
      <c r="A23" s="271" t="s">
        <v>3042</v>
      </c>
      <c r="B23" s="24" t="s">
        <v>1050</v>
      </c>
      <c r="C23" s="24" t="s">
        <v>1051</v>
      </c>
      <c r="D23" s="34" t="s">
        <v>1</v>
      </c>
      <c r="E23" s="8">
        <v>44082</v>
      </c>
      <c r="F23" s="366">
        <v>44689</v>
      </c>
      <c r="G23" s="52"/>
      <c r="H23" s="10">
        <f t="shared" ref="H23:H26" si="5">F23+1</f>
        <v>44690</v>
      </c>
      <c r="I23" s="11">
        <f t="shared" ca="1" si="3"/>
        <v>1</v>
      </c>
      <c r="J23" s="12" t="str">
        <f t="shared" ca="1" si="2"/>
        <v>NOT DUE</v>
      </c>
      <c r="K23" s="24" t="s">
        <v>1076</v>
      </c>
      <c r="L23" s="15"/>
    </row>
    <row r="24" spans="1:12" ht="26.45" customHeight="1">
      <c r="A24" s="271" t="s">
        <v>3043</v>
      </c>
      <c r="B24" s="24" t="s">
        <v>1052</v>
      </c>
      <c r="C24" s="24" t="s">
        <v>1053</v>
      </c>
      <c r="D24" s="34" t="s">
        <v>1</v>
      </c>
      <c r="E24" s="8">
        <v>44082</v>
      </c>
      <c r="F24" s="366">
        <v>44689</v>
      </c>
      <c r="G24" s="52"/>
      <c r="H24" s="10">
        <f t="shared" si="5"/>
        <v>44690</v>
      </c>
      <c r="I24" s="11">
        <f t="shared" ca="1" si="3"/>
        <v>1</v>
      </c>
      <c r="J24" s="12" t="str">
        <f t="shared" ca="1" si="2"/>
        <v>NOT DUE</v>
      </c>
      <c r="K24" s="24" t="s">
        <v>1077</v>
      </c>
      <c r="L24" s="15"/>
    </row>
    <row r="25" spans="1:12" ht="26.45" customHeight="1">
      <c r="A25" s="271" t="s">
        <v>3044</v>
      </c>
      <c r="B25" s="24" t="s">
        <v>1054</v>
      </c>
      <c r="C25" s="24" t="s">
        <v>1055</v>
      </c>
      <c r="D25" s="34" t="s">
        <v>1</v>
      </c>
      <c r="E25" s="8">
        <v>44082</v>
      </c>
      <c r="F25" s="366">
        <v>44689</v>
      </c>
      <c r="G25" s="52"/>
      <c r="H25" s="10">
        <f t="shared" si="5"/>
        <v>44690</v>
      </c>
      <c r="I25" s="11">
        <f t="shared" ca="1" si="3"/>
        <v>1</v>
      </c>
      <c r="J25" s="12" t="str">
        <f t="shared" ca="1" si="2"/>
        <v>NOT DUE</v>
      </c>
      <c r="K25" s="24" t="s">
        <v>1077</v>
      </c>
      <c r="L25" s="15"/>
    </row>
    <row r="26" spans="1:12" ht="26.45" customHeight="1">
      <c r="A26" s="271" t="s">
        <v>3045</v>
      </c>
      <c r="B26" s="24" t="s">
        <v>1056</v>
      </c>
      <c r="C26" s="24" t="s">
        <v>1043</v>
      </c>
      <c r="D26" s="34" t="s">
        <v>1</v>
      </c>
      <c r="E26" s="8">
        <v>44082</v>
      </c>
      <c r="F26" s="366">
        <v>44689</v>
      </c>
      <c r="G26" s="52"/>
      <c r="H26" s="10">
        <f t="shared" si="5"/>
        <v>44690</v>
      </c>
      <c r="I26" s="11">
        <f t="shared" ca="1" si="3"/>
        <v>1</v>
      </c>
      <c r="J26" s="12" t="str">
        <f t="shared" ca="1" si="2"/>
        <v>NOT DUE</v>
      </c>
      <c r="K26" s="24" t="s">
        <v>1077</v>
      </c>
      <c r="L26" s="15"/>
    </row>
    <row r="27" spans="1:12" ht="26.45" customHeight="1">
      <c r="A27" s="12" t="s">
        <v>3046</v>
      </c>
      <c r="B27" s="24" t="s">
        <v>3517</v>
      </c>
      <c r="C27" s="24" t="s">
        <v>3446</v>
      </c>
      <c r="D27" s="34">
        <v>20000</v>
      </c>
      <c r="E27" s="8">
        <v>44082</v>
      </c>
      <c r="F27" s="8">
        <v>44082</v>
      </c>
      <c r="G27" s="20">
        <v>0</v>
      </c>
      <c r="H27" s="17">
        <f>IF(I27&lt;=20000,$F$5+(I27/24),"error")</f>
        <v>45170.416666666664</v>
      </c>
      <c r="I27" s="18">
        <f t="shared" ref="I27:I28" si="6">D27-($F$4-G27)</f>
        <v>11554</v>
      </c>
      <c r="J27" s="12" t="str">
        <f t="shared" ref="J27:J28" si="7">IF(I27="","",IF(I27&lt;0,"OVERDUE","NOT DUE"))</f>
        <v>NOT DUE</v>
      </c>
      <c r="K27" s="24" t="s">
        <v>3412</v>
      </c>
      <c r="L27" s="15"/>
    </row>
    <row r="28" spans="1:12" ht="24">
      <c r="A28" s="12" t="s">
        <v>3047</v>
      </c>
      <c r="B28" s="24" t="s">
        <v>3512</v>
      </c>
      <c r="C28" s="24" t="s">
        <v>3445</v>
      </c>
      <c r="D28" s="34">
        <v>20000</v>
      </c>
      <c r="E28" s="8">
        <v>44082</v>
      </c>
      <c r="F28" s="8">
        <v>44082</v>
      </c>
      <c r="G28" s="20">
        <v>0</v>
      </c>
      <c r="H28" s="17">
        <f>IF(I28&lt;=20000,$F$5+(I28/24),"error")</f>
        <v>45170.416666666664</v>
      </c>
      <c r="I28" s="18">
        <f t="shared" si="6"/>
        <v>11554</v>
      </c>
      <c r="J28" s="12" t="str">
        <f t="shared" si="7"/>
        <v>NOT DUE</v>
      </c>
      <c r="K28" s="24" t="s">
        <v>3412</v>
      </c>
      <c r="L28" s="15"/>
    </row>
    <row r="29" spans="1:12" ht="26.45" customHeight="1">
      <c r="A29" s="273" t="s">
        <v>3048</v>
      </c>
      <c r="B29" s="24" t="s">
        <v>1060</v>
      </c>
      <c r="C29" s="24" t="s">
        <v>1061</v>
      </c>
      <c r="D29" s="34" t="s">
        <v>0</v>
      </c>
      <c r="E29" s="8">
        <v>44082</v>
      </c>
      <c r="F29" s="366">
        <v>44633</v>
      </c>
      <c r="G29" s="52"/>
      <c r="H29" s="10">
        <f>F29+90</f>
        <v>44723</v>
      </c>
      <c r="I29" s="11">
        <f t="shared" ca="1" si="3"/>
        <v>34</v>
      </c>
      <c r="J29" s="12" t="str">
        <f t="shared" ca="1" si="2"/>
        <v>NOT DUE</v>
      </c>
      <c r="K29" s="24" t="s">
        <v>1078</v>
      </c>
      <c r="L29" s="113"/>
    </row>
    <row r="30" spans="1:12" ht="15" customHeight="1">
      <c r="A30" s="271" t="s">
        <v>3049</v>
      </c>
      <c r="B30" s="24" t="s">
        <v>1546</v>
      </c>
      <c r="C30" s="24"/>
      <c r="D30" s="34" t="s">
        <v>1</v>
      </c>
      <c r="E30" s="8">
        <v>44082</v>
      </c>
      <c r="F30" s="366">
        <v>44689</v>
      </c>
      <c r="G30" s="52"/>
      <c r="H30" s="10">
        <f t="shared" ref="H30" si="8">F30+1</f>
        <v>44690</v>
      </c>
      <c r="I30" s="11">
        <f t="shared" ca="1" si="3"/>
        <v>1</v>
      </c>
      <c r="J30" s="12" t="str">
        <f t="shared" ca="1" si="2"/>
        <v>NOT DUE</v>
      </c>
      <c r="K30" s="24" t="s">
        <v>4966</v>
      </c>
      <c r="L30" s="15"/>
    </row>
    <row r="31" spans="1:12" ht="15" customHeight="1">
      <c r="A31" s="12" t="s">
        <v>3050</v>
      </c>
      <c r="B31" s="24" t="s">
        <v>1062</v>
      </c>
      <c r="C31" s="24" t="s">
        <v>1063</v>
      </c>
      <c r="D31" s="34" t="s">
        <v>376</v>
      </c>
      <c r="E31" s="8">
        <v>44082</v>
      </c>
      <c r="F31" s="8">
        <v>44449</v>
      </c>
      <c r="G31" s="52"/>
      <c r="H31" s="10">
        <f>F31+365</f>
        <v>44814</v>
      </c>
      <c r="I31" s="11">
        <f t="shared" ca="1" si="3"/>
        <v>125</v>
      </c>
      <c r="J31" s="12" t="str">
        <f t="shared" ca="1" si="2"/>
        <v>NOT DUE</v>
      </c>
      <c r="K31" s="24" t="s">
        <v>1078</v>
      </c>
      <c r="L31" s="113"/>
    </row>
    <row r="32" spans="1:12" ht="24">
      <c r="A32" s="12" t="s">
        <v>3051</v>
      </c>
      <c r="B32" s="24" t="s">
        <v>1064</v>
      </c>
      <c r="C32" s="24" t="s">
        <v>1065</v>
      </c>
      <c r="D32" s="34" t="s">
        <v>376</v>
      </c>
      <c r="E32" s="8">
        <v>44082</v>
      </c>
      <c r="F32" s="306">
        <v>44449</v>
      </c>
      <c r="G32" s="52"/>
      <c r="H32" s="10">
        <f t="shared" ref="H32:H36" si="9">F32+365</f>
        <v>44814</v>
      </c>
      <c r="I32" s="11">
        <f t="shared" ca="1" si="3"/>
        <v>125</v>
      </c>
      <c r="J32" s="12" t="str">
        <f t="shared" ca="1" si="2"/>
        <v>NOT DUE</v>
      </c>
      <c r="K32" s="24" t="s">
        <v>1079</v>
      </c>
      <c r="L32" s="15"/>
    </row>
    <row r="33" spans="1:12" ht="24">
      <c r="A33" s="12" t="s">
        <v>3052</v>
      </c>
      <c r="B33" s="24" t="s">
        <v>1066</v>
      </c>
      <c r="C33" s="24" t="s">
        <v>1067</v>
      </c>
      <c r="D33" s="34" t="s">
        <v>376</v>
      </c>
      <c r="E33" s="8">
        <v>44082</v>
      </c>
      <c r="F33" s="306">
        <v>44449</v>
      </c>
      <c r="G33" s="52"/>
      <c r="H33" s="10">
        <f t="shared" si="9"/>
        <v>44814</v>
      </c>
      <c r="I33" s="11">
        <f t="shared" ca="1" si="3"/>
        <v>125</v>
      </c>
      <c r="J33" s="12" t="str">
        <f t="shared" ca="1" si="2"/>
        <v>NOT DUE</v>
      </c>
      <c r="K33" s="24" t="s">
        <v>1079</v>
      </c>
      <c r="L33" s="15"/>
    </row>
    <row r="34" spans="1:12" ht="24">
      <c r="A34" s="12" t="s">
        <v>3053</v>
      </c>
      <c r="B34" s="24" t="s">
        <v>1068</v>
      </c>
      <c r="C34" s="24" t="s">
        <v>1069</v>
      </c>
      <c r="D34" s="34" t="s">
        <v>376</v>
      </c>
      <c r="E34" s="8">
        <v>44082</v>
      </c>
      <c r="F34" s="306">
        <v>44449</v>
      </c>
      <c r="G34" s="52"/>
      <c r="H34" s="10">
        <f t="shared" si="9"/>
        <v>44814</v>
      </c>
      <c r="I34" s="11">
        <f t="shared" ca="1" si="3"/>
        <v>125</v>
      </c>
      <c r="J34" s="12" t="str">
        <f t="shared" ca="1" si="2"/>
        <v>NOT DUE</v>
      </c>
      <c r="K34" s="24" t="s">
        <v>1079</v>
      </c>
      <c r="L34" s="15"/>
    </row>
    <row r="35" spans="1:12" ht="24">
      <c r="A35" s="12" t="s">
        <v>3054</v>
      </c>
      <c r="B35" s="24" t="s">
        <v>1070</v>
      </c>
      <c r="C35" s="24" t="s">
        <v>1071</v>
      </c>
      <c r="D35" s="34" t="s">
        <v>376</v>
      </c>
      <c r="E35" s="8">
        <v>44082</v>
      </c>
      <c r="F35" s="306">
        <v>44449</v>
      </c>
      <c r="G35" s="52"/>
      <c r="H35" s="10">
        <f t="shared" si="9"/>
        <v>44814</v>
      </c>
      <c r="I35" s="11">
        <f t="shared" ca="1" si="3"/>
        <v>125</v>
      </c>
      <c r="J35" s="12" t="str">
        <f t="shared" ca="1" si="2"/>
        <v>NOT DUE</v>
      </c>
      <c r="K35" s="24" t="s">
        <v>1080</v>
      </c>
      <c r="L35" s="15"/>
    </row>
    <row r="36" spans="1:12" ht="15" customHeight="1">
      <c r="A36" s="12" t="s">
        <v>3055</v>
      </c>
      <c r="B36" s="24" t="s">
        <v>1081</v>
      </c>
      <c r="C36" s="24" t="s">
        <v>1082</v>
      </c>
      <c r="D36" s="34" t="s">
        <v>376</v>
      </c>
      <c r="E36" s="8">
        <v>44082</v>
      </c>
      <c r="F36" s="306">
        <v>44449</v>
      </c>
      <c r="G36" s="52"/>
      <c r="H36" s="10">
        <f t="shared" si="9"/>
        <v>44814</v>
      </c>
      <c r="I36" s="11">
        <f t="shared" ca="1" si="3"/>
        <v>125</v>
      </c>
      <c r="J36" s="12" t="str">
        <f t="shared" ca="1" si="2"/>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6" t="s">
        <v>5001</v>
      </c>
      <c r="F42" s="466"/>
      <c r="G42" s="466"/>
      <c r="I42" s="462" t="s">
        <v>4949</v>
      </c>
      <c r="J42" s="462"/>
      <c r="K42" s="462"/>
    </row>
    <row r="43" spans="1:12">
      <c r="A43" s="220"/>
      <c r="E43" s="463"/>
      <c r="F43" s="463"/>
      <c r="G43" s="463"/>
      <c r="I43" s="463"/>
      <c r="J43" s="463"/>
      <c r="K43" s="463"/>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2315E3-6438-4ABB-B34B-ED2F476F52FC}">
          <x14:formula1>
            <xm:f>Details!$A$1:$A$7</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1552</v>
      </c>
      <c r="D3" s="518" t="s">
        <v>12</v>
      </c>
      <c r="E3" s="518"/>
      <c r="F3" s="249" t="s">
        <v>2997</v>
      </c>
    </row>
    <row r="4" spans="1:12" ht="18" customHeight="1">
      <c r="A4" s="517" t="s">
        <v>74</v>
      </c>
      <c r="B4" s="517"/>
      <c r="C4" s="29" t="s">
        <v>4651</v>
      </c>
      <c r="D4" s="518" t="s">
        <v>2072</v>
      </c>
      <c r="E4" s="518"/>
      <c r="F4" s="246">
        <f>'Running Hours'!B24</f>
        <v>6626</v>
      </c>
    </row>
    <row r="5" spans="1:12" ht="18" customHeight="1">
      <c r="A5" s="517" t="s">
        <v>75</v>
      </c>
      <c r="B5" s="517"/>
      <c r="C5" s="30" t="s">
        <v>4649</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2998</v>
      </c>
      <c r="B8" s="24" t="s">
        <v>1529</v>
      </c>
      <c r="C8" s="24" t="s">
        <v>1530</v>
      </c>
      <c r="D8" s="34">
        <v>8000</v>
      </c>
      <c r="E8" s="8">
        <v>44082</v>
      </c>
      <c r="F8" s="8">
        <v>44082</v>
      </c>
      <c r="G8" s="20">
        <v>0</v>
      </c>
      <c r="H8" s="17">
        <f>IF(I8&lt;=8000,$F$5+(I8/24),"error")</f>
        <v>44746.25</v>
      </c>
      <c r="I8" s="18">
        <f>D8-($F$4-G8)</f>
        <v>1374</v>
      </c>
      <c r="J8" s="12" t="str">
        <f t="shared" ref="J8:J36" si="0">IF(I8="","",IF(I8&lt;0,"OVERDUE","NOT DUE"))</f>
        <v>NOT DUE</v>
      </c>
      <c r="K8" s="24" t="s">
        <v>1548</v>
      </c>
      <c r="L8" s="113"/>
    </row>
    <row r="9" spans="1:12">
      <c r="A9" s="12" t="s">
        <v>2999</v>
      </c>
      <c r="B9" s="24" t="s">
        <v>1533</v>
      </c>
      <c r="C9" s="24" t="s">
        <v>1534</v>
      </c>
      <c r="D9" s="34">
        <v>8000</v>
      </c>
      <c r="E9" s="8">
        <v>44082</v>
      </c>
      <c r="F9" s="8">
        <v>44082</v>
      </c>
      <c r="G9" s="20">
        <v>0</v>
      </c>
      <c r="H9" s="17">
        <f>IF(I9&lt;=8000,$F$5+(I9/24),"error")</f>
        <v>44746.25</v>
      </c>
      <c r="I9" s="18">
        <f t="shared" ref="I9:I18" si="1">D9-($F$4-G9)</f>
        <v>1374</v>
      </c>
      <c r="J9" s="12" t="str">
        <f t="shared" si="0"/>
        <v>NOT DUE</v>
      </c>
      <c r="K9" s="24"/>
      <c r="L9" s="113"/>
    </row>
    <row r="10" spans="1:12">
      <c r="A10" s="12" t="s">
        <v>3000</v>
      </c>
      <c r="B10" s="24" t="s">
        <v>1533</v>
      </c>
      <c r="C10" s="24" t="s">
        <v>1535</v>
      </c>
      <c r="D10" s="34">
        <v>20000</v>
      </c>
      <c r="E10" s="8">
        <v>44082</v>
      </c>
      <c r="F10" s="8">
        <v>44082</v>
      </c>
      <c r="G10" s="20">
        <v>0</v>
      </c>
      <c r="H10" s="17">
        <f>IF(I10&lt;=20000,$F$5+(I10/24),"error")</f>
        <v>45246.25</v>
      </c>
      <c r="I10" s="18">
        <f t="shared" si="1"/>
        <v>13374</v>
      </c>
      <c r="J10" s="12" t="str">
        <f t="shared" si="0"/>
        <v>NOT DUE</v>
      </c>
      <c r="K10" s="24"/>
      <c r="L10" s="15"/>
    </row>
    <row r="11" spans="1:12" ht="26.45" customHeight="1">
      <c r="A11" s="12" t="s">
        <v>3001</v>
      </c>
      <c r="B11" s="24" t="s">
        <v>1536</v>
      </c>
      <c r="C11" s="24" t="s">
        <v>1537</v>
      </c>
      <c r="D11" s="34">
        <v>8000</v>
      </c>
      <c r="E11" s="8">
        <v>44082</v>
      </c>
      <c r="F11" s="8">
        <v>44082</v>
      </c>
      <c r="G11" s="20">
        <v>0</v>
      </c>
      <c r="H11" s="17">
        <f>IF(I11&lt;=8000,$F$5+(I11/24),"error")</f>
        <v>44746.25</v>
      </c>
      <c r="I11" s="18">
        <f t="shared" si="1"/>
        <v>1374</v>
      </c>
      <c r="J11" s="12" t="str">
        <f t="shared" si="0"/>
        <v>NOT DUE</v>
      </c>
      <c r="K11" s="24" t="s">
        <v>1549</v>
      </c>
      <c r="L11" s="113"/>
    </row>
    <row r="12" spans="1:12" ht="24">
      <c r="A12" s="12" t="s">
        <v>3002</v>
      </c>
      <c r="B12" s="24" t="s">
        <v>1536</v>
      </c>
      <c r="C12" s="24" t="s">
        <v>1538</v>
      </c>
      <c r="D12" s="34">
        <v>20000</v>
      </c>
      <c r="E12" s="8">
        <v>44082</v>
      </c>
      <c r="F12" s="8">
        <v>44082</v>
      </c>
      <c r="G12" s="20">
        <v>0</v>
      </c>
      <c r="H12" s="17">
        <f>IF(I12&lt;=20000,$F$5+(I12/24),"error")</f>
        <v>45246.25</v>
      </c>
      <c r="I12" s="18">
        <f t="shared" si="1"/>
        <v>13374</v>
      </c>
      <c r="J12" s="12" t="str">
        <f t="shared" si="0"/>
        <v>NOT DUE</v>
      </c>
      <c r="K12" s="24"/>
      <c r="L12" s="15"/>
    </row>
    <row r="13" spans="1:12" ht="24">
      <c r="A13" s="12" t="s">
        <v>3003</v>
      </c>
      <c r="B13" s="24" t="s">
        <v>1539</v>
      </c>
      <c r="C13" s="24" t="s">
        <v>1540</v>
      </c>
      <c r="D13" s="34">
        <v>8000</v>
      </c>
      <c r="E13" s="8">
        <v>44082</v>
      </c>
      <c r="F13" s="8">
        <v>44082</v>
      </c>
      <c r="G13" s="20">
        <v>0</v>
      </c>
      <c r="H13" s="17">
        <f>IF(I13&lt;=8000,$F$5+(I13/24),"error")</f>
        <v>44746.25</v>
      </c>
      <c r="I13" s="18">
        <f t="shared" si="1"/>
        <v>1374</v>
      </c>
      <c r="J13" s="12" t="str">
        <f t="shared" si="0"/>
        <v>NOT DUE</v>
      </c>
      <c r="K13" s="24"/>
      <c r="L13" s="113"/>
    </row>
    <row r="14" spans="1:12">
      <c r="A14" s="12" t="s">
        <v>3004</v>
      </c>
      <c r="B14" s="24" t="s">
        <v>1539</v>
      </c>
      <c r="C14" s="24" t="s">
        <v>1535</v>
      </c>
      <c r="D14" s="34">
        <v>20000</v>
      </c>
      <c r="E14" s="8">
        <v>44082</v>
      </c>
      <c r="F14" s="8">
        <v>44082</v>
      </c>
      <c r="G14" s="20">
        <v>0</v>
      </c>
      <c r="H14" s="17">
        <f>IF(I14&lt;=20000,$F$5+(I14/24),"error")</f>
        <v>45246.25</v>
      </c>
      <c r="I14" s="18">
        <f t="shared" si="1"/>
        <v>13374</v>
      </c>
      <c r="J14" s="12" t="str">
        <f t="shared" si="0"/>
        <v>NOT DUE</v>
      </c>
      <c r="K14" s="24"/>
      <c r="L14" s="15"/>
    </row>
    <row r="15" spans="1:12" ht="38.450000000000003" customHeight="1">
      <c r="A15" s="12" t="s">
        <v>3005</v>
      </c>
      <c r="B15" s="24" t="s">
        <v>1187</v>
      </c>
      <c r="C15" s="24" t="s">
        <v>1541</v>
      </c>
      <c r="D15" s="34">
        <v>20000</v>
      </c>
      <c r="E15" s="8">
        <v>44082</v>
      </c>
      <c r="F15" s="8">
        <v>44082</v>
      </c>
      <c r="G15" s="20">
        <v>0</v>
      </c>
      <c r="H15" s="17">
        <f>IF(I15&lt;=20000,$F$5+(I15/24),"error")</f>
        <v>45246.25</v>
      </c>
      <c r="I15" s="18">
        <f t="shared" si="1"/>
        <v>13374</v>
      </c>
      <c r="J15" s="12" t="str">
        <f t="shared" si="0"/>
        <v>NOT DUE</v>
      </c>
      <c r="K15" s="24" t="s">
        <v>1550</v>
      </c>
      <c r="L15" s="15"/>
    </row>
    <row r="16" spans="1:12" ht="26.45" customHeight="1">
      <c r="A16" s="12" t="s">
        <v>3006</v>
      </c>
      <c r="B16" s="24" t="s">
        <v>3406</v>
      </c>
      <c r="C16" s="24" t="s">
        <v>1543</v>
      </c>
      <c r="D16" s="34">
        <v>20000</v>
      </c>
      <c r="E16" s="8">
        <v>44082</v>
      </c>
      <c r="F16" s="8">
        <v>44082</v>
      </c>
      <c r="G16" s="20">
        <v>0</v>
      </c>
      <c r="H16" s="17">
        <f>IF(I16&lt;=20000,$F$5+(I16/24),"error")</f>
        <v>45246.25</v>
      </c>
      <c r="I16" s="18">
        <f t="shared" si="1"/>
        <v>13374</v>
      </c>
      <c r="J16" s="12" t="str">
        <f t="shared" si="0"/>
        <v>NOT DUE</v>
      </c>
      <c r="K16" s="24" t="s">
        <v>1551</v>
      </c>
      <c r="L16" s="15"/>
    </row>
    <row r="17" spans="1:12" ht="24">
      <c r="A17" s="12" t="s">
        <v>3007</v>
      </c>
      <c r="B17" s="24" t="s">
        <v>3402</v>
      </c>
      <c r="C17" s="24" t="s">
        <v>1545</v>
      </c>
      <c r="D17" s="34">
        <v>8000</v>
      </c>
      <c r="E17" s="8">
        <v>44082</v>
      </c>
      <c r="F17" s="8">
        <v>44082</v>
      </c>
      <c r="G17" s="20">
        <v>0</v>
      </c>
      <c r="H17" s="17">
        <f>IF(I17&lt;=8000,$F$5+(I17/24),"error")</f>
        <v>44746.25</v>
      </c>
      <c r="I17" s="18">
        <f t="shared" si="1"/>
        <v>1374</v>
      </c>
      <c r="J17" s="12" t="str">
        <f t="shared" si="0"/>
        <v>NOT DUE</v>
      </c>
      <c r="K17" s="24"/>
      <c r="L17" s="15"/>
    </row>
    <row r="18" spans="1:12" ht="15" customHeight="1">
      <c r="A18" s="12" t="s">
        <v>3008</v>
      </c>
      <c r="B18" s="24" t="s">
        <v>3403</v>
      </c>
      <c r="C18" s="24" t="s">
        <v>3404</v>
      </c>
      <c r="D18" s="34">
        <v>8000</v>
      </c>
      <c r="E18" s="8">
        <v>44082</v>
      </c>
      <c r="F18" s="8">
        <v>44082</v>
      </c>
      <c r="G18" s="20">
        <v>0</v>
      </c>
      <c r="H18" s="17">
        <f>IF(I18&lt;=8000,$F$5+(I18/24),"error")</f>
        <v>44746.25</v>
      </c>
      <c r="I18" s="18">
        <f t="shared" si="1"/>
        <v>1374</v>
      </c>
      <c r="J18" s="12" t="str">
        <f t="shared" si="0"/>
        <v>NOT DUE</v>
      </c>
      <c r="K18" s="24"/>
      <c r="L18" s="113"/>
    </row>
    <row r="19" spans="1:12" ht="36">
      <c r="A19" s="271" t="s">
        <v>3009</v>
      </c>
      <c r="B19" s="24" t="s">
        <v>1042</v>
      </c>
      <c r="C19" s="24" t="s">
        <v>1043</v>
      </c>
      <c r="D19" s="34" t="s">
        <v>1</v>
      </c>
      <c r="E19" s="8">
        <v>44082</v>
      </c>
      <c r="F19" s="366">
        <v>44689</v>
      </c>
      <c r="G19" s="52"/>
      <c r="H19" s="10">
        <f>F19+1</f>
        <v>44690</v>
      </c>
      <c r="I19" s="11">
        <f t="shared" ref="I19:I36" ca="1" si="2">IF(ISBLANK(H19),"",H19-DATE(YEAR(NOW()),MONTH(NOW()),DAY(NOW())))</f>
        <v>1</v>
      </c>
      <c r="J19" s="12" t="str">
        <f t="shared" ca="1" si="0"/>
        <v>NOT DUE</v>
      </c>
      <c r="K19" s="24" t="s">
        <v>1072</v>
      </c>
      <c r="L19" s="15"/>
    </row>
    <row r="20" spans="1:12" ht="36">
      <c r="A20" s="271" t="s">
        <v>3010</v>
      </c>
      <c r="B20" s="24" t="s">
        <v>1044</v>
      </c>
      <c r="C20" s="24" t="s">
        <v>1045</v>
      </c>
      <c r="D20" s="34" t="s">
        <v>1</v>
      </c>
      <c r="E20" s="8">
        <v>44082</v>
      </c>
      <c r="F20" s="366">
        <v>44689</v>
      </c>
      <c r="G20" s="52"/>
      <c r="H20" s="10">
        <f t="shared" ref="H20:H21" si="3">F20+1</f>
        <v>44690</v>
      </c>
      <c r="I20" s="11">
        <f t="shared" ca="1" si="2"/>
        <v>1</v>
      </c>
      <c r="J20" s="12" t="str">
        <f t="shared" ca="1" si="0"/>
        <v>NOT DUE</v>
      </c>
      <c r="K20" s="24" t="s">
        <v>1073</v>
      </c>
      <c r="L20" s="15"/>
    </row>
    <row r="21" spans="1:12" ht="36">
      <c r="A21" s="271" t="s">
        <v>3011</v>
      </c>
      <c r="B21" s="24" t="s">
        <v>1046</v>
      </c>
      <c r="C21" s="24" t="s">
        <v>1047</v>
      </c>
      <c r="D21" s="34" t="s">
        <v>1</v>
      </c>
      <c r="E21" s="8">
        <v>44082</v>
      </c>
      <c r="F21" s="366">
        <v>44689</v>
      </c>
      <c r="G21" s="52"/>
      <c r="H21" s="10">
        <f t="shared" si="3"/>
        <v>44690</v>
      </c>
      <c r="I21" s="11">
        <f t="shared" ca="1" si="2"/>
        <v>1</v>
      </c>
      <c r="J21" s="12" t="str">
        <f t="shared" ca="1" si="0"/>
        <v>NOT DUE</v>
      </c>
      <c r="K21" s="24" t="s">
        <v>1074</v>
      </c>
      <c r="L21" s="15"/>
    </row>
    <row r="22" spans="1:12" ht="38.450000000000003" customHeight="1">
      <c r="A22" s="274" t="s">
        <v>3012</v>
      </c>
      <c r="B22" s="24" t="s">
        <v>1048</v>
      </c>
      <c r="C22" s="24" t="s">
        <v>1049</v>
      </c>
      <c r="D22" s="34" t="s">
        <v>4</v>
      </c>
      <c r="E22" s="8">
        <v>44082</v>
      </c>
      <c r="F22" s="366">
        <v>44661</v>
      </c>
      <c r="G22" s="52"/>
      <c r="H22" s="10">
        <f>F22+30</f>
        <v>44691</v>
      </c>
      <c r="I22" s="11">
        <f t="shared" ca="1" si="2"/>
        <v>2</v>
      </c>
      <c r="J22" s="12" t="str">
        <f t="shared" ca="1" si="0"/>
        <v>NOT DUE</v>
      </c>
      <c r="K22" s="24" t="s">
        <v>1075</v>
      </c>
      <c r="L22" s="15"/>
    </row>
    <row r="23" spans="1:12" ht="24">
      <c r="A23" s="271" t="s">
        <v>3013</v>
      </c>
      <c r="B23" s="24" t="s">
        <v>1050</v>
      </c>
      <c r="C23" s="24" t="s">
        <v>1051</v>
      </c>
      <c r="D23" s="34" t="s">
        <v>1</v>
      </c>
      <c r="E23" s="8">
        <v>44082</v>
      </c>
      <c r="F23" s="366">
        <v>44689</v>
      </c>
      <c r="G23" s="52"/>
      <c r="H23" s="10">
        <f t="shared" ref="H23:H26" si="4">F23+1</f>
        <v>44690</v>
      </c>
      <c r="I23" s="11">
        <f t="shared" ca="1" si="2"/>
        <v>1</v>
      </c>
      <c r="J23" s="12" t="str">
        <f t="shared" ca="1" si="0"/>
        <v>NOT DUE</v>
      </c>
      <c r="K23" s="24" t="s">
        <v>1076</v>
      </c>
      <c r="L23" s="15"/>
    </row>
    <row r="24" spans="1:12" ht="26.45" customHeight="1">
      <c r="A24" s="271" t="s">
        <v>3014</v>
      </c>
      <c r="B24" s="24" t="s">
        <v>1052</v>
      </c>
      <c r="C24" s="24" t="s">
        <v>1053</v>
      </c>
      <c r="D24" s="34" t="s">
        <v>1</v>
      </c>
      <c r="E24" s="8">
        <v>44082</v>
      </c>
      <c r="F24" s="366">
        <v>44689</v>
      </c>
      <c r="G24" s="52"/>
      <c r="H24" s="10">
        <f t="shared" si="4"/>
        <v>44690</v>
      </c>
      <c r="I24" s="11">
        <f t="shared" ca="1" si="2"/>
        <v>1</v>
      </c>
      <c r="J24" s="12" t="str">
        <f t="shared" ca="1" si="0"/>
        <v>NOT DUE</v>
      </c>
      <c r="K24" s="24" t="s">
        <v>1077</v>
      </c>
      <c r="L24" s="15"/>
    </row>
    <row r="25" spans="1:12" ht="26.45" customHeight="1">
      <c r="A25" s="271" t="s">
        <v>3015</v>
      </c>
      <c r="B25" s="24" t="s">
        <v>1054</v>
      </c>
      <c r="C25" s="24" t="s">
        <v>1055</v>
      </c>
      <c r="D25" s="34" t="s">
        <v>1</v>
      </c>
      <c r="E25" s="8">
        <v>44082</v>
      </c>
      <c r="F25" s="366">
        <v>44689</v>
      </c>
      <c r="G25" s="52"/>
      <c r="H25" s="10">
        <f t="shared" si="4"/>
        <v>44690</v>
      </c>
      <c r="I25" s="11">
        <f t="shared" ca="1" si="2"/>
        <v>1</v>
      </c>
      <c r="J25" s="12" t="str">
        <f t="shared" ca="1" si="0"/>
        <v>NOT DUE</v>
      </c>
      <c r="K25" s="24" t="s">
        <v>1077</v>
      </c>
      <c r="L25" s="15"/>
    </row>
    <row r="26" spans="1:12" ht="26.45" customHeight="1">
      <c r="A26" s="271" t="s">
        <v>3016</v>
      </c>
      <c r="B26" s="24" t="s">
        <v>1056</v>
      </c>
      <c r="C26" s="24" t="s">
        <v>1043</v>
      </c>
      <c r="D26" s="34" t="s">
        <v>1</v>
      </c>
      <c r="E26" s="8">
        <v>44082</v>
      </c>
      <c r="F26" s="366">
        <v>44689</v>
      </c>
      <c r="G26" s="52"/>
      <c r="H26" s="10">
        <f t="shared" si="4"/>
        <v>44690</v>
      </c>
      <c r="I26" s="11">
        <f t="shared" ca="1" si="2"/>
        <v>1</v>
      </c>
      <c r="J26" s="12" t="str">
        <f t="shared" ca="1" si="0"/>
        <v>NOT DUE</v>
      </c>
      <c r="K26" s="24" t="s">
        <v>1077</v>
      </c>
      <c r="L26" s="15"/>
    </row>
    <row r="27" spans="1:12" ht="26.45" customHeight="1">
      <c r="A27" s="12" t="s">
        <v>3017</v>
      </c>
      <c r="B27" s="24" t="s">
        <v>3410</v>
      </c>
      <c r="C27" s="24" t="s">
        <v>3446</v>
      </c>
      <c r="D27" s="34">
        <v>20000</v>
      </c>
      <c r="E27" s="8">
        <v>44082</v>
      </c>
      <c r="F27" s="8">
        <v>44082</v>
      </c>
      <c r="G27" s="20">
        <v>0</v>
      </c>
      <c r="H27" s="17">
        <f>IF(I27&lt;=20000,$F$5+(I27/24),"error")</f>
        <v>45246.25</v>
      </c>
      <c r="I27" s="18">
        <f t="shared" ref="I27:I28" si="5">D27-($F$4-G27)</f>
        <v>13374</v>
      </c>
      <c r="J27" s="12" t="str">
        <f t="shared" ref="J27:J28" si="6">IF(I27="","",IF(I27&lt;0,"OVERDUE","NOT DUE"))</f>
        <v>NOT DUE</v>
      </c>
      <c r="K27" s="24" t="s">
        <v>3412</v>
      </c>
      <c r="L27" s="15"/>
    </row>
    <row r="28" spans="1:12" ht="24">
      <c r="A28" s="12" t="s">
        <v>3018</v>
      </c>
      <c r="B28" s="24" t="s">
        <v>3411</v>
      </c>
      <c r="C28" s="24" t="s">
        <v>3445</v>
      </c>
      <c r="D28" s="34">
        <v>20000</v>
      </c>
      <c r="E28" s="8">
        <v>44082</v>
      </c>
      <c r="F28" s="8">
        <v>44082</v>
      </c>
      <c r="G28" s="20">
        <v>0</v>
      </c>
      <c r="H28" s="17">
        <f>IF(I28&lt;=20000,$F$5+(I28/24),"error")</f>
        <v>45246.25</v>
      </c>
      <c r="I28" s="18">
        <f t="shared" si="5"/>
        <v>13374</v>
      </c>
      <c r="J28" s="12" t="str">
        <f t="shared" si="6"/>
        <v>NOT DUE</v>
      </c>
      <c r="K28" s="24" t="s">
        <v>3412</v>
      </c>
      <c r="L28" s="15"/>
    </row>
    <row r="29" spans="1:12" ht="26.45" customHeight="1">
      <c r="A29" s="12" t="s">
        <v>3019</v>
      </c>
      <c r="B29" s="24" t="s">
        <v>1060</v>
      </c>
      <c r="C29" s="24" t="s">
        <v>1061</v>
      </c>
      <c r="D29" s="34" t="s">
        <v>0</v>
      </c>
      <c r="E29" s="8">
        <v>44082</v>
      </c>
      <c r="F29" s="366">
        <v>44633</v>
      </c>
      <c r="G29" s="52"/>
      <c r="H29" s="10">
        <f>F29+90</f>
        <v>44723</v>
      </c>
      <c r="I29" s="11">
        <f t="shared" ca="1" si="2"/>
        <v>34</v>
      </c>
      <c r="J29" s="12" t="str">
        <f t="shared" ca="1" si="0"/>
        <v>NOT DUE</v>
      </c>
      <c r="K29" s="24" t="s">
        <v>1078</v>
      </c>
      <c r="L29" s="113"/>
    </row>
    <row r="30" spans="1:12" ht="15" customHeight="1">
      <c r="A30" s="271" t="s">
        <v>3020</v>
      </c>
      <c r="B30" s="24" t="s">
        <v>1546</v>
      </c>
      <c r="C30" s="24"/>
      <c r="D30" s="34" t="s">
        <v>1</v>
      </c>
      <c r="E30" s="8">
        <v>44082</v>
      </c>
      <c r="F30" s="366">
        <v>44689</v>
      </c>
      <c r="G30" s="52"/>
      <c r="H30" s="10">
        <f t="shared" ref="H30" si="7">F30+1</f>
        <v>44690</v>
      </c>
      <c r="I30" s="11">
        <f t="shared" ca="1" si="2"/>
        <v>1</v>
      </c>
      <c r="J30" s="12" t="str">
        <f t="shared" ca="1" si="0"/>
        <v>NOT DUE</v>
      </c>
      <c r="K30" s="24" t="s">
        <v>1078</v>
      </c>
      <c r="L30" s="15"/>
    </row>
    <row r="31" spans="1:12" ht="15" customHeight="1">
      <c r="A31" s="12" t="s">
        <v>3021</v>
      </c>
      <c r="B31" s="24" t="s">
        <v>1062</v>
      </c>
      <c r="C31" s="24" t="s">
        <v>1063</v>
      </c>
      <c r="D31" s="34" t="s">
        <v>376</v>
      </c>
      <c r="E31" s="8">
        <v>44082</v>
      </c>
      <c r="F31" s="8">
        <v>44449</v>
      </c>
      <c r="G31" s="52"/>
      <c r="H31" s="10">
        <f>F31+365</f>
        <v>44814</v>
      </c>
      <c r="I31" s="11">
        <f t="shared" ca="1" si="2"/>
        <v>125</v>
      </c>
      <c r="J31" s="12" t="str">
        <f t="shared" ca="1" si="0"/>
        <v>NOT DUE</v>
      </c>
      <c r="K31" s="24" t="s">
        <v>1078</v>
      </c>
      <c r="L31" s="113"/>
    </row>
    <row r="32" spans="1:12" ht="24">
      <c r="A32" s="12" t="s">
        <v>3022</v>
      </c>
      <c r="B32" s="24" t="s">
        <v>1064</v>
      </c>
      <c r="C32" s="24" t="s">
        <v>1065</v>
      </c>
      <c r="D32" s="34" t="s">
        <v>376</v>
      </c>
      <c r="E32" s="8">
        <v>44082</v>
      </c>
      <c r="F32" s="306">
        <v>44449</v>
      </c>
      <c r="G32" s="52"/>
      <c r="H32" s="10">
        <f t="shared" ref="H32:H36" si="8">F32+365</f>
        <v>44814</v>
      </c>
      <c r="I32" s="11">
        <f t="shared" ca="1" si="2"/>
        <v>125</v>
      </c>
      <c r="J32" s="12" t="str">
        <f t="shared" ca="1" si="0"/>
        <v>NOT DUE</v>
      </c>
      <c r="K32" s="24" t="s">
        <v>1079</v>
      </c>
      <c r="L32" s="15"/>
    </row>
    <row r="33" spans="1:12" ht="24">
      <c r="A33" s="12" t="s">
        <v>3023</v>
      </c>
      <c r="B33" s="24" t="s">
        <v>1066</v>
      </c>
      <c r="C33" s="24" t="s">
        <v>1067</v>
      </c>
      <c r="D33" s="34" t="s">
        <v>376</v>
      </c>
      <c r="E33" s="8">
        <v>44082</v>
      </c>
      <c r="F33" s="306">
        <v>44449</v>
      </c>
      <c r="G33" s="52"/>
      <c r="H33" s="10">
        <f t="shared" si="8"/>
        <v>44814</v>
      </c>
      <c r="I33" s="11">
        <f t="shared" ca="1" si="2"/>
        <v>125</v>
      </c>
      <c r="J33" s="12" t="str">
        <f t="shared" ca="1" si="0"/>
        <v>NOT DUE</v>
      </c>
      <c r="K33" s="24" t="s">
        <v>1079</v>
      </c>
      <c r="L33" s="15"/>
    </row>
    <row r="34" spans="1:12" ht="24">
      <c r="A34" s="12" t="s">
        <v>3024</v>
      </c>
      <c r="B34" s="24" t="s">
        <v>1068</v>
      </c>
      <c r="C34" s="24" t="s">
        <v>1069</v>
      </c>
      <c r="D34" s="34" t="s">
        <v>376</v>
      </c>
      <c r="E34" s="8">
        <v>44082</v>
      </c>
      <c r="F34" s="306">
        <v>44449</v>
      </c>
      <c r="G34" s="52"/>
      <c r="H34" s="10">
        <f t="shared" si="8"/>
        <v>44814</v>
      </c>
      <c r="I34" s="11">
        <f t="shared" ca="1" si="2"/>
        <v>125</v>
      </c>
      <c r="J34" s="12" t="str">
        <f t="shared" ca="1" si="0"/>
        <v>NOT DUE</v>
      </c>
      <c r="K34" s="24" t="s">
        <v>1079</v>
      </c>
      <c r="L34" s="15"/>
    </row>
    <row r="35" spans="1:12" ht="24">
      <c r="A35" s="12" t="s">
        <v>3025</v>
      </c>
      <c r="B35" s="24" t="s">
        <v>1070</v>
      </c>
      <c r="C35" s="24" t="s">
        <v>1071</v>
      </c>
      <c r="D35" s="34" t="s">
        <v>376</v>
      </c>
      <c r="E35" s="8">
        <v>44082</v>
      </c>
      <c r="F35" s="306">
        <v>44449</v>
      </c>
      <c r="G35" s="52"/>
      <c r="H35" s="10">
        <f t="shared" si="8"/>
        <v>44814</v>
      </c>
      <c r="I35" s="11">
        <f t="shared" ca="1" si="2"/>
        <v>125</v>
      </c>
      <c r="J35" s="12" t="str">
        <f t="shared" ca="1" si="0"/>
        <v>NOT DUE</v>
      </c>
      <c r="K35" s="24" t="s">
        <v>1080</v>
      </c>
      <c r="L35" s="15"/>
    </row>
    <row r="36" spans="1:12" ht="15" customHeight="1">
      <c r="A36" s="12" t="s">
        <v>3026</v>
      </c>
      <c r="B36" s="24" t="s">
        <v>1081</v>
      </c>
      <c r="C36" s="24" t="s">
        <v>1082</v>
      </c>
      <c r="D36" s="34" t="s">
        <v>376</v>
      </c>
      <c r="E36" s="8">
        <v>44082</v>
      </c>
      <c r="F36" s="306">
        <v>44449</v>
      </c>
      <c r="G36" s="52"/>
      <c r="H36" s="10">
        <f t="shared" si="8"/>
        <v>44814</v>
      </c>
      <c r="I36" s="11">
        <f t="shared" ca="1" si="2"/>
        <v>125</v>
      </c>
      <c r="J36" s="12" t="str">
        <f t="shared" ca="1" si="0"/>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6" t="s">
        <v>5001</v>
      </c>
      <c r="F42" s="466"/>
      <c r="G42" s="466"/>
      <c r="I42" s="462" t="s">
        <v>4949</v>
      </c>
      <c r="J42" s="462"/>
      <c r="K42" s="462"/>
    </row>
    <row r="43" spans="1:12">
      <c r="A43" s="220"/>
      <c r="E43" s="463"/>
      <c r="F43" s="463"/>
      <c r="G43" s="463"/>
      <c r="I43" s="463"/>
      <c r="J43" s="463"/>
      <c r="K43" s="463"/>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C2B054B-4891-4C33-A730-1DB06628EE1C}">
          <x14:formula1>
            <xm:f>Details!$A$1:$A$7</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zoomScaleNormal="100" workbookViewId="0">
      <selection activeCell="F9" sqref="F9"/>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1553</v>
      </c>
      <c r="D3" s="518" t="s">
        <v>12</v>
      </c>
      <c r="E3" s="518"/>
      <c r="F3" s="249" t="s">
        <v>2933</v>
      </c>
    </row>
    <row r="4" spans="1:12" ht="18" customHeight="1">
      <c r="A4" s="517" t="s">
        <v>74</v>
      </c>
      <c r="B4" s="517"/>
      <c r="C4" s="29" t="s">
        <v>4650</v>
      </c>
      <c r="D4" s="518" t="s">
        <v>2072</v>
      </c>
      <c r="E4" s="518"/>
      <c r="F4" s="246">
        <f>'Running Hours'!B25</f>
        <v>9345.1</v>
      </c>
    </row>
    <row r="5" spans="1:12" ht="18" customHeight="1">
      <c r="A5" s="517" t="s">
        <v>75</v>
      </c>
      <c r="B5" s="517"/>
      <c r="C5" s="30" t="s">
        <v>4649</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2934</v>
      </c>
      <c r="B8" s="24" t="s">
        <v>1527</v>
      </c>
      <c r="C8" s="24" t="s">
        <v>1528</v>
      </c>
      <c r="D8" s="34" t="s">
        <v>3</v>
      </c>
      <c r="E8" s="8">
        <v>44082</v>
      </c>
      <c r="F8" s="366">
        <v>44633</v>
      </c>
      <c r="G8" s="52"/>
      <c r="H8" s="10">
        <f t="shared" ref="H8" si="0">F8+182</f>
        <v>44815</v>
      </c>
      <c r="I8" s="11">
        <f t="shared" ref="I8" ca="1" si="1">IF(ISBLANK(H8),"",H8-DATE(YEAR(NOW()),MONTH(NOW()),DAY(NOW())))</f>
        <v>126</v>
      </c>
      <c r="J8" s="12" t="str">
        <f t="shared" ref="J8:J41" ca="1" si="2">IF(I8="","",IF(I8&lt;0,"OVERDUE","NOT DUE"))</f>
        <v>NOT DUE</v>
      </c>
      <c r="K8" s="24" t="s">
        <v>1547</v>
      </c>
      <c r="L8" s="15"/>
    </row>
    <row r="9" spans="1:12" ht="26.45" customHeight="1">
      <c r="A9" s="12" t="s">
        <v>2935</v>
      </c>
      <c r="B9" s="24" t="s">
        <v>1529</v>
      </c>
      <c r="C9" s="24" t="s">
        <v>1530</v>
      </c>
      <c r="D9" s="34">
        <v>8000</v>
      </c>
      <c r="E9" s="8">
        <v>44082</v>
      </c>
      <c r="F9" s="366">
        <v>44640</v>
      </c>
      <c r="G9" s="20">
        <v>8000</v>
      </c>
      <c r="H9" s="17">
        <f>IF(I9&lt;=8000,$F$5+(I9/24),"error")</f>
        <v>44966.287499999999</v>
      </c>
      <c r="I9" s="18">
        <f>D9-($F$4-G9)</f>
        <v>6654.9</v>
      </c>
      <c r="J9" s="12" t="str">
        <f t="shared" si="2"/>
        <v>NOT DUE</v>
      </c>
      <c r="K9" s="24" t="s">
        <v>1548</v>
      </c>
      <c r="L9" s="113"/>
    </row>
    <row r="10" spans="1:12">
      <c r="A10" s="12" t="s">
        <v>2936</v>
      </c>
      <c r="B10" s="24" t="s">
        <v>1533</v>
      </c>
      <c r="C10" s="24" t="s">
        <v>1534</v>
      </c>
      <c r="D10" s="34">
        <v>8000</v>
      </c>
      <c r="E10" s="8">
        <v>44082</v>
      </c>
      <c r="F10" s="366">
        <v>44640</v>
      </c>
      <c r="G10" s="20">
        <v>8000</v>
      </c>
      <c r="H10" s="17">
        <f>IF(I10&lt;=8000,$F$5+(I10/24),"error")</f>
        <v>44966.287499999999</v>
      </c>
      <c r="I10" s="18">
        <f t="shared" ref="I10:I19" si="3">D10-($F$4-G10)</f>
        <v>6654.9</v>
      </c>
      <c r="J10" s="12" t="str">
        <f t="shared" si="2"/>
        <v>NOT DUE</v>
      </c>
      <c r="K10" s="24"/>
      <c r="L10" s="113"/>
    </row>
    <row r="11" spans="1:12">
      <c r="A11" s="12" t="s">
        <v>2937</v>
      </c>
      <c r="B11" s="24" t="s">
        <v>1533</v>
      </c>
      <c r="C11" s="24" t="s">
        <v>1535</v>
      </c>
      <c r="D11" s="34">
        <v>20000</v>
      </c>
      <c r="E11" s="8">
        <v>44082</v>
      </c>
      <c r="F11" s="8">
        <v>44082</v>
      </c>
      <c r="G11" s="20">
        <v>0</v>
      </c>
      <c r="H11" s="17">
        <f>IF(I11&lt;=20000,$F$5+(I11/24),"error")</f>
        <v>45132.95416666667</v>
      </c>
      <c r="I11" s="18">
        <f t="shared" si="3"/>
        <v>10654.9</v>
      </c>
      <c r="J11" s="12" t="str">
        <f t="shared" si="2"/>
        <v>NOT DUE</v>
      </c>
      <c r="K11" s="24"/>
      <c r="L11" s="15"/>
    </row>
    <row r="12" spans="1:12" ht="26.45" customHeight="1">
      <c r="A12" s="12" t="s">
        <v>2938</v>
      </c>
      <c r="B12" s="24" t="s">
        <v>1536</v>
      </c>
      <c r="C12" s="24" t="s">
        <v>1537</v>
      </c>
      <c r="D12" s="34">
        <v>8000</v>
      </c>
      <c r="E12" s="8">
        <v>44082</v>
      </c>
      <c r="F12" s="366">
        <v>44640</v>
      </c>
      <c r="G12" s="20">
        <v>8000</v>
      </c>
      <c r="H12" s="17">
        <f>IF(I12&lt;=8000,$F$5+(I12/24),"error")</f>
        <v>44966.287499999999</v>
      </c>
      <c r="I12" s="18">
        <f t="shared" si="3"/>
        <v>6654.9</v>
      </c>
      <c r="J12" s="12" t="str">
        <f t="shared" si="2"/>
        <v>NOT DUE</v>
      </c>
      <c r="K12" s="24" t="s">
        <v>1549</v>
      </c>
      <c r="L12" s="113"/>
    </row>
    <row r="13" spans="1:12" ht="24">
      <c r="A13" s="12" t="s">
        <v>2939</v>
      </c>
      <c r="B13" s="24" t="s">
        <v>1536</v>
      </c>
      <c r="C13" s="24" t="s">
        <v>1538</v>
      </c>
      <c r="D13" s="34">
        <v>20000</v>
      </c>
      <c r="E13" s="8">
        <v>44082</v>
      </c>
      <c r="F13" s="8">
        <v>44082</v>
      </c>
      <c r="G13" s="20">
        <v>0</v>
      </c>
      <c r="H13" s="17">
        <f>IF(I13&lt;=20000,$F$5+(I13/24),"error")</f>
        <v>45132.95416666667</v>
      </c>
      <c r="I13" s="18">
        <f t="shared" si="3"/>
        <v>10654.9</v>
      </c>
      <c r="J13" s="12" t="str">
        <f t="shared" si="2"/>
        <v>NOT DUE</v>
      </c>
      <c r="K13" s="24"/>
      <c r="L13" s="15"/>
    </row>
    <row r="14" spans="1:12" ht="24">
      <c r="A14" s="12" t="s">
        <v>2940</v>
      </c>
      <c r="B14" s="24" t="s">
        <v>1539</v>
      </c>
      <c r="C14" s="24" t="s">
        <v>1540</v>
      </c>
      <c r="D14" s="34">
        <v>8000</v>
      </c>
      <c r="E14" s="8">
        <v>44082</v>
      </c>
      <c r="F14" s="366">
        <v>44640</v>
      </c>
      <c r="G14" s="20">
        <v>8000</v>
      </c>
      <c r="H14" s="17">
        <f>IF(I14&lt;=8000,$F$5+(I14/24),"error")</f>
        <v>44966.287499999999</v>
      </c>
      <c r="I14" s="18">
        <f t="shared" si="3"/>
        <v>6654.9</v>
      </c>
      <c r="J14" s="12" t="str">
        <f t="shared" si="2"/>
        <v>NOT DUE</v>
      </c>
      <c r="K14" s="24"/>
      <c r="L14" s="113"/>
    </row>
    <row r="15" spans="1:12">
      <c r="A15" s="12" t="s">
        <v>2941</v>
      </c>
      <c r="B15" s="24" t="s">
        <v>1539</v>
      </c>
      <c r="C15" s="24" t="s">
        <v>1535</v>
      </c>
      <c r="D15" s="34">
        <v>20000</v>
      </c>
      <c r="E15" s="8">
        <v>44082</v>
      </c>
      <c r="F15" s="8">
        <v>44082</v>
      </c>
      <c r="G15" s="20">
        <v>0</v>
      </c>
      <c r="H15" s="17">
        <f>IF(I15&lt;=20000,$F$5+(I15/24),"error")</f>
        <v>45132.95416666667</v>
      </c>
      <c r="I15" s="18">
        <f t="shared" si="3"/>
        <v>10654.9</v>
      </c>
      <c r="J15" s="12" t="str">
        <f t="shared" si="2"/>
        <v>NOT DUE</v>
      </c>
      <c r="K15" s="24"/>
      <c r="L15" s="15"/>
    </row>
    <row r="16" spans="1:12" ht="38.450000000000003" customHeight="1">
      <c r="A16" s="12" t="s">
        <v>2942</v>
      </c>
      <c r="B16" s="24" t="s">
        <v>1187</v>
      </c>
      <c r="C16" s="24" t="s">
        <v>1541</v>
      </c>
      <c r="D16" s="34">
        <v>8000</v>
      </c>
      <c r="E16" s="8">
        <v>44082</v>
      </c>
      <c r="F16" s="366">
        <v>44640</v>
      </c>
      <c r="G16" s="20">
        <v>8000</v>
      </c>
      <c r="H16" s="17">
        <f>IF(I16&lt;=8000,$F$5+(I16/24),"error")</f>
        <v>44966.287499999999</v>
      </c>
      <c r="I16" s="18">
        <f t="shared" si="3"/>
        <v>6654.9</v>
      </c>
      <c r="J16" s="12" t="str">
        <f t="shared" si="2"/>
        <v>NOT DUE</v>
      </c>
      <c r="K16" s="24" t="s">
        <v>1550</v>
      </c>
      <c r="L16" s="113"/>
    </row>
    <row r="17" spans="1:12" ht="26.45" customHeight="1">
      <c r="A17" s="12" t="s">
        <v>2943</v>
      </c>
      <c r="B17" s="24" t="s">
        <v>3406</v>
      </c>
      <c r="C17" s="24" t="s">
        <v>1543</v>
      </c>
      <c r="D17" s="34">
        <v>8000</v>
      </c>
      <c r="E17" s="8">
        <v>44082</v>
      </c>
      <c r="F17" s="366">
        <v>44640</v>
      </c>
      <c r="G17" s="304">
        <v>8000</v>
      </c>
      <c r="H17" s="17">
        <f t="shared" ref="H17" si="4">IF(I17&lt;=8000,$F$5+(I17/24),"error")</f>
        <v>44966.287499999999</v>
      </c>
      <c r="I17" s="18">
        <f t="shared" si="3"/>
        <v>6654.9</v>
      </c>
      <c r="J17" s="12" t="str">
        <f t="shared" si="2"/>
        <v>NOT DUE</v>
      </c>
      <c r="K17" s="24" t="s">
        <v>1551</v>
      </c>
      <c r="L17" s="113"/>
    </row>
    <row r="18" spans="1:12" ht="24">
      <c r="A18" s="12" t="s">
        <v>2944</v>
      </c>
      <c r="B18" s="24" t="s">
        <v>3401</v>
      </c>
      <c r="C18" s="24" t="s">
        <v>1545</v>
      </c>
      <c r="D18" s="34">
        <v>8000</v>
      </c>
      <c r="E18" s="8">
        <v>44082</v>
      </c>
      <c r="F18" s="366">
        <v>44640</v>
      </c>
      <c r="G18" s="304">
        <v>8000</v>
      </c>
      <c r="H18" s="17">
        <f>IF(I18&lt;=8000,$F$5+(I18/24),"error")</f>
        <v>44966.287499999999</v>
      </c>
      <c r="I18" s="18">
        <f t="shared" si="3"/>
        <v>6654.9</v>
      </c>
      <c r="J18" s="12" t="str">
        <f t="shared" si="2"/>
        <v>NOT DUE</v>
      </c>
      <c r="K18" s="24"/>
      <c r="L18" s="15"/>
    </row>
    <row r="19" spans="1:12" ht="24.75" customHeight="1">
      <c r="A19" s="12" t="s">
        <v>2945</v>
      </c>
      <c r="B19" s="24" t="s">
        <v>3403</v>
      </c>
      <c r="C19" s="24" t="s">
        <v>3404</v>
      </c>
      <c r="D19" s="34">
        <v>8000</v>
      </c>
      <c r="E19" s="8">
        <v>44082</v>
      </c>
      <c r="F19" s="366">
        <v>44640</v>
      </c>
      <c r="G19" s="304">
        <v>8000</v>
      </c>
      <c r="H19" s="17">
        <f>IF(I19&lt;=8000,$F$5+(I19/24),"error")</f>
        <v>44966.287499999999</v>
      </c>
      <c r="I19" s="18">
        <f t="shared" si="3"/>
        <v>6654.9</v>
      </c>
      <c r="J19" s="12" t="str">
        <f t="shared" si="2"/>
        <v>NOT DUE</v>
      </c>
      <c r="K19" s="24"/>
      <c r="L19" s="113"/>
    </row>
    <row r="20" spans="1:12" ht="36">
      <c r="A20" s="271" t="s">
        <v>2946</v>
      </c>
      <c r="B20" s="24" t="s">
        <v>1042</v>
      </c>
      <c r="C20" s="24" t="s">
        <v>1043</v>
      </c>
      <c r="D20" s="34" t="s">
        <v>1</v>
      </c>
      <c r="E20" s="8">
        <v>44082</v>
      </c>
      <c r="F20" s="366">
        <v>44689</v>
      </c>
      <c r="G20" s="52"/>
      <c r="H20" s="10">
        <f>F20+1</f>
        <v>44690</v>
      </c>
      <c r="I20" s="11">
        <f t="shared" ref="I20:I41" ca="1" si="5">IF(ISBLANK(H20),"",H20-DATE(YEAR(NOW()),MONTH(NOW()),DAY(NOW())))</f>
        <v>1</v>
      </c>
      <c r="J20" s="12" t="str">
        <f t="shared" ca="1" si="2"/>
        <v>NOT DUE</v>
      </c>
      <c r="K20" s="24" t="s">
        <v>1072</v>
      </c>
      <c r="L20" s="15"/>
    </row>
    <row r="21" spans="1:12" ht="36">
      <c r="A21" s="271" t="s">
        <v>2947</v>
      </c>
      <c r="B21" s="24" t="s">
        <v>1044</v>
      </c>
      <c r="C21" s="24" t="s">
        <v>1045</v>
      </c>
      <c r="D21" s="34" t="s">
        <v>1</v>
      </c>
      <c r="E21" s="8">
        <v>44082</v>
      </c>
      <c r="F21" s="366">
        <v>44689</v>
      </c>
      <c r="G21" s="52"/>
      <c r="H21" s="10">
        <f t="shared" ref="H21:H22" si="6">F21+1</f>
        <v>44690</v>
      </c>
      <c r="I21" s="11">
        <f t="shared" ca="1" si="5"/>
        <v>1</v>
      </c>
      <c r="J21" s="12" t="str">
        <f t="shared" ca="1" si="2"/>
        <v>NOT DUE</v>
      </c>
      <c r="K21" s="24" t="s">
        <v>1073</v>
      </c>
      <c r="L21" s="15"/>
    </row>
    <row r="22" spans="1:12" ht="36">
      <c r="A22" s="271" t="s">
        <v>2948</v>
      </c>
      <c r="B22" s="24" t="s">
        <v>1046</v>
      </c>
      <c r="C22" s="24" t="s">
        <v>1047</v>
      </c>
      <c r="D22" s="34" t="s">
        <v>1</v>
      </c>
      <c r="E22" s="8">
        <v>44082</v>
      </c>
      <c r="F22" s="366">
        <v>44689</v>
      </c>
      <c r="G22" s="52"/>
      <c r="H22" s="10">
        <f t="shared" si="6"/>
        <v>44690</v>
      </c>
      <c r="I22" s="11">
        <f t="shared" ca="1" si="5"/>
        <v>1</v>
      </c>
      <c r="J22" s="12" t="str">
        <f t="shared" ca="1" si="2"/>
        <v>NOT DUE</v>
      </c>
      <c r="K22" s="24" t="s">
        <v>1074</v>
      </c>
      <c r="L22" s="15"/>
    </row>
    <row r="23" spans="1:12" ht="38.450000000000003" customHeight="1">
      <c r="A23" s="274" t="s">
        <v>2949</v>
      </c>
      <c r="B23" s="24" t="s">
        <v>1048</v>
      </c>
      <c r="C23" s="24" t="s">
        <v>1049</v>
      </c>
      <c r="D23" s="34" t="s">
        <v>4</v>
      </c>
      <c r="E23" s="8">
        <v>44082</v>
      </c>
      <c r="F23" s="366">
        <v>44689</v>
      </c>
      <c r="G23" s="52"/>
      <c r="H23" s="10">
        <f>F23+30</f>
        <v>44719</v>
      </c>
      <c r="I23" s="11">
        <f t="shared" ca="1" si="5"/>
        <v>30</v>
      </c>
      <c r="J23" s="12" t="str">
        <f t="shared" ca="1" si="2"/>
        <v>NOT DUE</v>
      </c>
      <c r="K23" s="24" t="s">
        <v>1075</v>
      </c>
      <c r="L23" s="15"/>
    </row>
    <row r="24" spans="1:12" ht="24">
      <c r="A24" s="271" t="s">
        <v>2950</v>
      </c>
      <c r="B24" s="24" t="s">
        <v>1050</v>
      </c>
      <c r="C24" s="24" t="s">
        <v>1051</v>
      </c>
      <c r="D24" s="34" t="s">
        <v>1</v>
      </c>
      <c r="E24" s="8">
        <v>44082</v>
      </c>
      <c r="F24" s="366">
        <v>44689</v>
      </c>
      <c r="G24" s="52"/>
      <c r="H24" s="10">
        <f t="shared" ref="H24:H27" si="7">F24+1</f>
        <v>44690</v>
      </c>
      <c r="I24" s="11">
        <f t="shared" ca="1" si="5"/>
        <v>1</v>
      </c>
      <c r="J24" s="12" t="str">
        <f t="shared" ca="1" si="2"/>
        <v>NOT DUE</v>
      </c>
      <c r="K24" s="24" t="s">
        <v>1076</v>
      </c>
      <c r="L24" s="15"/>
    </row>
    <row r="25" spans="1:12" ht="26.45" customHeight="1">
      <c r="A25" s="271" t="s">
        <v>2951</v>
      </c>
      <c r="B25" s="24" t="s">
        <v>1052</v>
      </c>
      <c r="C25" s="24" t="s">
        <v>1053</v>
      </c>
      <c r="D25" s="34" t="s">
        <v>1</v>
      </c>
      <c r="E25" s="8">
        <v>44082</v>
      </c>
      <c r="F25" s="366">
        <v>44689</v>
      </c>
      <c r="G25" s="52"/>
      <c r="H25" s="10">
        <f t="shared" si="7"/>
        <v>44690</v>
      </c>
      <c r="I25" s="11">
        <f t="shared" ca="1" si="5"/>
        <v>1</v>
      </c>
      <c r="J25" s="12" t="str">
        <f t="shared" ca="1" si="2"/>
        <v>NOT DUE</v>
      </c>
      <c r="K25" s="24" t="s">
        <v>1077</v>
      </c>
      <c r="L25" s="15"/>
    </row>
    <row r="26" spans="1:12" ht="26.45" customHeight="1">
      <c r="A26" s="271" t="s">
        <v>2952</v>
      </c>
      <c r="B26" s="24" t="s">
        <v>1054</v>
      </c>
      <c r="C26" s="24" t="s">
        <v>1055</v>
      </c>
      <c r="D26" s="34" t="s">
        <v>1</v>
      </c>
      <c r="E26" s="8">
        <v>44082</v>
      </c>
      <c r="F26" s="366">
        <v>44689</v>
      </c>
      <c r="G26" s="52"/>
      <c r="H26" s="10">
        <f t="shared" si="7"/>
        <v>44690</v>
      </c>
      <c r="I26" s="11">
        <f t="shared" ca="1" si="5"/>
        <v>1</v>
      </c>
      <c r="J26" s="12" t="str">
        <f t="shared" ca="1" si="2"/>
        <v>NOT DUE</v>
      </c>
      <c r="K26" s="24" t="s">
        <v>1077</v>
      </c>
      <c r="L26" s="15"/>
    </row>
    <row r="27" spans="1:12" ht="26.45" customHeight="1">
      <c r="A27" s="271" t="s">
        <v>2953</v>
      </c>
      <c r="B27" s="24" t="s">
        <v>1056</v>
      </c>
      <c r="C27" s="24" t="s">
        <v>1043</v>
      </c>
      <c r="D27" s="34" t="s">
        <v>1</v>
      </c>
      <c r="E27" s="8">
        <v>44082</v>
      </c>
      <c r="F27" s="366">
        <v>44689</v>
      </c>
      <c r="G27" s="52"/>
      <c r="H27" s="10">
        <f t="shared" si="7"/>
        <v>44690</v>
      </c>
      <c r="I27" s="11">
        <f t="shared" ca="1" si="5"/>
        <v>1</v>
      </c>
      <c r="J27" s="12" t="str">
        <f t="shared" ca="1" si="2"/>
        <v>NOT DUE</v>
      </c>
      <c r="K27" s="24" t="s">
        <v>1077</v>
      </c>
      <c r="L27" s="15"/>
    </row>
    <row r="28" spans="1:12" ht="26.45" customHeight="1">
      <c r="A28" s="12" t="s">
        <v>2954</v>
      </c>
      <c r="B28" s="24" t="s">
        <v>3443</v>
      </c>
      <c r="C28" s="24" t="s">
        <v>4089</v>
      </c>
      <c r="D28" s="34" t="s">
        <v>0</v>
      </c>
      <c r="E28" s="8">
        <v>44082</v>
      </c>
      <c r="F28" s="366">
        <v>44633</v>
      </c>
      <c r="G28" s="52"/>
      <c r="H28" s="10">
        <f>F28+90</f>
        <v>44723</v>
      </c>
      <c r="I28" s="11">
        <f t="shared" ca="1" si="5"/>
        <v>34</v>
      </c>
      <c r="J28" s="12" t="str">
        <f t="shared" ca="1" si="2"/>
        <v>NOT DUE</v>
      </c>
      <c r="K28" s="24"/>
      <c r="L28" s="15"/>
    </row>
    <row r="29" spans="1:12" ht="26.45" customHeight="1">
      <c r="A29" s="12" t="s">
        <v>2955</v>
      </c>
      <c r="B29" s="24" t="s">
        <v>1057</v>
      </c>
      <c r="C29" s="24" t="s">
        <v>1058</v>
      </c>
      <c r="D29" s="34" t="s">
        <v>0</v>
      </c>
      <c r="E29" s="8">
        <v>44082</v>
      </c>
      <c r="F29" s="366">
        <v>44633</v>
      </c>
      <c r="G29" s="52"/>
      <c r="H29" s="10">
        <f>F29+90</f>
        <v>44723</v>
      </c>
      <c r="I29" s="11">
        <f t="shared" ca="1" si="5"/>
        <v>34</v>
      </c>
      <c r="J29" s="12" t="str">
        <f t="shared" ca="1" si="2"/>
        <v>NOT DUE</v>
      </c>
      <c r="K29" s="24" t="s">
        <v>1077</v>
      </c>
      <c r="L29" s="15"/>
    </row>
    <row r="30" spans="1:12" ht="24">
      <c r="A30" s="12" t="s">
        <v>2956</v>
      </c>
      <c r="B30" s="24" t="s">
        <v>4967</v>
      </c>
      <c r="C30" s="24"/>
      <c r="D30" s="34" t="s">
        <v>4</v>
      </c>
      <c r="E30" s="8">
        <v>44082</v>
      </c>
      <c r="F30" s="366">
        <v>44661</v>
      </c>
      <c r="G30" s="52"/>
      <c r="H30" s="10">
        <f>F30+30</f>
        <v>44691</v>
      </c>
      <c r="I30" s="11">
        <f t="shared" ca="1" si="5"/>
        <v>2</v>
      </c>
      <c r="J30" s="12" t="str">
        <f t="shared" ca="1" si="2"/>
        <v>NOT DUE</v>
      </c>
      <c r="K30" s="24"/>
      <c r="L30" s="15"/>
    </row>
    <row r="31" spans="1:12" ht="26.45" customHeight="1">
      <c r="A31" s="12" t="s">
        <v>2957</v>
      </c>
      <c r="B31" s="24" t="s">
        <v>3517</v>
      </c>
      <c r="C31" s="24" t="s">
        <v>1041</v>
      </c>
      <c r="D31" s="34">
        <v>20000</v>
      </c>
      <c r="E31" s="8">
        <v>44082</v>
      </c>
      <c r="F31" s="8">
        <v>44082</v>
      </c>
      <c r="G31" s="20">
        <v>0</v>
      </c>
      <c r="H31" s="17">
        <f>IF(I31&lt;=20000,$F$5+(I31/24),"error")</f>
        <v>45132.95416666667</v>
      </c>
      <c r="I31" s="18">
        <f t="shared" ref="I31:I32" si="8">D31-($F$4-G31)</f>
        <v>10654.9</v>
      </c>
      <c r="J31" s="12" t="str">
        <f t="shared" si="2"/>
        <v>NOT DUE</v>
      </c>
      <c r="K31" s="24" t="s">
        <v>3412</v>
      </c>
      <c r="L31" s="15"/>
    </row>
    <row r="32" spans="1:12" ht="24">
      <c r="A32" s="12" t="s">
        <v>2958</v>
      </c>
      <c r="B32" s="24" t="s">
        <v>3512</v>
      </c>
      <c r="C32" s="24" t="s">
        <v>3445</v>
      </c>
      <c r="D32" s="34">
        <v>20000</v>
      </c>
      <c r="E32" s="8">
        <v>44082</v>
      </c>
      <c r="F32" s="8">
        <v>44082</v>
      </c>
      <c r="G32" s="20">
        <v>0</v>
      </c>
      <c r="H32" s="17">
        <f>IF(I32&lt;=20000,$F$5+(I32/24),"error")</f>
        <v>45132.95416666667</v>
      </c>
      <c r="I32" s="18">
        <f t="shared" si="8"/>
        <v>10654.9</v>
      </c>
      <c r="J32" s="12" t="str">
        <f t="shared" si="2"/>
        <v>NOT DUE</v>
      </c>
      <c r="K32" s="24" t="s">
        <v>3412</v>
      </c>
      <c r="L32" s="15"/>
    </row>
    <row r="33" spans="1:12" ht="26.45" customHeight="1">
      <c r="A33" s="12" t="s">
        <v>2959</v>
      </c>
      <c r="B33" s="24" t="s">
        <v>1060</v>
      </c>
      <c r="C33" s="24" t="s">
        <v>1061</v>
      </c>
      <c r="D33" s="34" t="s">
        <v>0</v>
      </c>
      <c r="E33" s="8">
        <v>44082</v>
      </c>
      <c r="F33" s="366">
        <v>44633</v>
      </c>
      <c r="G33" s="52"/>
      <c r="H33" s="10">
        <f>F33+90</f>
        <v>44723</v>
      </c>
      <c r="I33" s="11">
        <f t="shared" ca="1" si="5"/>
        <v>34</v>
      </c>
      <c r="J33" s="12" t="str">
        <f t="shared" ca="1" si="2"/>
        <v>NOT DUE</v>
      </c>
      <c r="K33" s="24" t="s">
        <v>1078</v>
      </c>
      <c r="L33" s="113"/>
    </row>
    <row r="34" spans="1:12" ht="15" customHeight="1">
      <c r="A34" s="271" t="s">
        <v>2960</v>
      </c>
      <c r="B34" s="24" t="s">
        <v>1546</v>
      </c>
      <c r="C34" s="24"/>
      <c r="D34" s="34" t="s">
        <v>1</v>
      </c>
      <c r="E34" s="8">
        <v>44082</v>
      </c>
      <c r="F34" s="366">
        <v>44689</v>
      </c>
      <c r="G34" s="52"/>
      <c r="H34" s="10">
        <f t="shared" ref="H34" si="9">F34+1</f>
        <v>44690</v>
      </c>
      <c r="I34" s="11">
        <f t="shared" ca="1" si="5"/>
        <v>1</v>
      </c>
      <c r="J34" s="12" t="str">
        <f t="shared" ca="1" si="2"/>
        <v>NOT DUE</v>
      </c>
      <c r="K34" s="24" t="s">
        <v>1078</v>
      </c>
      <c r="L34" s="15"/>
    </row>
    <row r="35" spans="1:12" ht="15" customHeight="1">
      <c r="A35" s="12" t="s">
        <v>2961</v>
      </c>
      <c r="B35" s="24" t="s">
        <v>1062</v>
      </c>
      <c r="C35" s="24" t="s">
        <v>1063</v>
      </c>
      <c r="D35" s="34" t="s">
        <v>376</v>
      </c>
      <c r="E35" s="8">
        <v>44082</v>
      </c>
      <c r="F35" s="8">
        <v>44449</v>
      </c>
      <c r="G35" s="52"/>
      <c r="H35" s="10">
        <f>F35+365</f>
        <v>44814</v>
      </c>
      <c r="I35" s="11">
        <f t="shared" ca="1" si="5"/>
        <v>125</v>
      </c>
      <c r="J35" s="12" t="str">
        <f t="shared" ca="1" si="2"/>
        <v>NOT DUE</v>
      </c>
      <c r="K35" s="24" t="s">
        <v>1078</v>
      </c>
      <c r="L35" s="113"/>
    </row>
    <row r="36" spans="1:12" ht="24">
      <c r="A36" s="12" t="s">
        <v>2962</v>
      </c>
      <c r="B36" s="24" t="s">
        <v>1064</v>
      </c>
      <c r="C36" s="24" t="s">
        <v>1065</v>
      </c>
      <c r="D36" s="34" t="s">
        <v>376</v>
      </c>
      <c r="E36" s="8">
        <v>44082</v>
      </c>
      <c r="F36" s="306">
        <v>44449</v>
      </c>
      <c r="G36" s="52"/>
      <c r="H36" s="10">
        <f t="shared" ref="H36:H40" si="10">F36+365</f>
        <v>44814</v>
      </c>
      <c r="I36" s="11">
        <f t="shared" ca="1" si="5"/>
        <v>125</v>
      </c>
      <c r="J36" s="12" t="str">
        <f t="shared" ca="1" si="2"/>
        <v>NOT DUE</v>
      </c>
      <c r="K36" s="24" t="s">
        <v>1079</v>
      </c>
      <c r="L36" s="15"/>
    </row>
    <row r="37" spans="1:12" ht="24">
      <c r="A37" s="12" t="s">
        <v>2963</v>
      </c>
      <c r="B37" s="24" t="s">
        <v>1066</v>
      </c>
      <c r="C37" s="24" t="s">
        <v>1067</v>
      </c>
      <c r="D37" s="34" t="s">
        <v>376</v>
      </c>
      <c r="E37" s="8">
        <v>44082</v>
      </c>
      <c r="F37" s="306">
        <v>44449</v>
      </c>
      <c r="G37" s="52"/>
      <c r="H37" s="10">
        <f t="shared" si="10"/>
        <v>44814</v>
      </c>
      <c r="I37" s="11">
        <f t="shared" ca="1" si="5"/>
        <v>125</v>
      </c>
      <c r="J37" s="12" t="str">
        <f t="shared" ca="1" si="2"/>
        <v>NOT DUE</v>
      </c>
      <c r="K37" s="24" t="s">
        <v>1079</v>
      </c>
      <c r="L37" s="15"/>
    </row>
    <row r="38" spans="1:12" ht="24">
      <c r="A38" s="12" t="s">
        <v>2964</v>
      </c>
      <c r="B38" s="24" t="s">
        <v>1068</v>
      </c>
      <c r="C38" s="24" t="s">
        <v>1069</v>
      </c>
      <c r="D38" s="34" t="s">
        <v>376</v>
      </c>
      <c r="E38" s="8">
        <v>44082</v>
      </c>
      <c r="F38" s="306">
        <v>44449</v>
      </c>
      <c r="G38" s="52"/>
      <c r="H38" s="10">
        <f t="shared" si="10"/>
        <v>44814</v>
      </c>
      <c r="I38" s="11">
        <f t="shared" ca="1" si="5"/>
        <v>125</v>
      </c>
      <c r="J38" s="12" t="str">
        <f t="shared" ca="1" si="2"/>
        <v>NOT DUE</v>
      </c>
      <c r="K38" s="24" t="s">
        <v>1079</v>
      </c>
      <c r="L38" s="15"/>
    </row>
    <row r="39" spans="1:12" ht="24">
      <c r="A39" s="12" t="s">
        <v>3413</v>
      </c>
      <c r="B39" s="24" t="s">
        <v>1070</v>
      </c>
      <c r="C39" s="24" t="s">
        <v>1071</v>
      </c>
      <c r="D39" s="34" t="s">
        <v>376</v>
      </c>
      <c r="E39" s="8">
        <v>44082</v>
      </c>
      <c r="F39" s="306">
        <v>44449</v>
      </c>
      <c r="G39" s="52"/>
      <c r="H39" s="10">
        <f t="shared" si="10"/>
        <v>44814</v>
      </c>
      <c r="I39" s="11">
        <f t="shared" ca="1" si="5"/>
        <v>125</v>
      </c>
      <c r="J39" s="12" t="str">
        <f t="shared" ca="1" si="2"/>
        <v>NOT DUE</v>
      </c>
      <c r="K39" s="24" t="s">
        <v>1080</v>
      </c>
      <c r="L39" s="15"/>
    </row>
    <row r="40" spans="1:12" ht="15" customHeight="1">
      <c r="A40" s="12" t="s">
        <v>3414</v>
      </c>
      <c r="B40" s="24" t="s">
        <v>1081</v>
      </c>
      <c r="C40" s="24" t="s">
        <v>1082</v>
      </c>
      <c r="D40" s="34" t="s">
        <v>376</v>
      </c>
      <c r="E40" s="8">
        <v>44082</v>
      </c>
      <c r="F40" s="306">
        <v>44449</v>
      </c>
      <c r="G40" s="52"/>
      <c r="H40" s="10">
        <f t="shared" si="10"/>
        <v>44814</v>
      </c>
      <c r="I40" s="11">
        <f t="shared" ca="1" si="5"/>
        <v>125</v>
      </c>
      <c r="J40" s="12" t="str">
        <f t="shared" ca="1" si="2"/>
        <v>NOT DUE</v>
      </c>
      <c r="K40" s="24" t="s">
        <v>1080</v>
      </c>
      <c r="L40" s="15"/>
    </row>
    <row r="41" spans="1:12" ht="22.5" customHeight="1">
      <c r="A41" s="12" t="s">
        <v>4093</v>
      </c>
      <c r="B41" s="24" t="s">
        <v>3551</v>
      </c>
      <c r="C41" s="24" t="s">
        <v>3552</v>
      </c>
      <c r="D41" s="34" t="s">
        <v>4</v>
      </c>
      <c r="E41" s="8">
        <v>44082</v>
      </c>
      <c r="F41" s="366">
        <v>44661</v>
      </c>
      <c r="G41" s="52"/>
      <c r="H41" s="10">
        <f>F41+30</f>
        <v>44691</v>
      </c>
      <c r="I41" s="11">
        <f t="shared" ca="1" si="5"/>
        <v>2</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6" t="s">
        <v>5001</v>
      </c>
      <c r="F47" s="466"/>
      <c r="G47" s="466"/>
      <c r="I47" s="462" t="s">
        <v>4949</v>
      </c>
      <c r="J47" s="462"/>
      <c r="K47" s="462"/>
    </row>
    <row r="48" spans="1:12">
      <c r="A48" s="220"/>
      <c r="E48" s="463"/>
      <c r="F48" s="463"/>
      <c r="G48" s="463"/>
      <c r="I48" s="463"/>
      <c r="J48" s="463"/>
      <c r="K48" s="463"/>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84AD6A-0D6B-4F95-9752-131C97C24650}">
          <x14:formula1>
            <xm:f>Details!$A$1:$A$7</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1554</v>
      </c>
      <c r="D3" s="518" t="s">
        <v>12</v>
      </c>
      <c r="E3" s="518"/>
      <c r="F3" s="249" t="s">
        <v>2965</v>
      </c>
    </row>
    <row r="4" spans="1:12" ht="18" customHeight="1">
      <c r="A4" s="517" t="s">
        <v>74</v>
      </c>
      <c r="B4" s="517"/>
      <c r="C4" s="29" t="s">
        <v>4650</v>
      </c>
      <c r="D4" s="518" t="s">
        <v>2072</v>
      </c>
      <c r="E4" s="518"/>
      <c r="F4" s="246">
        <f>'Running Hours'!B26</f>
        <v>12288</v>
      </c>
    </row>
    <row r="5" spans="1:12" ht="18" customHeight="1">
      <c r="A5" s="517" t="s">
        <v>75</v>
      </c>
      <c r="B5" s="517"/>
      <c r="C5" s="30" t="s">
        <v>4649</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2966</v>
      </c>
      <c r="B8" s="24" t="s">
        <v>1527</v>
      </c>
      <c r="C8" s="24" t="s">
        <v>1528</v>
      </c>
      <c r="D8" s="34" t="s">
        <v>3</v>
      </c>
      <c r="E8" s="8">
        <v>44082</v>
      </c>
      <c r="F8" s="366">
        <v>44626</v>
      </c>
      <c r="G8" s="52"/>
      <c r="H8" s="10">
        <f t="shared" ref="H8" si="0">F8+182</f>
        <v>44808</v>
      </c>
      <c r="I8" s="11">
        <f t="shared" ref="I8" ca="1" si="1">IF(ISBLANK(H8),"",H8-DATE(YEAR(NOW()),MONTH(NOW()),DAY(NOW())))</f>
        <v>119</v>
      </c>
      <c r="J8" s="12" t="str">
        <f t="shared" ref="J8:J41" ca="1" si="2">IF(I8="","",IF(I8&lt;0,"OVERDUE","NOT DUE"))</f>
        <v>NOT DUE</v>
      </c>
      <c r="K8" s="24" t="s">
        <v>1547</v>
      </c>
      <c r="L8" s="15"/>
    </row>
    <row r="9" spans="1:12" ht="26.45" customHeight="1">
      <c r="A9" s="12" t="s">
        <v>2967</v>
      </c>
      <c r="B9" s="24" t="s">
        <v>1529</v>
      </c>
      <c r="C9" s="24" t="s">
        <v>1530</v>
      </c>
      <c r="D9" s="34">
        <v>8000</v>
      </c>
      <c r="E9" s="8">
        <v>44082</v>
      </c>
      <c r="F9" s="8">
        <v>44409</v>
      </c>
      <c r="G9" s="20">
        <v>8101</v>
      </c>
      <c r="H9" s="17">
        <f>IF(I9&lt;=8000,$F$5+(I9/24),"error")</f>
        <v>44847.875</v>
      </c>
      <c r="I9" s="18">
        <f>D9-($F$4-G9)</f>
        <v>3813</v>
      </c>
      <c r="J9" s="12" t="str">
        <f t="shared" si="2"/>
        <v>NOT DUE</v>
      </c>
      <c r="K9" s="24" t="s">
        <v>1548</v>
      </c>
      <c r="L9" s="113"/>
    </row>
    <row r="10" spans="1:12">
      <c r="A10" s="12" t="s">
        <v>2968</v>
      </c>
      <c r="B10" s="24" t="s">
        <v>1533</v>
      </c>
      <c r="C10" s="24" t="s">
        <v>1534</v>
      </c>
      <c r="D10" s="34">
        <v>8000</v>
      </c>
      <c r="E10" s="8">
        <v>44082</v>
      </c>
      <c r="F10" s="306">
        <v>44409</v>
      </c>
      <c r="G10" s="20">
        <v>8101</v>
      </c>
      <c r="H10" s="17">
        <f>IF(I10&lt;=8000,$F$5+(I10/24),"error")</f>
        <v>44847.875</v>
      </c>
      <c r="I10" s="18">
        <f t="shared" ref="I10:I16" si="3">D10-($F$4-G10)</f>
        <v>3813</v>
      </c>
      <c r="J10" s="12" t="str">
        <f t="shared" si="2"/>
        <v>NOT DUE</v>
      </c>
      <c r="K10" s="24"/>
      <c r="L10" s="113"/>
    </row>
    <row r="11" spans="1:12">
      <c r="A11" s="12" t="s">
        <v>2969</v>
      </c>
      <c r="B11" s="24" t="s">
        <v>1533</v>
      </c>
      <c r="C11" s="24" t="s">
        <v>1535</v>
      </c>
      <c r="D11" s="34">
        <v>20000</v>
      </c>
      <c r="E11" s="8">
        <v>44082</v>
      </c>
      <c r="F11" s="8">
        <v>44082</v>
      </c>
      <c r="G11" s="20">
        <v>0</v>
      </c>
      <c r="H11" s="17">
        <f>IF(I11&lt;=20000,$F$5+(I11/24),"error")</f>
        <v>45010.333333333336</v>
      </c>
      <c r="I11" s="18">
        <f t="shared" si="3"/>
        <v>7712</v>
      </c>
      <c r="J11" s="12" t="str">
        <f t="shared" si="2"/>
        <v>NOT DUE</v>
      </c>
      <c r="K11" s="24"/>
      <c r="L11" s="15"/>
    </row>
    <row r="12" spans="1:12" ht="26.45" customHeight="1">
      <c r="A12" s="12" t="s">
        <v>2970</v>
      </c>
      <c r="B12" s="24" t="s">
        <v>1536</v>
      </c>
      <c r="C12" s="24" t="s">
        <v>1537</v>
      </c>
      <c r="D12" s="34">
        <v>8000</v>
      </c>
      <c r="E12" s="8">
        <v>44082</v>
      </c>
      <c r="F12" s="8">
        <v>44409</v>
      </c>
      <c r="G12" s="20">
        <v>8101</v>
      </c>
      <c r="H12" s="17">
        <f>IF(I12&lt;=8000,$F$5+(I12/24),"error")</f>
        <v>44847.875</v>
      </c>
      <c r="I12" s="18">
        <f t="shared" si="3"/>
        <v>3813</v>
      </c>
      <c r="J12" s="12" t="str">
        <f t="shared" si="2"/>
        <v>NOT DUE</v>
      </c>
      <c r="K12" s="24" t="s">
        <v>1549</v>
      </c>
      <c r="L12" s="113"/>
    </row>
    <row r="13" spans="1:12" ht="24">
      <c r="A13" s="12" t="s">
        <v>2971</v>
      </c>
      <c r="B13" s="24" t="s">
        <v>1536</v>
      </c>
      <c r="C13" s="24" t="s">
        <v>1538</v>
      </c>
      <c r="D13" s="34">
        <v>20000</v>
      </c>
      <c r="E13" s="8">
        <v>44082</v>
      </c>
      <c r="F13" s="8">
        <v>44082</v>
      </c>
      <c r="G13" s="20">
        <v>0</v>
      </c>
      <c r="H13" s="17">
        <f>IF(I13&lt;=20000,$F$5+(I13/24),"error")</f>
        <v>45010.333333333336</v>
      </c>
      <c r="I13" s="18">
        <f t="shared" si="3"/>
        <v>7712</v>
      </c>
      <c r="J13" s="12" t="str">
        <f t="shared" si="2"/>
        <v>NOT DUE</v>
      </c>
      <c r="K13" s="24"/>
      <c r="L13" s="15"/>
    </row>
    <row r="14" spans="1:12" ht="24">
      <c r="A14" s="12" t="s">
        <v>2972</v>
      </c>
      <c r="B14" s="24" t="s">
        <v>1539</v>
      </c>
      <c r="C14" s="24" t="s">
        <v>1540</v>
      </c>
      <c r="D14" s="34">
        <v>8000</v>
      </c>
      <c r="E14" s="8">
        <v>44082</v>
      </c>
      <c r="F14" s="8">
        <v>44409</v>
      </c>
      <c r="G14" s="20">
        <v>8101</v>
      </c>
      <c r="H14" s="17">
        <f>IF(I14&lt;=8000,$F$5+(I14/24),"error")</f>
        <v>44847.875</v>
      </c>
      <c r="I14" s="18">
        <f t="shared" si="3"/>
        <v>3813</v>
      </c>
      <c r="J14" s="12" t="str">
        <f t="shared" si="2"/>
        <v>NOT DUE</v>
      </c>
      <c r="K14" s="24"/>
      <c r="L14" s="113"/>
    </row>
    <row r="15" spans="1:12">
      <c r="A15" s="12" t="s">
        <v>2973</v>
      </c>
      <c r="B15" s="24" t="s">
        <v>1539</v>
      </c>
      <c r="C15" s="24" t="s">
        <v>1535</v>
      </c>
      <c r="D15" s="34">
        <v>20000</v>
      </c>
      <c r="E15" s="8">
        <v>44082</v>
      </c>
      <c r="F15" s="8">
        <v>44082</v>
      </c>
      <c r="G15" s="20">
        <v>0</v>
      </c>
      <c r="H15" s="17">
        <f>IF(I15&lt;=20000,$F$5+(I15/24),"error")</f>
        <v>45010.333333333336</v>
      </c>
      <c r="I15" s="18">
        <f t="shared" si="3"/>
        <v>7712</v>
      </c>
      <c r="J15" s="12" t="str">
        <f t="shared" si="2"/>
        <v>NOT DUE</v>
      </c>
      <c r="K15" s="24"/>
      <c r="L15" s="15"/>
    </row>
    <row r="16" spans="1:12" ht="38.450000000000003" customHeight="1">
      <c r="A16" s="12" t="s">
        <v>2974</v>
      </c>
      <c r="B16" s="24" t="s">
        <v>1187</v>
      </c>
      <c r="C16" s="24" t="s">
        <v>1541</v>
      </c>
      <c r="D16" s="34">
        <v>8000</v>
      </c>
      <c r="E16" s="8">
        <v>44082</v>
      </c>
      <c r="F16" s="8">
        <v>44409</v>
      </c>
      <c r="G16" s="20">
        <v>8101</v>
      </c>
      <c r="H16" s="17">
        <f>IF(I16&lt;=8000,$F$5+(I16/24),"error")</f>
        <v>44847.875</v>
      </c>
      <c r="I16" s="18">
        <f t="shared" si="3"/>
        <v>3813</v>
      </c>
      <c r="J16" s="12" t="str">
        <f t="shared" si="2"/>
        <v>NOT DUE</v>
      </c>
      <c r="K16" s="24" t="s">
        <v>1550</v>
      </c>
      <c r="L16" s="113"/>
    </row>
    <row r="17" spans="1:12" ht="26.45" customHeight="1">
      <c r="A17" s="12" t="s">
        <v>2975</v>
      </c>
      <c r="B17" s="24" t="s">
        <v>3406</v>
      </c>
      <c r="C17" s="24" t="s">
        <v>1543</v>
      </c>
      <c r="D17" s="34">
        <v>8000</v>
      </c>
      <c r="E17" s="8">
        <v>44082</v>
      </c>
      <c r="F17" s="306">
        <v>44409</v>
      </c>
      <c r="G17" s="304">
        <v>8101</v>
      </c>
      <c r="H17" s="17">
        <f t="shared" ref="H17" si="4">IF(I17&lt;=8000,$F$5+(I17/24),"error")</f>
        <v>44847.875</v>
      </c>
      <c r="I17" s="18">
        <f>D17-($F$4-G17)</f>
        <v>3813</v>
      </c>
      <c r="J17" s="12" t="str">
        <f t="shared" si="2"/>
        <v>NOT DUE</v>
      </c>
      <c r="K17" s="24" t="s">
        <v>1551</v>
      </c>
      <c r="L17" s="113"/>
    </row>
    <row r="18" spans="1:12" ht="24">
      <c r="A18" s="12" t="s">
        <v>2976</v>
      </c>
      <c r="B18" s="24" t="s">
        <v>3401</v>
      </c>
      <c r="C18" s="24" t="s">
        <v>1545</v>
      </c>
      <c r="D18" s="34">
        <v>8000</v>
      </c>
      <c r="E18" s="8">
        <v>44082</v>
      </c>
      <c r="F18" s="306">
        <v>44409</v>
      </c>
      <c r="G18" s="304">
        <v>8101</v>
      </c>
      <c r="H18" s="17">
        <f>IF(I18&lt;=8000,$F$5+(I18/24),"error")</f>
        <v>44847.875</v>
      </c>
      <c r="I18" s="18">
        <f>D18-($F$4-G18)</f>
        <v>3813</v>
      </c>
      <c r="J18" s="12" t="str">
        <f t="shared" si="2"/>
        <v>NOT DUE</v>
      </c>
      <c r="K18" s="24"/>
      <c r="L18" s="15"/>
    </row>
    <row r="19" spans="1:12" ht="15" customHeight="1">
      <c r="A19" s="12" t="s">
        <v>2977</v>
      </c>
      <c r="B19" s="24" t="s">
        <v>3403</v>
      </c>
      <c r="C19" s="24" t="s">
        <v>3404</v>
      </c>
      <c r="D19" s="34">
        <v>8000</v>
      </c>
      <c r="E19" s="8">
        <v>44082</v>
      </c>
      <c r="F19" s="306">
        <v>44409</v>
      </c>
      <c r="G19" s="304">
        <v>8101</v>
      </c>
      <c r="H19" s="17">
        <f>IF(I19&lt;=8000,$F$5+(I19/24),"error")</f>
        <v>44847.875</v>
      </c>
      <c r="I19" s="18">
        <f>D19-($F$4-G19)</f>
        <v>3813</v>
      </c>
      <c r="J19" s="12" t="str">
        <f t="shared" si="2"/>
        <v>NOT DUE</v>
      </c>
      <c r="K19" s="24"/>
      <c r="L19" s="113"/>
    </row>
    <row r="20" spans="1:12" ht="36">
      <c r="A20" s="271" t="s">
        <v>2978</v>
      </c>
      <c r="B20" s="24" t="s">
        <v>1042</v>
      </c>
      <c r="C20" s="24" t="s">
        <v>1043</v>
      </c>
      <c r="D20" s="34" t="s">
        <v>1</v>
      </c>
      <c r="E20" s="8">
        <v>44082</v>
      </c>
      <c r="F20" s="366">
        <v>44689</v>
      </c>
      <c r="G20" s="52"/>
      <c r="H20" s="10">
        <f>F20+1</f>
        <v>44690</v>
      </c>
      <c r="I20" s="11">
        <f ca="1">IF(ISBLANK(H20),"",H20-DATE(YEAR(NOW()),MONTH(NOW()),DAY(NOW())))</f>
        <v>1</v>
      </c>
      <c r="J20" s="12" t="str">
        <f t="shared" ca="1" si="2"/>
        <v>NOT DUE</v>
      </c>
      <c r="K20" s="24" t="s">
        <v>1072</v>
      </c>
      <c r="L20" s="15"/>
    </row>
    <row r="21" spans="1:12" ht="36">
      <c r="A21" s="271" t="s">
        <v>2979</v>
      </c>
      <c r="B21" s="24" t="s">
        <v>1044</v>
      </c>
      <c r="C21" s="24" t="s">
        <v>1045</v>
      </c>
      <c r="D21" s="34" t="s">
        <v>1</v>
      </c>
      <c r="E21" s="8">
        <v>44082</v>
      </c>
      <c r="F21" s="366">
        <v>44689</v>
      </c>
      <c r="G21" s="52"/>
      <c r="H21" s="10">
        <f t="shared" ref="H21:H22" si="5">F21+1</f>
        <v>44690</v>
      </c>
      <c r="I21" s="11">
        <f t="shared" ref="I21:I41" ca="1" si="6">IF(ISBLANK(H21),"",H21-DATE(YEAR(NOW()),MONTH(NOW()),DAY(NOW())))</f>
        <v>1</v>
      </c>
      <c r="J21" s="12" t="str">
        <f t="shared" ca="1" si="2"/>
        <v>NOT DUE</v>
      </c>
      <c r="K21" s="24" t="s">
        <v>1073</v>
      </c>
      <c r="L21" s="15"/>
    </row>
    <row r="22" spans="1:12" ht="36">
      <c r="A22" s="271" t="s">
        <v>2980</v>
      </c>
      <c r="B22" s="24" t="s">
        <v>1046</v>
      </c>
      <c r="C22" s="24" t="s">
        <v>1047</v>
      </c>
      <c r="D22" s="34" t="s">
        <v>1</v>
      </c>
      <c r="E22" s="8">
        <v>44082</v>
      </c>
      <c r="F22" s="366">
        <v>44689</v>
      </c>
      <c r="G22" s="52"/>
      <c r="H22" s="10">
        <f t="shared" si="5"/>
        <v>44690</v>
      </c>
      <c r="I22" s="11">
        <f t="shared" ca="1" si="6"/>
        <v>1</v>
      </c>
      <c r="J22" s="12" t="str">
        <f t="shared" ca="1" si="2"/>
        <v>NOT DUE</v>
      </c>
      <c r="K22" s="24" t="s">
        <v>1074</v>
      </c>
      <c r="L22" s="15"/>
    </row>
    <row r="23" spans="1:12" ht="38.450000000000003" customHeight="1">
      <c r="A23" s="274" t="s">
        <v>2981</v>
      </c>
      <c r="B23" s="24" t="s">
        <v>1048</v>
      </c>
      <c r="C23" s="24" t="s">
        <v>1049</v>
      </c>
      <c r="D23" s="34" t="s">
        <v>4</v>
      </c>
      <c r="E23" s="8">
        <v>44082</v>
      </c>
      <c r="F23" s="366">
        <v>44682</v>
      </c>
      <c r="G23" s="52"/>
      <c r="H23" s="10">
        <f>F23+30</f>
        <v>44712</v>
      </c>
      <c r="I23" s="11">
        <f t="shared" ca="1" si="6"/>
        <v>23</v>
      </c>
      <c r="J23" s="12" t="str">
        <f t="shared" ca="1" si="2"/>
        <v>NOT DUE</v>
      </c>
      <c r="K23" s="24" t="s">
        <v>1075</v>
      </c>
      <c r="L23" s="15"/>
    </row>
    <row r="24" spans="1:12" ht="24">
      <c r="A24" s="271" t="s">
        <v>2982</v>
      </c>
      <c r="B24" s="24" t="s">
        <v>1050</v>
      </c>
      <c r="C24" s="24" t="s">
        <v>1051</v>
      </c>
      <c r="D24" s="34" t="s">
        <v>1</v>
      </c>
      <c r="E24" s="8">
        <v>44082</v>
      </c>
      <c r="F24" s="366">
        <v>44689</v>
      </c>
      <c r="G24" s="52"/>
      <c r="H24" s="10">
        <f t="shared" ref="H24:H27" si="7">F24+1</f>
        <v>44690</v>
      </c>
      <c r="I24" s="11">
        <f t="shared" ca="1" si="6"/>
        <v>1</v>
      </c>
      <c r="J24" s="12" t="str">
        <f t="shared" ca="1" si="2"/>
        <v>NOT DUE</v>
      </c>
      <c r="K24" s="24" t="s">
        <v>1076</v>
      </c>
      <c r="L24" s="15"/>
    </row>
    <row r="25" spans="1:12" ht="26.45" customHeight="1">
      <c r="A25" s="271" t="s">
        <v>2983</v>
      </c>
      <c r="B25" s="24" t="s">
        <v>1052</v>
      </c>
      <c r="C25" s="24" t="s">
        <v>1053</v>
      </c>
      <c r="D25" s="34" t="s">
        <v>1</v>
      </c>
      <c r="E25" s="8">
        <v>44082</v>
      </c>
      <c r="F25" s="366">
        <v>44689</v>
      </c>
      <c r="G25" s="52"/>
      <c r="H25" s="10">
        <f t="shared" si="7"/>
        <v>44690</v>
      </c>
      <c r="I25" s="11">
        <f t="shared" ca="1" si="6"/>
        <v>1</v>
      </c>
      <c r="J25" s="12" t="str">
        <f t="shared" ca="1" si="2"/>
        <v>NOT DUE</v>
      </c>
      <c r="K25" s="24" t="s">
        <v>1077</v>
      </c>
      <c r="L25" s="15"/>
    </row>
    <row r="26" spans="1:12" ht="26.45" customHeight="1">
      <c r="A26" s="271" t="s">
        <v>2984</v>
      </c>
      <c r="B26" s="24" t="s">
        <v>1054</v>
      </c>
      <c r="C26" s="24" t="s">
        <v>1055</v>
      </c>
      <c r="D26" s="34" t="s">
        <v>1</v>
      </c>
      <c r="E26" s="8">
        <v>44082</v>
      </c>
      <c r="F26" s="366">
        <v>44689</v>
      </c>
      <c r="G26" s="52"/>
      <c r="H26" s="10">
        <f t="shared" si="7"/>
        <v>44690</v>
      </c>
      <c r="I26" s="11">
        <f t="shared" ca="1" si="6"/>
        <v>1</v>
      </c>
      <c r="J26" s="12" t="str">
        <f t="shared" ca="1" si="2"/>
        <v>NOT DUE</v>
      </c>
      <c r="K26" s="24" t="s">
        <v>1077</v>
      </c>
      <c r="L26" s="15"/>
    </row>
    <row r="27" spans="1:12" ht="26.45" customHeight="1">
      <c r="A27" s="271" t="s">
        <v>2985</v>
      </c>
      <c r="B27" s="24" t="s">
        <v>1056</v>
      </c>
      <c r="C27" s="24" t="s">
        <v>1043</v>
      </c>
      <c r="D27" s="34" t="s">
        <v>1</v>
      </c>
      <c r="E27" s="8">
        <v>44082</v>
      </c>
      <c r="F27" s="366">
        <v>44689</v>
      </c>
      <c r="G27" s="52"/>
      <c r="H27" s="10">
        <f t="shared" si="7"/>
        <v>44690</v>
      </c>
      <c r="I27" s="11">
        <f t="shared" ca="1" si="6"/>
        <v>1</v>
      </c>
      <c r="J27" s="12" t="str">
        <f t="shared" ca="1" si="2"/>
        <v>NOT DUE</v>
      </c>
      <c r="K27" s="24" t="s">
        <v>1077</v>
      </c>
      <c r="L27" s="15"/>
    </row>
    <row r="28" spans="1:12" ht="26.45" customHeight="1">
      <c r="A28" s="12" t="s">
        <v>2986</v>
      </c>
      <c r="B28" s="24" t="s">
        <v>3443</v>
      </c>
      <c r="C28" s="24" t="s">
        <v>4089</v>
      </c>
      <c r="D28" s="34" t="s">
        <v>0</v>
      </c>
      <c r="E28" s="8">
        <v>44082</v>
      </c>
      <c r="F28" s="366">
        <v>44633</v>
      </c>
      <c r="G28" s="52"/>
      <c r="H28" s="10">
        <f>F28+90</f>
        <v>44723</v>
      </c>
      <c r="I28" s="11">
        <f t="shared" ca="1" si="6"/>
        <v>34</v>
      </c>
      <c r="J28" s="12" t="str">
        <f t="shared" ca="1" si="2"/>
        <v>NOT DUE</v>
      </c>
      <c r="K28" s="24"/>
      <c r="L28" s="15"/>
    </row>
    <row r="29" spans="1:12" ht="26.45" customHeight="1">
      <c r="A29" s="12" t="s">
        <v>2987</v>
      </c>
      <c r="B29" s="24" t="s">
        <v>1057</v>
      </c>
      <c r="C29" s="24" t="s">
        <v>1058</v>
      </c>
      <c r="D29" s="34" t="s">
        <v>0</v>
      </c>
      <c r="E29" s="8">
        <v>44082</v>
      </c>
      <c r="F29" s="366">
        <v>44633</v>
      </c>
      <c r="G29" s="52"/>
      <c r="H29" s="10">
        <f>F29+90</f>
        <v>44723</v>
      </c>
      <c r="I29" s="11">
        <f t="shared" ca="1" si="6"/>
        <v>34</v>
      </c>
      <c r="J29" s="12" t="str">
        <f t="shared" ca="1" si="2"/>
        <v>NOT DUE</v>
      </c>
      <c r="K29" s="24" t="s">
        <v>1077</v>
      </c>
      <c r="L29" s="15"/>
    </row>
    <row r="30" spans="1:12" ht="24">
      <c r="A30" s="12" t="s">
        <v>2988</v>
      </c>
      <c r="B30" s="24" t="s">
        <v>1059</v>
      </c>
      <c r="C30" s="24" t="s">
        <v>3348</v>
      </c>
      <c r="D30" s="34" t="s">
        <v>4</v>
      </c>
      <c r="E30" s="8">
        <v>44082</v>
      </c>
      <c r="F30" s="366">
        <v>44675</v>
      </c>
      <c r="G30" s="52"/>
      <c r="H30" s="10">
        <f>F30+30</f>
        <v>44705</v>
      </c>
      <c r="I30" s="11">
        <f t="shared" ca="1" si="6"/>
        <v>16</v>
      </c>
      <c r="J30" s="12" t="str">
        <f t="shared" ca="1" si="2"/>
        <v>NOT DUE</v>
      </c>
      <c r="K30" s="24"/>
      <c r="L30" s="15"/>
    </row>
    <row r="31" spans="1:12" ht="26.45" customHeight="1">
      <c r="A31" s="12" t="s">
        <v>2989</v>
      </c>
      <c r="B31" s="24" t="s">
        <v>3517</v>
      </c>
      <c r="C31" s="24" t="s">
        <v>1041</v>
      </c>
      <c r="D31" s="34">
        <v>20000</v>
      </c>
      <c r="E31" s="8">
        <v>44082</v>
      </c>
      <c r="F31" s="8">
        <v>44082</v>
      </c>
      <c r="G31" s="20">
        <v>0</v>
      </c>
      <c r="H31" s="17">
        <f>IF(I31&lt;=20000,$F$5+(I31/24),"error")</f>
        <v>45010.333333333336</v>
      </c>
      <c r="I31" s="18">
        <f t="shared" ref="I31:I32" si="8">D31-($F$4-G31)</f>
        <v>7712</v>
      </c>
      <c r="J31" s="12" t="str">
        <f t="shared" si="2"/>
        <v>NOT DUE</v>
      </c>
      <c r="K31" s="24" t="s">
        <v>3412</v>
      </c>
      <c r="L31" s="15"/>
    </row>
    <row r="32" spans="1:12" ht="24">
      <c r="A32" s="12" t="s">
        <v>2990</v>
      </c>
      <c r="B32" s="24" t="s">
        <v>3512</v>
      </c>
      <c r="C32" s="24" t="s">
        <v>3445</v>
      </c>
      <c r="D32" s="34">
        <v>20000</v>
      </c>
      <c r="E32" s="8">
        <v>44082</v>
      </c>
      <c r="F32" s="8">
        <v>44082</v>
      </c>
      <c r="G32" s="20">
        <v>0</v>
      </c>
      <c r="H32" s="17">
        <f>IF(I32&lt;=20000,$F$5+(I32/24),"error")</f>
        <v>45010.333333333336</v>
      </c>
      <c r="I32" s="18">
        <f t="shared" si="8"/>
        <v>7712</v>
      </c>
      <c r="J32" s="12" t="str">
        <f t="shared" si="2"/>
        <v>NOT DUE</v>
      </c>
      <c r="K32" s="24" t="s">
        <v>3412</v>
      </c>
      <c r="L32" s="15"/>
    </row>
    <row r="33" spans="1:12" ht="26.45" customHeight="1">
      <c r="A33" s="12" t="s">
        <v>2991</v>
      </c>
      <c r="B33" s="24" t="s">
        <v>1060</v>
      </c>
      <c r="C33" s="24" t="s">
        <v>1061</v>
      </c>
      <c r="D33" s="34" t="s">
        <v>0</v>
      </c>
      <c r="E33" s="8">
        <v>44082</v>
      </c>
      <c r="F33" s="366">
        <v>44633</v>
      </c>
      <c r="G33" s="52"/>
      <c r="H33" s="10">
        <f>F33+90</f>
        <v>44723</v>
      </c>
      <c r="I33" s="11">
        <f t="shared" ca="1" si="6"/>
        <v>34</v>
      </c>
      <c r="J33" s="12" t="str">
        <f t="shared" ca="1" si="2"/>
        <v>NOT DUE</v>
      </c>
      <c r="K33" s="24" t="s">
        <v>1078</v>
      </c>
      <c r="L33" s="113"/>
    </row>
    <row r="34" spans="1:12" ht="15" customHeight="1">
      <c r="A34" s="271" t="s">
        <v>2992</v>
      </c>
      <c r="B34" s="24" t="s">
        <v>1546</v>
      </c>
      <c r="C34" s="24"/>
      <c r="D34" s="34" t="s">
        <v>1</v>
      </c>
      <c r="E34" s="8">
        <v>44082</v>
      </c>
      <c r="F34" s="366">
        <v>44689</v>
      </c>
      <c r="G34" s="52"/>
      <c r="H34" s="10">
        <f t="shared" ref="H34" si="9">F34+1</f>
        <v>44690</v>
      </c>
      <c r="I34" s="11">
        <f t="shared" ca="1" si="6"/>
        <v>1</v>
      </c>
      <c r="J34" s="12" t="str">
        <f t="shared" ca="1" si="2"/>
        <v>NOT DUE</v>
      </c>
      <c r="K34" s="24" t="s">
        <v>1078</v>
      </c>
      <c r="L34" s="15"/>
    </row>
    <row r="35" spans="1:12" ht="15" customHeight="1">
      <c r="A35" s="12" t="s">
        <v>2993</v>
      </c>
      <c r="B35" s="24" t="s">
        <v>1062</v>
      </c>
      <c r="C35" s="24" t="s">
        <v>1063</v>
      </c>
      <c r="D35" s="34" t="s">
        <v>376</v>
      </c>
      <c r="E35" s="8">
        <v>44082</v>
      </c>
      <c r="F35" s="8">
        <v>44449</v>
      </c>
      <c r="G35" s="52"/>
      <c r="H35" s="10">
        <f>F35+365</f>
        <v>44814</v>
      </c>
      <c r="I35" s="11">
        <f t="shared" ca="1" si="6"/>
        <v>125</v>
      </c>
      <c r="J35" s="12" t="str">
        <f t="shared" ca="1" si="2"/>
        <v>NOT DUE</v>
      </c>
      <c r="K35" s="24" t="s">
        <v>1078</v>
      </c>
      <c r="L35" s="113"/>
    </row>
    <row r="36" spans="1:12" ht="24">
      <c r="A36" s="12" t="s">
        <v>2994</v>
      </c>
      <c r="B36" s="24" t="s">
        <v>1064</v>
      </c>
      <c r="C36" s="24" t="s">
        <v>1065</v>
      </c>
      <c r="D36" s="34" t="s">
        <v>376</v>
      </c>
      <c r="E36" s="8">
        <v>44082</v>
      </c>
      <c r="F36" s="306">
        <v>44449</v>
      </c>
      <c r="G36" s="52"/>
      <c r="H36" s="10">
        <f t="shared" ref="H36:H40" si="10">F36+365</f>
        <v>44814</v>
      </c>
      <c r="I36" s="11">
        <f t="shared" ca="1" si="6"/>
        <v>125</v>
      </c>
      <c r="J36" s="12" t="str">
        <f t="shared" ca="1" si="2"/>
        <v>NOT DUE</v>
      </c>
      <c r="K36" s="24" t="s">
        <v>1079</v>
      </c>
      <c r="L36" s="15"/>
    </row>
    <row r="37" spans="1:12" ht="24">
      <c r="A37" s="12" t="s">
        <v>2995</v>
      </c>
      <c r="B37" s="24" t="s">
        <v>1066</v>
      </c>
      <c r="C37" s="24" t="s">
        <v>1067</v>
      </c>
      <c r="D37" s="34" t="s">
        <v>376</v>
      </c>
      <c r="E37" s="8">
        <v>44082</v>
      </c>
      <c r="F37" s="306">
        <v>44449</v>
      </c>
      <c r="G37" s="52"/>
      <c r="H37" s="10">
        <f t="shared" si="10"/>
        <v>44814</v>
      </c>
      <c r="I37" s="11">
        <f t="shared" ca="1" si="6"/>
        <v>125</v>
      </c>
      <c r="J37" s="12" t="str">
        <f t="shared" ca="1" si="2"/>
        <v>NOT DUE</v>
      </c>
      <c r="K37" s="24" t="s">
        <v>1079</v>
      </c>
      <c r="L37" s="15"/>
    </row>
    <row r="38" spans="1:12" ht="24">
      <c r="A38" s="12" t="s">
        <v>2996</v>
      </c>
      <c r="B38" s="24" t="s">
        <v>1068</v>
      </c>
      <c r="C38" s="24" t="s">
        <v>1069</v>
      </c>
      <c r="D38" s="34" t="s">
        <v>376</v>
      </c>
      <c r="E38" s="8">
        <v>44082</v>
      </c>
      <c r="F38" s="306">
        <v>44449</v>
      </c>
      <c r="G38" s="52"/>
      <c r="H38" s="10">
        <f t="shared" si="10"/>
        <v>44814</v>
      </c>
      <c r="I38" s="11">
        <f t="shared" ca="1" si="6"/>
        <v>125</v>
      </c>
      <c r="J38" s="12" t="str">
        <f t="shared" ca="1" si="2"/>
        <v>NOT DUE</v>
      </c>
      <c r="K38" s="24" t="s">
        <v>1079</v>
      </c>
      <c r="L38" s="15"/>
    </row>
    <row r="39" spans="1:12" ht="24">
      <c r="A39" s="12" t="s">
        <v>3415</v>
      </c>
      <c r="B39" s="24" t="s">
        <v>1070</v>
      </c>
      <c r="C39" s="24" t="s">
        <v>1071</v>
      </c>
      <c r="D39" s="34" t="s">
        <v>376</v>
      </c>
      <c r="E39" s="8">
        <v>44082</v>
      </c>
      <c r="F39" s="306">
        <v>44449</v>
      </c>
      <c r="G39" s="52"/>
      <c r="H39" s="10">
        <f t="shared" si="10"/>
        <v>44814</v>
      </c>
      <c r="I39" s="11">
        <f t="shared" ca="1" si="6"/>
        <v>125</v>
      </c>
      <c r="J39" s="12" t="str">
        <f t="shared" ca="1" si="2"/>
        <v>NOT DUE</v>
      </c>
      <c r="K39" s="24" t="s">
        <v>1080</v>
      </c>
      <c r="L39" s="15"/>
    </row>
    <row r="40" spans="1:12" ht="15" customHeight="1">
      <c r="A40" s="12" t="s">
        <v>3416</v>
      </c>
      <c r="B40" s="24" t="s">
        <v>1081</v>
      </c>
      <c r="C40" s="24" t="s">
        <v>1082</v>
      </c>
      <c r="D40" s="34" t="s">
        <v>376</v>
      </c>
      <c r="E40" s="8">
        <v>44082</v>
      </c>
      <c r="F40" s="306">
        <v>44449</v>
      </c>
      <c r="G40" s="52"/>
      <c r="H40" s="10">
        <f t="shared" si="10"/>
        <v>44814</v>
      </c>
      <c r="I40" s="11">
        <f t="shared" ca="1" si="6"/>
        <v>125</v>
      </c>
      <c r="J40" s="12" t="str">
        <f t="shared" ca="1" si="2"/>
        <v>NOT DUE</v>
      </c>
      <c r="K40" s="24" t="s">
        <v>1080</v>
      </c>
      <c r="L40" s="15"/>
    </row>
    <row r="41" spans="1:12" ht="21.75" customHeight="1">
      <c r="A41" s="274" t="s">
        <v>4092</v>
      </c>
      <c r="B41" s="24" t="s">
        <v>3551</v>
      </c>
      <c r="C41" s="24" t="s">
        <v>3552</v>
      </c>
      <c r="D41" s="34" t="s">
        <v>4</v>
      </c>
      <c r="E41" s="8">
        <v>44082</v>
      </c>
      <c r="F41" s="366">
        <v>44661</v>
      </c>
      <c r="G41" s="52"/>
      <c r="H41" s="10">
        <f>F41+30</f>
        <v>44691</v>
      </c>
      <c r="I41" s="11">
        <f t="shared" ca="1" si="6"/>
        <v>2</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6" t="s">
        <v>5001</v>
      </c>
      <c r="F47" s="466"/>
      <c r="G47" s="466"/>
      <c r="I47" s="462" t="s">
        <v>4949</v>
      </c>
      <c r="J47" s="462"/>
      <c r="K47" s="462"/>
    </row>
    <row r="48" spans="1:12">
      <c r="A48" s="220"/>
      <c r="E48" s="463"/>
      <c r="F48" s="463"/>
      <c r="G48" s="463"/>
      <c r="I48" s="463"/>
      <c r="J48" s="463"/>
      <c r="K48" s="463"/>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A35E12-CFF7-41B7-A821-4B3F8CEDF7A2}">
          <x14:formula1>
            <xm:f>Details!$A$1:$A$7</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41E73-8C2F-46A9-A5C0-D4A97CF45A7E}">
  <sheetPr>
    <tabColor rgb="FFFF0000"/>
  </sheetPr>
  <dimension ref="A1:L48"/>
  <sheetViews>
    <sheetView topLeftCell="A43" zoomScale="85" zoomScaleNormal="85" workbookViewId="0">
      <selection activeCell="F34" sqref="F34"/>
    </sheetView>
  </sheetViews>
  <sheetFormatPr defaultRowHeight="14.25"/>
  <cols>
    <col min="1" max="1" width="10.875" style="438" customWidth="1"/>
    <col min="2" max="2" width="20.875" style="370" customWidth="1"/>
    <col min="3" max="3" width="41.125" style="379" customWidth="1"/>
    <col min="4" max="4" width="11.875" style="380" customWidth="1"/>
    <col min="5" max="5" width="12.875" style="370" customWidth="1"/>
    <col min="6" max="6" width="11.875" style="370" customWidth="1"/>
    <col min="7" max="7" width="10.875" style="370" customWidth="1"/>
    <col min="8" max="9" width="11.125" style="370" customWidth="1"/>
    <col min="10" max="10" width="10.875" style="370" customWidth="1"/>
    <col min="11" max="12" width="21.875" style="370" customWidth="1"/>
    <col min="13" max="13" width="11.5" style="370" customWidth="1"/>
    <col min="14" max="16384" width="9" style="370"/>
  </cols>
  <sheetData>
    <row r="1" spans="1:12" ht="20.25" customHeight="1">
      <c r="A1" s="520" t="s">
        <v>5</v>
      </c>
      <c r="B1" s="520"/>
      <c r="C1" s="369" t="s">
        <v>4918</v>
      </c>
      <c r="D1" s="520" t="s">
        <v>7</v>
      </c>
      <c r="E1" s="520"/>
      <c r="F1" s="372" t="str">
        <f>VLOOKUP($C$1,[1]Details!$A$2:$D$7,4,FALSE)</f>
        <v>NK 2022591</v>
      </c>
    </row>
    <row r="2" spans="1:12" ht="19.5" customHeight="1">
      <c r="A2" s="520" t="s">
        <v>8</v>
      </c>
      <c r="B2" s="520"/>
      <c r="C2" s="371" t="str">
        <f>VLOOKUP($C$1,[1]Details!$A$2:$D$7,2,FALSE)</f>
        <v>SINGAPORE</v>
      </c>
      <c r="D2" s="520" t="s">
        <v>9</v>
      </c>
      <c r="E2" s="520"/>
      <c r="F2" s="372">
        <f>VLOOKUP($C$1,[1]Details!$A$2:$D$7,3,FALSE)</f>
        <v>9771004</v>
      </c>
    </row>
    <row r="3" spans="1:12" ht="19.5" customHeight="1">
      <c r="A3" s="520" t="s">
        <v>10</v>
      </c>
      <c r="B3" s="520"/>
      <c r="C3" s="371" t="s">
        <v>4702</v>
      </c>
      <c r="D3" s="520" t="s">
        <v>12</v>
      </c>
      <c r="E3" s="520"/>
      <c r="F3" s="373" t="s">
        <v>4701</v>
      </c>
    </row>
    <row r="4" spans="1:12" ht="18" customHeight="1">
      <c r="A4" s="520" t="s">
        <v>74</v>
      </c>
      <c r="B4" s="520"/>
      <c r="C4" s="371" t="s">
        <v>4650</v>
      </c>
      <c r="D4" s="520" t="s">
        <v>2072</v>
      </c>
      <c r="E4" s="520"/>
      <c r="F4" s="374">
        <f>'[1]Running Hours'!B27</f>
        <v>7159.8</v>
      </c>
    </row>
    <row r="5" spans="1:12" ht="18" customHeight="1">
      <c r="A5" s="520" t="s">
        <v>75</v>
      </c>
      <c r="B5" s="520"/>
      <c r="C5" s="375" t="s">
        <v>4649</v>
      </c>
      <c r="D5" s="520" t="s">
        <v>4549</v>
      </c>
      <c r="E5" s="520"/>
      <c r="F5" s="376">
        <f>'[1]Running Hours'!$D3</f>
        <v>44668</v>
      </c>
    </row>
    <row r="6" spans="1:12" ht="7.5" customHeight="1">
      <c r="A6" s="377"/>
      <c r="B6" s="378"/>
    </row>
    <row r="7" spans="1:12" ht="57">
      <c r="A7" s="381" t="s">
        <v>14</v>
      </c>
      <c r="B7" s="381" t="s">
        <v>60</v>
      </c>
      <c r="C7" s="381" t="s">
        <v>16</v>
      </c>
      <c r="D7" s="382" t="s">
        <v>17</v>
      </c>
      <c r="E7" s="381" t="s">
        <v>18</v>
      </c>
      <c r="F7" s="381" t="s">
        <v>61</v>
      </c>
      <c r="G7" s="381" t="s">
        <v>19</v>
      </c>
      <c r="H7" s="381" t="s">
        <v>2</v>
      </c>
      <c r="I7" s="381" t="s">
        <v>20</v>
      </c>
      <c r="J7" s="381" t="s">
        <v>21</v>
      </c>
      <c r="K7" s="381" t="s">
        <v>22</v>
      </c>
      <c r="L7" s="381" t="s">
        <v>56</v>
      </c>
    </row>
    <row r="8" spans="1:12" ht="21.75" customHeight="1">
      <c r="A8" s="383" t="s">
        <v>4703</v>
      </c>
      <c r="B8" s="384" t="s">
        <v>1527</v>
      </c>
      <c r="C8" s="384" t="s">
        <v>1528</v>
      </c>
      <c r="D8" s="385" t="s">
        <v>3</v>
      </c>
      <c r="E8" s="386">
        <v>44082</v>
      </c>
      <c r="F8" s="366">
        <v>44633</v>
      </c>
      <c r="G8" s="387"/>
      <c r="H8" s="388">
        <f>F8+182</f>
        <v>44815</v>
      </c>
      <c r="I8" s="389">
        <f ca="1">IF(ISBLANK(H8),"",H8-DATE(YEAR(NOW()),MONTH(NOW()),DAY(NOW())))</f>
        <v>126</v>
      </c>
      <c r="J8" s="383" t="str">
        <f t="shared" ref="J8:J41" ca="1" si="0">IF(I8="","",IF(I8&lt;0,"OVERDUE","NOT DUE"))</f>
        <v>NOT DUE</v>
      </c>
      <c r="K8" s="384" t="s">
        <v>1547</v>
      </c>
      <c r="L8" s="390"/>
    </row>
    <row r="9" spans="1:12" ht="26.45" customHeight="1">
      <c r="A9" s="383" t="s">
        <v>4704</v>
      </c>
      <c r="B9" s="384" t="s">
        <v>1529</v>
      </c>
      <c r="C9" s="384" t="s">
        <v>1530</v>
      </c>
      <c r="D9" s="385">
        <v>8000</v>
      </c>
      <c r="E9" s="386">
        <v>44082</v>
      </c>
      <c r="F9" s="386">
        <v>44082</v>
      </c>
      <c r="G9" s="391">
        <v>0</v>
      </c>
      <c r="H9" s="392">
        <f>IF(I9&lt;=8000,$F$5+(I9/24),"error")</f>
        <v>44703.008333333331</v>
      </c>
      <c r="I9" s="393">
        <f t="shared" ref="I9:I19" si="1">D9-($F$4-G9)</f>
        <v>840.19999999999982</v>
      </c>
      <c r="J9" s="383" t="str">
        <f t="shared" si="0"/>
        <v>NOT DUE</v>
      </c>
      <c r="K9" s="384" t="s">
        <v>1548</v>
      </c>
      <c r="L9" s="394"/>
    </row>
    <row r="10" spans="1:12">
      <c r="A10" s="383" t="s">
        <v>4705</v>
      </c>
      <c r="B10" s="384" t="s">
        <v>1533</v>
      </c>
      <c r="C10" s="384" t="s">
        <v>1534</v>
      </c>
      <c r="D10" s="385">
        <v>8000</v>
      </c>
      <c r="E10" s="386">
        <v>44082</v>
      </c>
      <c r="F10" s="386">
        <v>44082</v>
      </c>
      <c r="G10" s="391">
        <v>0</v>
      </c>
      <c r="H10" s="392">
        <f>IF(I10&lt;=8000,$F$5+(I10/24),"error")</f>
        <v>44703.008333333331</v>
      </c>
      <c r="I10" s="393">
        <f t="shared" si="1"/>
        <v>840.19999999999982</v>
      </c>
      <c r="J10" s="383" t="str">
        <f t="shared" si="0"/>
        <v>NOT DUE</v>
      </c>
      <c r="K10" s="384"/>
      <c r="L10" s="394"/>
    </row>
    <row r="11" spans="1:12">
      <c r="A11" s="383" t="s">
        <v>4706</v>
      </c>
      <c r="B11" s="384" t="s">
        <v>1533</v>
      </c>
      <c r="C11" s="384" t="s">
        <v>1535</v>
      </c>
      <c r="D11" s="385">
        <v>20000</v>
      </c>
      <c r="E11" s="386">
        <v>44082</v>
      </c>
      <c r="F11" s="386">
        <v>44082</v>
      </c>
      <c r="G11" s="391">
        <v>0</v>
      </c>
      <c r="H11" s="392">
        <f>IF(I11&lt;=20000,$F$5+(I11/24),"error")</f>
        <v>45203.008333333331</v>
      </c>
      <c r="I11" s="393">
        <f t="shared" si="1"/>
        <v>12840.2</v>
      </c>
      <c r="J11" s="383" t="str">
        <f t="shared" si="0"/>
        <v>NOT DUE</v>
      </c>
      <c r="K11" s="384"/>
      <c r="L11" s="390"/>
    </row>
    <row r="12" spans="1:12" ht="26.45" customHeight="1">
      <c r="A12" s="383" t="s">
        <v>4707</v>
      </c>
      <c r="B12" s="384" t="s">
        <v>1536</v>
      </c>
      <c r="C12" s="384" t="s">
        <v>1537</v>
      </c>
      <c r="D12" s="385">
        <v>8000</v>
      </c>
      <c r="E12" s="386">
        <v>44082</v>
      </c>
      <c r="F12" s="386">
        <v>44082</v>
      </c>
      <c r="G12" s="391">
        <v>0</v>
      </c>
      <c r="H12" s="392">
        <f>IF(I12&lt;=8000,$F$5+(I12/24),"error")</f>
        <v>44703.008333333331</v>
      </c>
      <c r="I12" s="393">
        <f t="shared" si="1"/>
        <v>840.19999999999982</v>
      </c>
      <c r="J12" s="383" t="str">
        <f t="shared" si="0"/>
        <v>NOT DUE</v>
      </c>
      <c r="K12" s="384" t="s">
        <v>1549</v>
      </c>
      <c r="L12" s="394"/>
    </row>
    <row r="13" spans="1:12" ht="28.5">
      <c r="A13" s="383" t="s">
        <v>4708</v>
      </c>
      <c r="B13" s="384" t="s">
        <v>1536</v>
      </c>
      <c r="C13" s="384" t="s">
        <v>1538</v>
      </c>
      <c r="D13" s="385">
        <v>20000</v>
      </c>
      <c r="E13" s="386">
        <v>44082</v>
      </c>
      <c r="F13" s="386">
        <v>44082</v>
      </c>
      <c r="G13" s="391">
        <v>0</v>
      </c>
      <c r="H13" s="392">
        <f>IF(I13&lt;=20000,$F$5+(I13/24),"error")</f>
        <v>45203.008333333331</v>
      </c>
      <c r="I13" s="393">
        <f t="shared" si="1"/>
        <v>12840.2</v>
      </c>
      <c r="J13" s="383" t="str">
        <f t="shared" si="0"/>
        <v>NOT DUE</v>
      </c>
      <c r="K13" s="384"/>
      <c r="L13" s="390"/>
    </row>
    <row r="14" spans="1:12" ht="28.5">
      <c r="A14" s="383" t="s">
        <v>4709</v>
      </c>
      <c r="B14" s="384" t="s">
        <v>1539</v>
      </c>
      <c r="C14" s="384" t="s">
        <v>1540</v>
      </c>
      <c r="D14" s="385">
        <v>8000</v>
      </c>
      <c r="E14" s="386">
        <v>44082</v>
      </c>
      <c r="F14" s="386">
        <v>44082</v>
      </c>
      <c r="G14" s="391">
        <v>0</v>
      </c>
      <c r="H14" s="392">
        <f>IF(I14&lt;=8000,$F$5+(I14/24),"error")</f>
        <v>44703.008333333331</v>
      </c>
      <c r="I14" s="393">
        <f t="shared" si="1"/>
        <v>840.19999999999982</v>
      </c>
      <c r="J14" s="383" t="str">
        <f t="shared" si="0"/>
        <v>NOT DUE</v>
      </c>
      <c r="K14" s="384"/>
      <c r="L14" s="394"/>
    </row>
    <row r="15" spans="1:12">
      <c r="A15" s="383" t="s">
        <v>4710</v>
      </c>
      <c r="B15" s="384" t="s">
        <v>1539</v>
      </c>
      <c r="C15" s="384" t="s">
        <v>1535</v>
      </c>
      <c r="D15" s="385">
        <v>20000</v>
      </c>
      <c r="E15" s="386">
        <v>44082</v>
      </c>
      <c r="F15" s="386">
        <v>44082</v>
      </c>
      <c r="G15" s="391">
        <v>0</v>
      </c>
      <c r="H15" s="392">
        <f>IF(I15&lt;=20000,$F$5+(I15/24),"error")</f>
        <v>45203.008333333331</v>
      </c>
      <c r="I15" s="393">
        <f t="shared" si="1"/>
        <v>12840.2</v>
      </c>
      <c r="J15" s="383" t="str">
        <f t="shared" si="0"/>
        <v>NOT DUE</v>
      </c>
      <c r="K15" s="384"/>
      <c r="L15" s="390"/>
    </row>
    <row r="16" spans="1:12" ht="38.450000000000003" customHeight="1">
      <c r="A16" s="383" t="s">
        <v>4711</v>
      </c>
      <c r="B16" s="384" t="s">
        <v>1187</v>
      </c>
      <c r="C16" s="384" t="s">
        <v>1541</v>
      </c>
      <c r="D16" s="385">
        <v>8000</v>
      </c>
      <c r="E16" s="386">
        <v>44082</v>
      </c>
      <c r="F16" s="386">
        <v>44082</v>
      </c>
      <c r="G16" s="391">
        <v>0</v>
      </c>
      <c r="H16" s="392">
        <f>IF(I16&lt;=8000,$F$5+(I16/24),"error")</f>
        <v>44703.008333333331</v>
      </c>
      <c r="I16" s="393">
        <f t="shared" si="1"/>
        <v>840.19999999999982</v>
      </c>
      <c r="J16" s="383" t="str">
        <f t="shared" si="0"/>
        <v>NOT DUE</v>
      </c>
      <c r="K16" s="384" t="s">
        <v>1550</v>
      </c>
      <c r="L16" s="394"/>
    </row>
    <row r="17" spans="1:12" ht="26.45" customHeight="1">
      <c r="A17" s="383" t="s">
        <v>4712</v>
      </c>
      <c r="B17" s="384" t="s">
        <v>3406</v>
      </c>
      <c r="C17" s="384" t="s">
        <v>1543</v>
      </c>
      <c r="D17" s="385">
        <v>8000</v>
      </c>
      <c r="E17" s="386">
        <v>44082</v>
      </c>
      <c r="F17" s="386">
        <v>44082</v>
      </c>
      <c r="G17" s="391">
        <v>0</v>
      </c>
      <c r="H17" s="392">
        <f>IF(I17&lt;=8000,$F$5+(I17/24),"error")</f>
        <v>44703.008333333331</v>
      </c>
      <c r="I17" s="393">
        <f t="shared" si="1"/>
        <v>840.19999999999982</v>
      </c>
      <c r="J17" s="383" t="str">
        <f t="shared" si="0"/>
        <v>NOT DUE</v>
      </c>
      <c r="K17" s="384" t="s">
        <v>1551</v>
      </c>
      <c r="L17" s="394"/>
    </row>
    <row r="18" spans="1:12" ht="28.5">
      <c r="A18" s="383" t="s">
        <v>4713</v>
      </c>
      <c r="B18" s="384" t="s">
        <v>3401</v>
      </c>
      <c r="C18" s="384" t="s">
        <v>1545</v>
      </c>
      <c r="D18" s="385">
        <v>8000</v>
      </c>
      <c r="E18" s="386">
        <v>44082</v>
      </c>
      <c r="F18" s="386">
        <v>44082</v>
      </c>
      <c r="G18" s="391">
        <v>0</v>
      </c>
      <c r="H18" s="392">
        <f>IF(I18&lt;=8000,$F$5+(I18/24),"error")</f>
        <v>44703.008333333331</v>
      </c>
      <c r="I18" s="393">
        <f t="shared" si="1"/>
        <v>840.19999999999982</v>
      </c>
      <c r="J18" s="383" t="str">
        <f t="shared" si="0"/>
        <v>NOT DUE</v>
      </c>
      <c r="K18" s="384"/>
      <c r="L18" s="390"/>
    </row>
    <row r="19" spans="1:12" ht="15" customHeight="1">
      <c r="A19" s="383" t="s">
        <v>4714</v>
      </c>
      <c r="B19" s="384" t="s">
        <v>3403</v>
      </c>
      <c r="C19" s="384" t="s">
        <v>3404</v>
      </c>
      <c r="D19" s="385">
        <v>8000</v>
      </c>
      <c r="E19" s="386">
        <v>44082</v>
      </c>
      <c r="F19" s="386">
        <v>44082</v>
      </c>
      <c r="G19" s="391">
        <v>0</v>
      </c>
      <c r="H19" s="392">
        <f>IF(I19&lt;=8000,$F$5+(I19/24),"error")</f>
        <v>44703.008333333331</v>
      </c>
      <c r="I19" s="393">
        <f t="shared" si="1"/>
        <v>840.19999999999982</v>
      </c>
      <c r="J19" s="383" t="str">
        <f t="shared" si="0"/>
        <v>NOT DUE</v>
      </c>
      <c r="K19" s="384"/>
      <c r="L19" s="394"/>
    </row>
    <row r="20" spans="1:12" ht="42.75">
      <c r="A20" s="383" t="s">
        <v>4715</v>
      </c>
      <c r="B20" s="384" t="s">
        <v>1042</v>
      </c>
      <c r="C20" s="384" t="s">
        <v>1043</v>
      </c>
      <c r="D20" s="385" t="s">
        <v>1</v>
      </c>
      <c r="E20" s="386">
        <v>44082</v>
      </c>
      <c r="F20" s="366">
        <v>44689</v>
      </c>
      <c r="G20" s="387"/>
      <c r="H20" s="388">
        <f>F20+1</f>
        <v>44690</v>
      </c>
      <c r="I20" s="389">
        <f t="shared" ref="I20:I30" ca="1" si="2">IF(ISBLANK(H20),"",H20-DATE(YEAR(NOW()),MONTH(NOW()),DAY(NOW())))</f>
        <v>1</v>
      </c>
      <c r="J20" s="383" t="str">
        <f t="shared" ca="1" si="0"/>
        <v>NOT DUE</v>
      </c>
      <c r="K20" s="384" t="s">
        <v>1072</v>
      </c>
      <c r="L20" s="390"/>
    </row>
    <row r="21" spans="1:12" ht="42.75">
      <c r="A21" s="383" t="s">
        <v>4716</v>
      </c>
      <c r="B21" s="384" t="s">
        <v>1044</v>
      </c>
      <c r="C21" s="384" t="s">
        <v>1045</v>
      </c>
      <c r="D21" s="385" t="s">
        <v>1</v>
      </c>
      <c r="E21" s="386">
        <v>44082</v>
      </c>
      <c r="F21" s="366">
        <v>44689</v>
      </c>
      <c r="G21" s="387"/>
      <c r="H21" s="388">
        <f>F21+1</f>
        <v>44690</v>
      </c>
      <c r="I21" s="389">
        <f t="shared" ca="1" si="2"/>
        <v>1</v>
      </c>
      <c r="J21" s="383" t="str">
        <f t="shared" ca="1" si="0"/>
        <v>NOT DUE</v>
      </c>
      <c r="K21" s="384" t="s">
        <v>1073</v>
      </c>
      <c r="L21" s="390"/>
    </row>
    <row r="22" spans="1:12" ht="42.75">
      <c r="A22" s="383" t="s">
        <v>4717</v>
      </c>
      <c r="B22" s="384" t="s">
        <v>1046</v>
      </c>
      <c r="C22" s="384" t="s">
        <v>1047</v>
      </c>
      <c r="D22" s="385" t="s">
        <v>1</v>
      </c>
      <c r="E22" s="386">
        <v>44082</v>
      </c>
      <c r="F22" s="366">
        <v>44689</v>
      </c>
      <c r="G22" s="387"/>
      <c r="H22" s="388">
        <f>F22+1</f>
        <v>44690</v>
      </c>
      <c r="I22" s="389">
        <f t="shared" ca="1" si="2"/>
        <v>1</v>
      </c>
      <c r="J22" s="383" t="str">
        <f t="shared" ca="1" si="0"/>
        <v>NOT DUE</v>
      </c>
      <c r="K22" s="384" t="s">
        <v>1074</v>
      </c>
      <c r="L22" s="390"/>
    </row>
    <row r="23" spans="1:12" ht="38.450000000000003" customHeight="1">
      <c r="A23" s="383" t="s">
        <v>4718</v>
      </c>
      <c r="B23" s="384" t="s">
        <v>1048</v>
      </c>
      <c r="C23" s="384" t="s">
        <v>1049</v>
      </c>
      <c r="D23" s="385" t="s">
        <v>4</v>
      </c>
      <c r="E23" s="386">
        <v>44082</v>
      </c>
      <c r="F23" s="366">
        <v>44689</v>
      </c>
      <c r="G23" s="387"/>
      <c r="H23" s="388">
        <f>F23+30</f>
        <v>44719</v>
      </c>
      <c r="I23" s="389">
        <f t="shared" ca="1" si="2"/>
        <v>30</v>
      </c>
      <c r="J23" s="383" t="str">
        <f t="shared" ca="1" si="0"/>
        <v>NOT DUE</v>
      </c>
      <c r="K23" s="384" t="s">
        <v>1075</v>
      </c>
      <c r="L23" s="390"/>
    </row>
    <row r="24" spans="1:12" ht="42.75">
      <c r="A24" s="383" t="s">
        <v>4719</v>
      </c>
      <c r="B24" s="384" t="s">
        <v>1050</v>
      </c>
      <c r="C24" s="384" t="s">
        <v>1051</v>
      </c>
      <c r="D24" s="385" t="s">
        <v>1</v>
      </c>
      <c r="E24" s="386">
        <v>44082</v>
      </c>
      <c r="F24" s="366">
        <v>44689</v>
      </c>
      <c r="G24" s="387"/>
      <c r="H24" s="388">
        <f>F24+1</f>
        <v>44690</v>
      </c>
      <c r="I24" s="389">
        <f t="shared" ca="1" si="2"/>
        <v>1</v>
      </c>
      <c r="J24" s="383" t="str">
        <f t="shared" ca="1" si="0"/>
        <v>NOT DUE</v>
      </c>
      <c r="K24" s="384" t="s">
        <v>1076</v>
      </c>
      <c r="L24" s="390"/>
    </row>
    <row r="25" spans="1:12" ht="26.45" customHeight="1">
      <c r="A25" s="383" t="s">
        <v>4720</v>
      </c>
      <c r="B25" s="384" t="s">
        <v>1052</v>
      </c>
      <c r="C25" s="384" t="s">
        <v>1053</v>
      </c>
      <c r="D25" s="385" t="s">
        <v>1</v>
      </c>
      <c r="E25" s="386">
        <v>44082</v>
      </c>
      <c r="F25" s="366">
        <v>44689</v>
      </c>
      <c r="G25" s="387"/>
      <c r="H25" s="388">
        <f>F25+1</f>
        <v>44690</v>
      </c>
      <c r="I25" s="389">
        <f t="shared" ca="1" si="2"/>
        <v>1</v>
      </c>
      <c r="J25" s="383" t="str">
        <f t="shared" ca="1" si="0"/>
        <v>NOT DUE</v>
      </c>
      <c r="K25" s="384" t="s">
        <v>1077</v>
      </c>
      <c r="L25" s="390"/>
    </row>
    <row r="26" spans="1:12" ht="26.45" customHeight="1">
      <c r="A26" s="383" t="s">
        <v>4721</v>
      </c>
      <c r="B26" s="384" t="s">
        <v>1054</v>
      </c>
      <c r="C26" s="384" t="s">
        <v>1055</v>
      </c>
      <c r="D26" s="385" t="s">
        <v>1</v>
      </c>
      <c r="E26" s="386">
        <v>44082</v>
      </c>
      <c r="F26" s="366">
        <v>44689</v>
      </c>
      <c r="G26" s="387"/>
      <c r="H26" s="388">
        <f>F26+1</f>
        <v>44690</v>
      </c>
      <c r="I26" s="389">
        <f t="shared" ca="1" si="2"/>
        <v>1</v>
      </c>
      <c r="J26" s="383" t="str">
        <f t="shared" ca="1" si="0"/>
        <v>NOT DUE</v>
      </c>
      <c r="K26" s="384" t="s">
        <v>1077</v>
      </c>
      <c r="L26" s="390"/>
    </row>
    <row r="27" spans="1:12" ht="26.45" customHeight="1">
      <c r="A27" s="383" t="s">
        <v>4722</v>
      </c>
      <c r="B27" s="384" t="s">
        <v>1056</v>
      </c>
      <c r="C27" s="384" t="s">
        <v>1043</v>
      </c>
      <c r="D27" s="385" t="s">
        <v>1</v>
      </c>
      <c r="E27" s="386">
        <v>44082</v>
      </c>
      <c r="F27" s="366">
        <v>44689</v>
      </c>
      <c r="G27" s="387"/>
      <c r="H27" s="388">
        <f>F27+1</f>
        <v>44690</v>
      </c>
      <c r="I27" s="389">
        <f t="shared" ca="1" si="2"/>
        <v>1</v>
      </c>
      <c r="J27" s="383" t="str">
        <f t="shared" ca="1" si="0"/>
        <v>NOT DUE</v>
      </c>
      <c r="K27" s="384" t="s">
        <v>1077</v>
      </c>
      <c r="L27" s="390"/>
    </row>
    <row r="28" spans="1:12" ht="26.45" customHeight="1">
      <c r="A28" s="383" t="s">
        <v>4723</v>
      </c>
      <c r="B28" s="384" t="s">
        <v>3443</v>
      </c>
      <c r="C28" s="384" t="s">
        <v>4089</v>
      </c>
      <c r="D28" s="385" t="s">
        <v>0</v>
      </c>
      <c r="E28" s="386">
        <v>44082</v>
      </c>
      <c r="F28" s="366">
        <v>44633</v>
      </c>
      <c r="G28" s="387"/>
      <c r="H28" s="388">
        <f>F28+90</f>
        <v>44723</v>
      </c>
      <c r="I28" s="389">
        <f t="shared" ca="1" si="2"/>
        <v>34</v>
      </c>
      <c r="J28" s="383" t="str">
        <f t="shared" ca="1" si="0"/>
        <v>NOT DUE</v>
      </c>
      <c r="K28" s="384"/>
      <c r="L28" s="390"/>
    </row>
    <row r="29" spans="1:12" ht="26.45" customHeight="1">
      <c r="A29" s="383" t="s">
        <v>4724</v>
      </c>
      <c r="B29" s="384" t="s">
        <v>1057</v>
      </c>
      <c r="C29" s="384" t="s">
        <v>1058</v>
      </c>
      <c r="D29" s="385" t="s">
        <v>0</v>
      </c>
      <c r="E29" s="386">
        <v>44082</v>
      </c>
      <c r="F29" s="366">
        <v>44633</v>
      </c>
      <c r="G29" s="387"/>
      <c r="H29" s="388">
        <f>F29+90</f>
        <v>44723</v>
      </c>
      <c r="I29" s="389">
        <f t="shared" ca="1" si="2"/>
        <v>34</v>
      </c>
      <c r="J29" s="383" t="str">
        <f t="shared" ca="1" si="0"/>
        <v>NOT DUE</v>
      </c>
      <c r="K29" s="384" t="s">
        <v>1077</v>
      </c>
      <c r="L29" s="390"/>
    </row>
    <row r="30" spans="1:12" ht="28.5">
      <c r="A30" s="383" t="s">
        <v>4725</v>
      </c>
      <c r="B30" s="384" t="s">
        <v>1059</v>
      </c>
      <c r="C30" s="384" t="s">
        <v>3348</v>
      </c>
      <c r="D30" s="385" t="s">
        <v>4</v>
      </c>
      <c r="E30" s="386">
        <v>44082</v>
      </c>
      <c r="F30" s="366">
        <v>44661</v>
      </c>
      <c r="G30" s="387"/>
      <c r="H30" s="388">
        <f>F30+30</f>
        <v>44691</v>
      </c>
      <c r="I30" s="389">
        <f t="shared" ca="1" si="2"/>
        <v>2</v>
      </c>
      <c r="J30" s="383" t="str">
        <f t="shared" ca="1" si="0"/>
        <v>NOT DUE</v>
      </c>
      <c r="K30" s="384"/>
      <c r="L30" s="390"/>
    </row>
    <row r="31" spans="1:12" ht="26.45" customHeight="1">
      <c r="A31" s="383" t="s">
        <v>4726</v>
      </c>
      <c r="B31" s="384" t="s">
        <v>3517</v>
      </c>
      <c r="C31" s="384" t="s">
        <v>1041</v>
      </c>
      <c r="D31" s="385">
        <v>20000</v>
      </c>
      <c r="E31" s="386">
        <v>44082</v>
      </c>
      <c r="F31" s="386">
        <v>44082</v>
      </c>
      <c r="G31" s="391">
        <v>0</v>
      </c>
      <c r="H31" s="392">
        <f>IF(I31&lt;=20000,$F$5+(I31/24),"error")</f>
        <v>45203.008333333331</v>
      </c>
      <c r="I31" s="393">
        <f>D31-($F$4-G31)</f>
        <v>12840.2</v>
      </c>
      <c r="J31" s="383" t="str">
        <f t="shared" si="0"/>
        <v>NOT DUE</v>
      </c>
      <c r="K31" s="384" t="s">
        <v>3412</v>
      </c>
      <c r="L31" s="390"/>
    </row>
    <row r="32" spans="1:12" ht="28.5">
      <c r="A32" s="383" t="s">
        <v>4727</v>
      </c>
      <c r="B32" s="384" t="s">
        <v>3512</v>
      </c>
      <c r="C32" s="384" t="s">
        <v>3445</v>
      </c>
      <c r="D32" s="385">
        <v>20000</v>
      </c>
      <c r="E32" s="386">
        <v>44082</v>
      </c>
      <c r="F32" s="386">
        <v>44082</v>
      </c>
      <c r="G32" s="391">
        <v>0</v>
      </c>
      <c r="H32" s="392">
        <f>IF(I32&lt;=20000,$F$5+(I32/24),"error")</f>
        <v>45203.008333333331</v>
      </c>
      <c r="I32" s="393">
        <f>D32-($F$4-G32)</f>
        <v>12840.2</v>
      </c>
      <c r="J32" s="383" t="str">
        <f t="shared" si="0"/>
        <v>NOT DUE</v>
      </c>
      <c r="K32" s="384" t="s">
        <v>3412</v>
      </c>
      <c r="L32" s="390"/>
    </row>
    <row r="33" spans="1:12" ht="26.45" customHeight="1">
      <c r="A33" s="383" t="s">
        <v>4728</v>
      </c>
      <c r="B33" s="384" t="s">
        <v>1060</v>
      </c>
      <c r="C33" s="384" t="s">
        <v>1061</v>
      </c>
      <c r="D33" s="385" t="s">
        <v>0</v>
      </c>
      <c r="E33" s="386">
        <v>44082</v>
      </c>
      <c r="F33" s="366">
        <v>44633</v>
      </c>
      <c r="G33" s="387"/>
      <c r="H33" s="388">
        <f>F33+90</f>
        <v>44723</v>
      </c>
      <c r="I33" s="389">
        <f t="shared" ref="I33:I41" ca="1" si="3">IF(ISBLANK(H33),"",H33-DATE(YEAR(NOW()),MONTH(NOW()),DAY(NOW())))</f>
        <v>34</v>
      </c>
      <c r="J33" s="383" t="str">
        <f t="shared" ca="1" si="0"/>
        <v>NOT DUE</v>
      </c>
      <c r="K33" s="384" t="s">
        <v>1078</v>
      </c>
      <c r="L33" s="394"/>
    </row>
    <row r="34" spans="1:12" ht="15" customHeight="1">
      <c r="A34" s="383" t="s">
        <v>4729</v>
      </c>
      <c r="B34" s="384" t="s">
        <v>1546</v>
      </c>
      <c r="C34" s="384"/>
      <c r="D34" s="385" t="s">
        <v>1</v>
      </c>
      <c r="E34" s="386">
        <v>44082</v>
      </c>
      <c r="F34" s="366">
        <v>44689</v>
      </c>
      <c r="G34" s="387"/>
      <c r="H34" s="388">
        <f>F34+1</f>
        <v>44690</v>
      </c>
      <c r="I34" s="389">
        <f t="shared" ca="1" si="3"/>
        <v>1</v>
      </c>
      <c r="J34" s="383" t="str">
        <f t="shared" ca="1" si="0"/>
        <v>NOT DUE</v>
      </c>
      <c r="K34" s="384" t="s">
        <v>1078</v>
      </c>
      <c r="L34" s="390"/>
    </row>
    <row r="35" spans="1:12" ht="15" customHeight="1">
      <c r="A35" s="383" t="s">
        <v>4730</v>
      </c>
      <c r="B35" s="384" t="s">
        <v>1062</v>
      </c>
      <c r="C35" s="384" t="s">
        <v>1063</v>
      </c>
      <c r="D35" s="385" t="s">
        <v>376</v>
      </c>
      <c r="E35" s="386">
        <v>44082</v>
      </c>
      <c r="F35" s="386">
        <v>44449</v>
      </c>
      <c r="G35" s="387"/>
      <c r="H35" s="388">
        <f t="shared" ref="H35:H40" si="4">F35+365</f>
        <v>44814</v>
      </c>
      <c r="I35" s="389">
        <f t="shared" ca="1" si="3"/>
        <v>125</v>
      </c>
      <c r="J35" s="383" t="str">
        <f t="shared" ca="1" si="0"/>
        <v>NOT DUE</v>
      </c>
      <c r="K35" s="384" t="s">
        <v>1078</v>
      </c>
      <c r="L35" s="394"/>
    </row>
    <row r="36" spans="1:12" ht="42.75">
      <c r="A36" s="383" t="s">
        <v>4731</v>
      </c>
      <c r="B36" s="384" t="s">
        <v>1064</v>
      </c>
      <c r="C36" s="384" t="s">
        <v>1065</v>
      </c>
      <c r="D36" s="385" t="s">
        <v>376</v>
      </c>
      <c r="E36" s="386">
        <v>44082</v>
      </c>
      <c r="F36" s="386">
        <v>44449</v>
      </c>
      <c r="G36" s="387"/>
      <c r="H36" s="388">
        <f t="shared" si="4"/>
        <v>44814</v>
      </c>
      <c r="I36" s="389">
        <f t="shared" ca="1" si="3"/>
        <v>125</v>
      </c>
      <c r="J36" s="383" t="str">
        <f t="shared" ca="1" si="0"/>
        <v>NOT DUE</v>
      </c>
      <c r="K36" s="384" t="s">
        <v>1079</v>
      </c>
      <c r="L36" s="390"/>
    </row>
    <row r="37" spans="1:12" ht="28.5">
      <c r="A37" s="383" t="s">
        <v>4732</v>
      </c>
      <c r="B37" s="384" t="s">
        <v>1066</v>
      </c>
      <c r="C37" s="384" t="s">
        <v>1067</v>
      </c>
      <c r="D37" s="385" t="s">
        <v>376</v>
      </c>
      <c r="E37" s="386">
        <v>44082</v>
      </c>
      <c r="F37" s="386">
        <v>44449</v>
      </c>
      <c r="G37" s="387"/>
      <c r="H37" s="388">
        <f t="shared" si="4"/>
        <v>44814</v>
      </c>
      <c r="I37" s="389">
        <f t="shared" ca="1" si="3"/>
        <v>125</v>
      </c>
      <c r="J37" s="383" t="str">
        <f t="shared" ca="1" si="0"/>
        <v>NOT DUE</v>
      </c>
      <c r="K37" s="384" t="s">
        <v>1079</v>
      </c>
      <c r="L37" s="390"/>
    </row>
    <row r="38" spans="1:12" ht="28.5">
      <c r="A38" s="383" t="s">
        <v>4733</v>
      </c>
      <c r="B38" s="384" t="s">
        <v>1068</v>
      </c>
      <c r="C38" s="384" t="s">
        <v>1069</v>
      </c>
      <c r="D38" s="385" t="s">
        <v>376</v>
      </c>
      <c r="E38" s="386">
        <v>44082</v>
      </c>
      <c r="F38" s="386">
        <v>44449</v>
      </c>
      <c r="G38" s="387"/>
      <c r="H38" s="388">
        <f t="shared" si="4"/>
        <v>44814</v>
      </c>
      <c r="I38" s="389">
        <f t="shared" ca="1" si="3"/>
        <v>125</v>
      </c>
      <c r="J38" s="383" t="str">
        <f t="shared" ca="1" si="0"/>
        <v>NOT DUE</v>
      </c>
      <c r="K38" s="384" t="s">
        <v>1079</v>
      </c>
      <c r="L38" s="390"/>
    </row>
    <row r="39" spans="1:12" ht="28.5">
      <c r="A39" s="383" t="s">
        <v>4734</v>
      </c>
      <c r="B39" s="384" t="s">
        <v>1070</v>
      </c>
      <c r="C39" s="384" t="s">
        <v>1071</v>
      </c>
      <c r="D39" s="385" t="s">
        <v>376</v>
      </c>
      <c r="E39" s="386">
        <v>44082</v>
      </c>
      <c r="F39" s="386">
        <v>44449</v>
      </c>
      <c r="G39" s="387"/>
      <c r="H39" s="388">
        <f t="shared" si="4"/>
        <v>44814</v>
      </c>
      <c r="I39" s="389">
        <f t="shared" ca="1" si="3"/>
        <v>125</v>
      </c>
      <c r="J39" s="383" t="str">
        <f t="shared" ca="1" si="0"/>
        <v>NOT DUE</v>
      </c>
      <c r="K39" s="384" t="s">
        <v>1080</v>
      </c>
      <c r="L39" s="390"/>
    </row>
    <row r="40" spans="1:12" ht="15" customHeight="1">
      <c r="A40" s="383" t="s">
        <v>4735</v>
      </c>
      <c r="B40" s="384" t="s">
        <v>1081</v>
      </c>
      <c r="C40" s="384" t="s">
        <v>1082</v>
      </c>
      <c r="D40" s="385" t="s">
        <v>376</v>
      </c>
      <c r="E40" s="386">
        <v>44082</v>
      </c>
      <c r="F40" s="386">
        <v>44449</v>
      </c>
      <c r="G40" s="387"/>
      <c r="H40" s="388">
        <f t="shared" si="4"/>
        <v>44814</v>
      </c>
      <c r="I40" s="389">
        <f t="shared" ca="1" si="3"/>
        <v>125</v>
      </c>
      <c r="J40" s="383" t="str">
        <f t="shared" ca="1" si="0"/>
        <v>NOT DUE</v>
      </c>
      <c r="K40" s="384" t="s">
        <v>1080</v>
      </c>
      <c r="L40" s="390"/>
    </row>
    <row r="41" spans="1:12" ht="21.75" customHeight="1">
      <c r="A41" s="383" t="s">
        <v>4736</v>
      </c>
      <c r="B41" s="384" t="s">
        <v>3551</v>
      </c>
      <c r="C41" s="384" t="s">
        <v>3552</v>
      </c>
      <c r="D41" s="385" t="s">
        <v>4</v>
      </c>
      <c r="E41" s="386">
        <v>44082</v>
      </c>
      <c r="F41" s="366">
        <v>44661</v>
      </c>
      <c r="G41" s="387"/>
      <c r="H41" s="388">
        <f>F41+30</f>
        <v>44691</v>
      </c>
      <c r="I41" s="389">
        <f t="shared" ca="1" si="3"/>
        <v>2</v>
      </c>
      <c r="J41" s="383" t="str">
        <f t="shared" ca="1" si="0"/>
        <v>NOT DUE</v>
      </c>
      <c r="K41" s="384" t="s">
        <v>1080</v>
      </c>
      <c r="L41" s="394"/>
    </row>
    <row r="42" spans="1:12" ht="15" customHeight="1"/>
    <row r="45" spans="1:12">
      <c r="B45" s="395" t="s">
        <v>4545</v>
      </c>
      <c r="D45" s="380" t="s">
        <v>3926</v>
      </c>
      <c r="H45" s="395" t="s">
        <v>3927</v>
      </c>
    </row>
    <row r="47" spans="1:12">
      <c r="C47" s="396" t="s">
        <v>4956</v>
      </c>
      <c r="E47" s="521" t="s">
        <v>5001</v>
      </c>
      <c r="F47" s="521"/>
      <c r="G47" s="521"/>
      <c r="I47" s="522" t="s">
        <v>4951</v>
      </c>
      <c r="J47" s="522"/>
      <c r="K47" s="522"/>
    </row>
    <row r="48" spans="1:12">
      <c r="E48" s="519"/>
      <c r="F48" s="519"/>
      <c r="G48" s="519"/>
      <c r="I48" s="519"/>
      <c r="J48" s="519"/>
      <c r="K48" s="519"/>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57"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1555</v>
      </c>
      <c r="D3" s="518" t="s">
        <v>12</v>
      </c>
      <c r="E3" s="518"/>
      <c r="F3" s="249" t="s">
        <v>2871</v>
      </c>
    </row>
    <row r="4" spans="1:12" ht="18" customHeight="1">
      <c r="A4" s="517" t="s">
        <v>74</v>
      </c>
      <c r="B4" s="517"/>
      <c r="C4" s="29" t="s">
        <v>4652</v>
      </c>
      <c r="D4" s="518" t="s">
        <v>2072</v>
      </c>
      <c r="E4" s="518"/>
      <c r="F4" s="246">
        <f>'Running Hours'!B34</f>
        <v>665</v>
      </c>
    </row>
    <row r="5" spans="1:12" ht="18" customHeight="1">
      <c r="A5" s="517" t="s">
        <v>75</v>
      </c>
      <c r="B5" s="517"/>
      <c r="C5" s="30" t="s">
        <v>4649</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2873</v>
      </c>
      <c r="B8" s="24" t="s">
        <v>1529</v>
      </c>
      <c r="C8" s="24" t="s">
        <v>1530</v>
      </c>
      <c r="D8" s="34">
        <v>8000</v>
      </c>
      <c r="E8" s="8">
        <v>44082</v>
      </c>
      <c r="F8" s="8">
        <v>44082</v>
      </c>
      <c r="G8" s="20">
        <v>0</v>
      </c>
      <c r="H8" s="17">
        <f>IF(I8&lt;=8000,$F$5+(I8/24),"error")</f>
        <v>44994.625</v>
      </c>
      <c r="I8" s="18">
        <f>D8-($F$4-G8)</f>
        <v>7335</v>
      </c>
      <c r="J8" s="12" t="str">
        <f t="shared" ref="J8:J37" si="0">IF(I8="","",IF(I8&lt;0,"OVERDUE","NOT DUE"))</f>
        <v>NOT DUE</v>
      </c>
      <c r="K8" s="24" t="s">
        <v>1548</v>
      </c>
      <c r="L8" s="15"/>
    </row>
    <row r="9" spans="1:12" ht="24">
      <c r="A9" s="278" t="s">
        <v>2874</v>
      </c>
      <c r="B9" s="24" t="s">
        <v>1531</v>
      </c>
      <c r="C9" s="24" t="s">
        <v>1532</v>
      </c>
      <c r="D9" s="34" t="s">
        <v>0</v>
      </c>
      <c r="E9" s="8">
        <v>44082</v>
      </c>
      <c r="F9" s="366">
        <v>44633</v>
      </c>
      <c r="G9" s="52"/>
      <c r="H9" s="10">
        <f>F9+90</f>
        <v>44723</v>
      </c>
      <c r="I9" s="11">
        <f t="shared" ref="I9" ca="1" si="1">IF(ISBLANK(H9),"",H9-DATE(YEAR(NOW()),MONTH(NOW()),DAY(NOW())))</f>
        <v>34</v>
      </c>
      <c r="J9" s="12" t="str">
        <f t="shared" ca="1" si="0"/>
        <v>NOT DUE</v>
      </c>
      <c r="K9" s="24"/>
      <c r="L9" s="113"/>
    </row>
    <row r="10" spans="1:12" ht="26.45" customHeight="1">
      <c r="A10" s="12" t="s">
        <v>2875</v>
      </c>
      <c r="B10" s="24" t="s">
        <v>1536</v>
      </c>
      <c r="C10" s="24" t="s">
        <v>1537</v>
      </c>
      <c r="D10" s="34">
        <v>8000</v>
      </c>
      <c r="E10" s="8">
        <v>44082</v>
      </c>
      <c r="F10" s="8">
        <v>44082</v>
      </c>
      <c r="G10" s="20">
        <v>0</v>
      </c>
      <c r="H10" s="17">
        <f>IF(I10&lt;=8000,$F$5+(I10/24),"error")</f>
        <v>44994.625</v>
      </c>
      <c r="I10" s="18">
        <f t="shared" ref="I10:I19" si="2">D10-($F$4-G10)</f>
        <v>7335</v>
      </c>
      <c r="J10" s="12" t="str">
        <f t="shared" si="0"/>
        <v>NOT DUE</v>
      </c>
      <c r="K10" s="24" t="s">
        <v>1549</v>
      </c>
      <c r="L10" s="15"/>
    </row>
    <row r="11" spans="1:12" ht="24">
      <c r="A11" s="12" t="s">
        <v>2876</v>
      </c>
      <c r="B11" s="24" t="s">
        <v>1536</v>
      </c>
      <c r="C11" s="24" t="s">
        <v>1538</v>
      </c>
      <c r="D11" s="34">
        <v>20000</v>
      </c>
      <c r="E11" s="8">
        <v>44082</v>
      </c>
      <c r="F11" s="8">
        <v>44082</v>
      </c>
      <c r="G11" s="20">
        <v>0</v>
      </c>
      <c r="H11" s="17">
        <f>IF(I11&lt;=20000,$F$5+(I11/24),"error")</f>
        <v>45494.625</v>
      </c>
      <c r="I11" s="18">
        <f t="shared" si="2"/>
        <v>19335</v>
      </c>
      <c r="J11" s="12" t="str">
        <f t="shared" si="0"/>
        <v>NOT DUE</v>
      </c>
      <c r="K11" s="24"/>
      <c r="L11" s="15"/>
    </row>
    <row r="12" spans="1:12" ht="24">
      <c r="A12" s="12" t="s">
        <v>2877</v>
      </c>
      <c r="B12" s="24" t="s">
        <v>3409</v>
      </c>
      <c r="C12" s="24" t="s">
        <v>1540</v>
      </c>
      <c r="D12" s="34">
        <v>8000</v>
      </c>
      <c r="E12" s="8">
        <v>44082</v>
      </c>
      <c r="F12" s="8">
        <v>44082</v>
      </c>
      <c r="G12" s="20">
        <v>0</v>
      </c>
      <c r="H12" s="17">
        <f>IF(I12&lt;=8000,$F$5+(I12/24),"error")</f>
        <v>44994.625</v>
      </c>
      <c r="I12" s="18">
        <f t="shared" si="2"/>
        <v>7335</v>
      </c>
      <c r="J12" s="12" t="str">
        <f t="shared" si="0"/>
        <v>NOT DUE</v>
      </c>
      <c r="K12" s="24"/>
      <c r="L12" s="15"/>
    </row>
    <row r="13" spans="1:12">
      <c r="A13" s="12" t="s">
        <v>2878</v>
      </c>
      <c r="B13" s="24" t="s">
        <v>3409</v>
      </c>
      <c r="C13" s="24" t="s">
        <v>1535</v>
      </c>
      <c r="D13" s="34">
        <v>20000</v>
      </c>
      <c r="E13" s="8">
        <v>44082</v>
      </c>
      <c r="F13" s="8">
        <v>44082</v>
      </c>
      <c r="G13" s="20">
        <v>0</v>
      </c>
      <c r="H13" s="17">
        <f>IF(I13&lt;=20000,$F$5+(I13/24),"error")</f>
        <v>45494.625</v>
      </c>
      <c r="I13" s="18">
        <f t="shared" si="2"/>
        <v>19335</v>
      </c>
      <c r="J13" s="12" t="str">
        <f t="shared" si="0"/>
        <v>NOT DUE</v>
      </c>
      <c r="K13" s="24"/>
      <c r="L13" s="15"/>
    </row>
    <row r="14" spans="1:12" ht="38.450000000000003" customHeight="1">
      <c r="A14" s="12" t="s">
        <v>2879</v>
      </c>
      <c r="B14" s="24" t="s">
        <v>1187</v>
      </c>
      <c r="C14" s="24" t="s">
        <v>1541</v>
      </c>
      <c r="D14" s="34">
        <v>20000</v>
      </c>
      <c r="E14" s="8">
        <v>44082</v>
      </c>
      <c r="F14" s="8">
        <v>44082</v>
      </c>
      <c r="G14" s="20">
        <v>0</v>
      </c>
      <c r="H14" s="17">
        <f t="shared" ref="H14" si="3">IF(I14&lt;=20000,$F$5+(I14/24),"error")</f>
        <v>45494.625</v>
      </c>
      <c r="I14" s="18">
        <f t="shared" si="2"/>
        <v>19335</v>
      </c>
      <c r="J14" s="12" t="str">
        <f t="shared" si="0"/>
        <v>NOT DUE</v>
      </c>
      <c r="K14" s="24" t="s">
        <v>1550</v>
      </c>
      <c r="L14" s="15"/>
    </row>
    <row r="15" spans="1:12" ht="26.45" customHeight="1">
      <c r="A15" s="12" t="s">
        <v>2880</v>
      </c>
      <c r="B15" s="24" t="s">
        <v>3407</v>
      </c>
      <c r="C15" s="24" t="s">
        <v>1543</v>
      </c>
      <c r="D15" s="34">
        <v>20000</v>
      </c>
      <c r="E15" s="8">
        <v>44082</v>
      </c>
      <c r="F15" s="8">
        <v>44082</v>
      </c>
      <c r="G15" s="20">
        <v>0</v>
      </c>
      <c r="H15" s="17">
        <f>IF(I15&lt;=20000,$F$5+(I15/24),"error")</f>
        <v>45494.625</v>
      </c>
      <c r="I15" s="18">
        <f t="shared" si="2"/>
        <v>19335</v>
      </c>
      <c r="J15" s="12" t="str">
        <f t="shared" si="0"/>
        <v>NOT DUE</v>
      </c>
      <c r="K15" s="24" t="s">
        <v>1551</v>
      </c>
      <c r="L15" s="15"/>
    </row>
    <row r="16" spans="1:12" ht="26.45" customHeight="1">
      <c r="A16" s="12" t="s">
        <v>2881</v>
      </c>
      <c r="B16" s="24" t="s">
        <v>1542</v>
      </c>
      <c r="C16" s="24" t="s">
        <v>1543</v>
      </c>
      <c r="D16" s="34">
        <v>20000</v>
      </c>
      <c r="E16" s="8">
        <v>44082</v>
      </c>
      <c r="F16" s="8">
        <v>44082</v>
      </c>
      <c r="G16" s="20">
        <v>0</v>
      </c>
      <c r="H16" s="17">
        <f>IF(I16&lt;=20000,$F$5+(I16/24),"error")</f>
        <v>45494.625</v>
      </c>
      <c r="I16" s="18">
        <f t="shared" si="2"/>
        <v>19335</v>
      </c>
      <c r="J16" s="12" t="str">
        <f t="shared" si="0"/>
        <v>NOT DUE</v>
      </c>
      <c r="K16" s="24" t="s">
        <v>1551</v>
      </c>
      <c r="L16" s="15"/>
    </row>
    <row r="17" spans="1:12" ht="26.45" customHeight="1">
      <c r="A17" s="12" t="s">
        <v>2882</v>
      </c>
      <c r="B17" s="24" t="s">
        <v>3408</v>
      </c>
      <c r="C17" s="24" t="s">
        <v>1543</v>
      </c>
      <c r="D17" s="34">
        <v>20000</v>
      </c>
      <c r="E17" s="8">
        <v>44082</v>
      </c>
      <c r="F17" s="8">
        <v>44082</v>
      </c>
      <c r="G17" s="20">
        <v>0</v>
      </c>
      <c r="H17" s="17">
        <f>IF(I17&lt;=20000,$F$5+(I17/24),"error")</f>
        <v>45494.625</v>
      </c>
      <c r="I17" s="18">
        <f t="shared" si="2"/>
        <v>19335</v>
      </c>
      <c r="J17" s="12" t="str">
        <f t="shared" si="0"/>
        <v>NOT DUE</v>
      </c>
      <c r="K17" s="24" t="s">
        <v>1551</v>
      </c>
      <c r="L17" s="15"/>
    </row>
    <row r="18" spans="1:12" ht="24">
      <c r="A18" s="12" t="s">
        <v>2883</v>
      </c>
      <c r="B18" s="24" t="s">
        <v>3401</v>
      </c>
      <c r="C18" s="24" t="s">
        <v>1545</v>
      </c>
      <c r="D18" s="34">
        <v>8000</v>
      </c>
      <c r="E18" s="8">
        <v>44082</v>
      </c>
      <c r="F18" s="8">
        <v>44082</v>
      </c>
      <c r="G18" s="20">
        <v>0</v>
      </c>
      <c r="H18" s="17">
        <f>IF(I18&lt;=8000,$F$5+(I18/24),"error")</f>
        <v>44994.625</v>
      </c>
      <c r="I18" s="18">
        <f t="shared" si="2"/>
        <v>7335</v>
      </c>
      <c r="J18" s="12" t="str">
        <f t="shared" si="0"/>
        <v>NOT DUE</v>
      </c>
      <c r="K18" s="24"/>
      <c r="L18" s="15"/>
    </row>
    <row r="19" spans="1:12" ht="25.5" customHeight="1">
      <c r="A19" s="12" t="s">
        <v>2884</v>
      </c>
      <c r="B19" s="24" t="s">
        <v>3403</v>
      </c>
      <c r="C19" s="24" t="s">
        <v>3404</v>
      </c>
      <c r="D19" s="34">
        <v>8000</v>
      </c>
      <c r="E19" s="8">
        <v>44082</v>
      </c>
      <c r="F19" s="8">
        <v>44082</v>
      </c>
      <c r="G19" s="20">
        <v>0</v>
      </c>
      <c r="H19" s="17">
        <f>IF(I19&lt;=8000,$F$5+(I19/24),"error")</f>
        <v>44994.625</v>
      </c>
      <c r="I19" s="18">
        <f t="shared" si="2"/>
        <v>7335</v>
      </c>
      <c r="J19" s="12" t="str">
        <f t="shared" si="0"/>
        <v>NOT DUE</v>
      </c>
      <c r="K19" s="24"/>
      <c r="L19" s="15"/>
    </row>
    <row r="20" spans="1:12" ht="36">
      <c r="A20" s="271" t="s">
        <v>2885</v>
      </c>
      <c r="B20" s="24" t="s">
        <v>1042</v>
      </c>
      <c r="C20" s="24" t="s">
        <v>1043</v>
      </c>
      <c r="D20" s="34" t="s">
        <v>1</v>
      </c>
      <c r="E20" s="8">
        <v>44082</v>
      </c>
      <c r="F20" s="366">
        <v>44689</v>
      </c>
      <c r="G20" s="52"/>
      <c r="H20" s="10">
        <f>F20+1</f>
        <v>44690</v>
      </c>
      <c r="I20" s="11">
        <f t="shared" ref="I20:I37" ca="1" si="4">IF(ISBLANK(H20),"",H20-DATE(YEAR(NOW()),MONTH(NOW()),DAY(NOW())))</f>
        <v>1</v>
      </c>
      <c r="J20" s="12" t="str">
        <f t="shared" ca="1" si="0"/>
        <v>NOT DUE</v>
      </c>
      <c r="K20" s="24" t="s">
        <v>1072</v>
      </c>
      <c r="L20" s="15"/>
    </row>
    <row r="21" spans="1:12" ht="36">
      <c r="A21" s="271" t="s">
        <v>2886</v>
      </c>
      <c r="B21" s="24" t="s">
        <v>1044</v>
      </c>
      <c r="C21" s="24" t="s">
        <v>1045</v>
      </c>
      <c r="D21" s="34" t="s">
        <v>1</v>
      </c>
      <c r="E21" s="8">
        <v>44082</v>
      </c>
      <c r="F21" s="366">
        <v>44689</v>
      </c>
      <c r="G21" s="52"/>
      <c r="H21" s="10">
        <f t="shared" ref="H21:H22" si="5">F21+1</f>
        <v>44690</v>
      </c>
      <c r="I21" s="11">
        <f t="shared" ca="1" si="4"/>
        <v>1</v>
      </c>
      <c r="J21" s="12" t="str">
        <f t="shared" ca="1" si="0"/>
        <v>NOT DUE</v>
      </c>
      <c r="K21" s="24" t="s">
        <v>1073</v>
      </c>
      <c r="L21" s="15"/>
    </row>
    <row r="22" spans="1:12" ht="36">
      <c r="A22" s="271" t="s">
        <v>2887</v>
      </c>
      <c r="B22" s="24" t="s">
        <v>1046</v>
      </c>
      <c r="C22" s="24" t="s">
        <v>1047</v>
      </c>
      <c r="D22" s="34" t="s">
        <v>1</v>
      </c>
      <c r="E22" s="8">
        <v>44082</v>
      </c>
      <c r="F22" s="366">
        <v>44689</v>
      </c>
      <c r="G22" s="52"/>
      <c r="H22" s="10">
        <f t="shared" si="5"/>
        <v>44690</v>
      </c>
      <c r="I22" s="11">
        <f t="shared" ca="1" si="4"/>
        <v>1</v>
      </c>
      <c r="J22" s="12" t="str">
        <f t="shared" ca="1" si="0"/>
        <v>NOT DUE</v>
      </c>
      <c r="K22" s="24" t="s">
        <v>1074</v>
      </c>
      <c r="L22" s="15"/>
    </row>
    <row r="23" spans="1:12" ht="38.450000000000003" customHeight="1">
      <c r="A23" s="282" t="s">
        <v>2888</v>
      </c>
      <c r="B23" s="24" t="s">
        <v>1048</v>
      </c>
      <c r="C23" s="24" t="s">
        <v>1049</v>
      </c>
      <c r="D23" s="34" t="s">
        <v>4</v>
      </c>
      <c r="E23" s="8">
        <v>44082</v>
      </c>
      <c r="F23" s="366">
        <v>44668</v>
      </c>
      <c r="G23" s="52"/>
      <c r="H23" s="10">
        <f>F23+30</f>
        <v>44698</v>
      </c>
      <c r="I23" s="11">
        <f t="shared" ca="1" si="4"/>
        <v>9</v>
      </c>
      <c r="J23" s="12" t="str">
        <f t="shared" ca="1" si="0"/>
        <v>NOT DUE</v>
      </c>
      <c r="K23" s="24" t="s">
        <v>1075</v>
      </c>
      <c r="L23" s="15"/>
    </row>
    <row r="24" spans="1:12" ht="24">
      <c r="A24" s="271" t="s">
        <v>2889</v>
      </c>
      <c r="B24" s="24" t="s">
        <v>1050</v>
      </c>
      <c r="C24" s="24" t="s">
        <v>1051</v>
      </c>
      <c r="D24" s="34" t="s">
        <v>1</v>
      </c>
      <c r="E24" s="8">
        <v>44082</v>
      </c>
      <c r="F24" s="366">
        <v>44689</v>
      </c>
      <c r="G24" s="52"/>
      <c r="H24" s="10">
        <f t="shared" ref="H24:H27" si="6">F24+1</f>
        <v>44690</v>
      </c>
      <c r="I24" s="11">
        <f t="shared" ca="1" si="4"/>
        <v>1</v>
      </c>
      <c r="J24" s="12" t="str">
        <f t="shared" ca="1" si="0"/>
        <v>NOT DUE</v>
      </c>
      <c r="K24" s="24" t="s">
        <v>1076</v>
      </c>
      <c r="L24" s="15"/>
    </row>
    <row r="25" spans="1:12" ht="26.45" customHeight="1">
      <c r="A25" s="271" t="s">
        <v>2890</v>
      </c>
      <c r="B25" s="24" t="s">
        <v>1052</v>
      </c>
      <c r="C25" s="24" t="s">
        <v>1053</v>
      </c>
      <c r="D25" s="34" t="s">
        <v>1</v>
      </c>
      <c r="E25" s="8">
        <v>44082</v>
      </c>
      <c r="F25" s="366">
        <v>44689</v>
      </c>
      <c r="G25" s="52"/>
      <c r="H25" s="10">
        <f t="shared" si="6"/>
        <v>44690</v>
      </c>
      <c r="I25" s="11">
        <f t="shared" ca="1" si="4"/>
        <v>1</v>
      </c>
      <c r="J25" s="12" t="str">
        <f t="shared" ca="1" si="0"/>
        <v>NOT DUE</v>
      </c>
      <c r="K25" s="24" t="s">
        <v>1077</v>
      </c>
      <c r="L25" s="15"/>
    </row>
    <row r="26" spans="1:12" ht="26.45" customHeight="1">
      <c r="A26" s="271" t="s">
        <v>2891</v>
      </c>
      <c r="B26" s="24" t="s">
        <v>1054</v>
      </c>
      <c r="C26" s="24" t="s">
        <v>1055</v>
      </c>
      <c r="D26" s="34" t="s">
        <v>1</v>
      </c>
      <c r="E26" s="8">
        <v>44082</v>
      </c>
      <c r="F26" s="366">
        <v>44689</v>
      </c>
      <c r="G26" s="52"/>
      <c r="H26" s="10">
        <f t="shared" si="6"/>
        <v>44690</v>
      </c>
      <c r="I26" s="11">
        <f t="shared" ca="1" si="4"/>
        <v>1</v>
      </c>
      <c r="J26" s="12" t="str">
        <f t="shared" ca="1" si="0"/>
        <v>NOT DUE</v>
      </c>
      <c r="K26" s="24" t="s">
        <v>1077</v>
      </c>
      <c r="L26" s="15"/>
    </row>
    <row r="27" spans="1:12" ht="26.45" customHeight="1">
      <c r="A27" s="271" t="s">
        <v>2892</v>
      </c>
      <c r="B27" s="24" t="s">
        <v>1056</v>
      </c>
      <c r="C27" s="24" t="s">
        <v>1043</v>
      </c>
      <c r="D27" s="34" t="s">
        <v>1</v>
      </c>
      <c r="E27" s="8">
        <v>44082</v>
      </c>
      <c r="F27" s="366">
        <v>44689</v>
      </c>
      <c r="G27" s="52"/>
      <c r="H27" s="10">
        <f t="shared" si="6"/>
        <v>44690</v>
      </c>
      <c r="I27" s="11">
        <f t="shared" ca="1" si="4"/>
        <v>1</v>
      </c>
      <c r="J27" s="12" t="str">
        <f t="shared" ca="1" si="0"/>
        <v>NOT DUE</v>
      </c>
      <c r="K27" s="24" t="s">
        <v>1077</v>
      </c>
      <c r="L27" s="15"/>
    </row>
    <row r="28" spans="1:12" ht="26.45" customHeight="1">
      <c r="A28" s="12" t="s">
        <v>2893</v>
      </c>
      <c r="B28" s="24" t="s">
        <v>3517</v>
      </c>
      <c r="C28" s="24" t="s">
        <v>1041</v>
      </c>
      <c r="D28" s="34">
        <v>20000</v>
      </c>
      <c r="E28" s="8">
        <v>44082</v>
      </c>
      <c r="F28" s="8">
        <v>44082</v>
      </c>
      <c r="G28" s="20">
        <v>0</v>
      </c>
      <c r="H28" s="17">
        <f>IF(I28&lt;=20000,$F$5+(I28/24),"error")</f>
        <v>45494.625</v>
      </c>
      <c r="I28" s="18">
        <f t="shared" ref="I28:I29" si="7">D28-($F$4-G28)</f>
        <v>19335</v>
      </c>
      <c r="J28" s="12" t="str">
        <f t="shared" ref="J28:J29" si="8">IF(I28="","",IF(I28&lt;0,"OVERDUE","NOT DUE"))</f>
        <v>NOT DUE</v>
      </c>
      <c r="K28" s="24" t="s">
        <v>3412</v>
      </c>
      <c r="L28" s="15"/>
    </row>
    <row r="29" spans="1:12" ht="24">
      <c r="A29" s="12" t="s">
        <v>2894</v>
      </c>
      <c r="B29" s="24" t="s">
        <v>3512</v>
      </c>
      <c r="C29" s="24" t="s">
        <v>3445</v>
      </c>
      <c r="D29" s="34">
        <v>20000</v>
      </c>
      <c r="E29" s="8">
        <v>44082</v>
      </c>
      <c r="F29" s="8">
        <v>44082</v>
      </c>
      <c r="G29" s="20">
        <v>0</v>
      </c>
      <c r="H29" s="17">
        <f>IF(I29&lt;=20000,$F$5+(I29/24),"error")</f>
        <v>45494.625</v>
      </c>
      <c r="I29" s="18">
        <f t="shared" si="7"/>
        <v>19335</v>
      </c>
      <c r="J29" s="12" t="str">
        <f t="shared" si="8"/>
        <v>NOT DUE</v>
      </c>
      <c r="K29" s="24" t="s">
        <v>3412</v>
      </c>
      <c r="L29" s="15"/>
    </row>
    <row r="30" spans="1:12" ht="26.45" customHeight="1">
      <c r="A30" s="278" t="s">
        <v>2895</v>
      </c>
      <c r="B30" s="24" t="s">
        <v>1060</v>
      </c>
      <c r="C30" s="24" t="s">
        <v>1061</v>
      </c>
      <c r="D30" s="34" t="s">
        <v>0</v>
      </c>
      <c r="E30" s="8">
        <v>44082</v>
      </c>
      <c r="F30" s="366">
        <v>44633</v>
      </c>
      <c r="G30" s="52"/>
      <c r="H30" s="10">
        <f>F30+90</f>
        <v>44723</v>
      </c>
      <c r="I30" s="11">
        <f t="shared" ca="1" si="4"/>
        <v>34</v>
      </c>
      <c r="J30" s="12" t="str">
        <f t="shared" ca="1" si="0"/>
        <v>NOT DUE</v>
      </c>
      <c r="K30" s="24" t="s">
        <v>1078</v>
      </c>
      <c r="L30" s="113"/>
    </row>
    <row r="31" spans="1:12" ht="15" customHeight="1">
      <c r="A31" s="271" t="s">
        <v>2896</v>
      </c>
      <c r="B31" s="24" t="s">
        <v>1546</v>
      </c>
      <c r="C31" s="24"/>
      <c r="D31" s="34" t="s">
        <v>1</v>
      </c>
      <c r="E31" s="8">
        <v>44082</v>
      </c>
      <c r="F31" s="366">
        <v>44689</v>
      </c>
      <c r="G31" s="52"/>
      <c r="H31" s="10">
        <f t="shared" ref="H31" si="9">F31+1</f>
        <v>44690</v>
      </c>
      <c r="I31" s="11">
        <f t="shared" ca="1" si="4"/>
        <v>1</v>
      </c>
      <c r="J31" s="12" t="str">
        <f t="shared" ca="1" si="0"/>
        <v>NOT DUE</v>
      </c>
      <c r="K31" s="24" t="s">
        <v>1078</v>
      </c>
      <c r="L31" s="15"/>
    </row>
    <row r="32" spans="1:12" ht="15" customHeight="1">
      <c r="A32" s="12" t="s">
        <v>2897</v>
      </c>
      <c r="B32" s="24" t="s">
        <v>1062</v>
      </c>
      <c r="C32" s="24" t="s">
        <v>1063</v>
      </c>
      <c r="D32" s="34" t="s">
        <v>376</v>
      </c>
      <c r="E32" s="8">
        <v>44082</v>
      </c>
      <c r="F32" s="8">
        <v>44449</v>
      </c>
      <c r="G32" s="52"/>
      <c r="H32" s="10">
        <f>F32+365</f>
        <v>44814</v>
      </c>
      <c r="I32" s="11">
        <f t="shared" ca="1" si="4"/>
        <v>125</v>
      </c>
      <c r="J32" s="12" t="str">
        <f t="shared" ca="1" si="0"/>
        <v>NOT DUE</v>
      </c>
      <c r="K32" s="24" t="s">
        <v>1078</v>
      </c>
      <c r="L32" s="113"/>
    </row>
    <row r="33" spans="1:12" ht="24">
      <c r="A33" s="12" t="s">
        <v>2898</v>
      </c>
      <c r="B33" s="24" t="s">
        <v>1064</v>
      </c>
      <c r="C33" s="24" t="s">
        <v>1065</v>
      </c>
      <c r="D33" s="34" t="s">
        <v>376</v>
      </c>
      <c r="E33" s="8">
        <v>44082</v>
      </c>
      <c r="F33" s="306">
        <v>44449</v>
      </c>
      <c r="G33" s="52"/>
      <c r="H33" s="10">
        <f t="shared" ref="H33:H37" si="10">F33+365</f>
        <v>44814</v>
      </c>
      <c r="I33" s="11">
        <f t="shared" ca="1" si="4"/>
        <v>125</v>
      </c>
      <c r="J33" s="12" t="str">
        <f t="shared" ca="1" si="0"/>
        <v>NOT DUE</v>
      </c>
      <c r="K33" s="24" t="s">
        <v>1079</v>
      </c>
      <c r="L33" s="15"/>
    </row>
    <row r="34" spans="1:12" ht="24">
      <c r="A34" s="12" t="s">
        <v>2899</v>
      </c>
      <c r="B34" s="24" t="s">
        <v>1066</v>
      </c>
      <c r="C34" s="24" t="s">
        <v>1067</v>
      </c>
      <c r="D34" s="34" t="s">
        <v>376</v>
      </c>
      <c r="E34" s="8">
        <v>44082</v>
      </c>
      <c r="F34" s="306">
        <v>44449</v>
      </c>
      <c r="G34" s="52"/>
      <c r="H34" s="10">
        <f t="shared" si="10"/>
        <v>44814</v>
      </c>
      <c r="I34" s="11">
        <f t="shared" ca="1" si="4"/>
        <v>125</v>
      </c>
      <c r="J34" s="12" t="str">
        <f t="shared" ca="1" si="0"/>
        <v>NOT DUE</v>
      </c>
      <c r="K34" s="24" t="s">
        <v>1079</v>
      </c>
      <c r="L34" s="15"/>
    </row>
    <row r="35" spans="1:12" ht="24">
      <c r="A35" s="12" t="s">
        <v>2900</v>
      </c>
      <c r="B35" s="24" t="s">
        <v>1068</v>
      </c>
      <c r="C35" s="24" t="s">
        <v>1069</v>
      </c>
      <c r="D35" s="34" t="s">
        <v>376</v>
      </c>
      <c r="E35" s="8">
        <v>44082</v>
      </c>
      <c r="F35" s="306">
        <v>44449</v>
      </c>
      <c r="G35" s="52"/>
      <c r="H35" s="10">
        <f t="shared" si="10"/>
        <v>44814</v>
      </c>
      <c r="I35" s="11">
        <f t="shared" ca="1" si="4"/>
        <v>125</v>
      </c>
      <c r="J35" s="12" t="str">
        <f t="shared" ca="1" si="0"/>
        <v>NOT DUE</v>
      </c>
      <c r="K35" s="24" t="s">
        <v>1079</v>
      </c>
      <c r="L35" s="15"/>
    </row>
    <row r="36" spans="1:12" ht="24">
      <c r="A36" s="12" t="s">
        <v>2901</v>
      </c>
      <c r="B36" s="24" t="s">
        <v>1070</v>
      </c>
      <c r="C36" s="24" t="s">
        <v>1071</v>
      </c>
      <c r="D36" s="34" t="s">
        <v>376</v>
      </c>
      <c r="E36" s="8">
        <v>44082</v>
      </c>
      <c r="F36" s="306">
        <v>44449</v>
      </c>
      <c r="G36" s="52"/>
      <c r="H36" s="10">
        <f t="shared" si="10"/>
        <v>44814</v>
      </c>
      <c r="I36" s="11">
        <f t="shared" ca="1" si="4"/>
        <v>125</v>
      </c>
      <c r="J36" s="12" t="str">
        <f t="shared" ca="1" si="0"/>
        <v>NOT DUE</v>
      </c>
      <c r="K36" s="24" t="s">
        <v>1080</v>
      </c>
      <c r="L36" s="15"/>
    </row>
    <row r="37" spans="1:12" ht="15" customHeight="1">
      <c r="A37" s="12" t="s">
        <v>2902</v>
      </c>
      <c r="B37" s="24" t="s">
        <v>1081</v>
      </c>
      <c r="C37" s="24" t="s">
        <v>1082</v>
      </c>
      <c r="D37" s="34" t="s">
        <v>376</v>
      </c>
      <c r="E37" s="8">
        <v>44082</v>
      </c>
      <c r="F37" s="306">
        <v>44449</v>
      </c>
      <c r="G37" s="52"/>
      <c r="H37" s="10">
        <f t="shared" si="10"/>
        <v>44814</v>
      </c>
      <c r="I37" s="11">
        <f t="shared" ca="1" si="4"/>
        <v>125</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5ACFA2-6C69-45CE-A090-5CA324FECAE5}">
          <x14:formula1>
            <xm:f>Details!$A$1:$A$7</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topLeftCell="A34"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1556</v>
      </c>
      <c r="D3" s="518" t="s">
        <v>12</v>
      </c>
      <c r="E3" s="518"/>
      <c r="F3" s="249" t="s">
        <v>2872</v>
      </c>
    </row>
    <row r="4" spans="1:12" ht="18" customHeight="1">
      <c r="A4" s="517" t="s">
        <v>74</v>
      </c>
      <c r="B4" s="517"/>
      <c r="C4" s="29" t="s">
        <v>4652</v>
      </c>
      <c r="D4" s="518" t="s">
        <v>2072</v>
      </c>
      <c r="E4" s="518"/>
      <c r="F4" s="246">
        <f>'Running Hours'!B35</f>
        <v>1322</v>
      </c>
    </row>
    <row r="5" spans="1:12" ht="18" customHeight="1">
      <c r="A5" s="517" t="s">
        <v>75</v>
      </c>
      <c r="B5" s="517"/>
      <c r="C5" s="30" t="s">
        <v>4649</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2903</v>
      </c>
      <c r="B8" s="24" t="s">
        <v>1529</v>
      </c>
      <c r="C8" s="24" t="s">
        <v>1530</v>
      </c>
      <c r="D8" s="34">
        <v>8000</v>
      </c>
      <c r="E8" s="8">
        <v>44082</v>
      </c>
      <c r="F8" s="8">
        <v>44082</v>
      </c>
      <c r="G8" s="20">
        <v>0</v>
      </c>
      <c r="H8" s="17">
        <f>IF(I8&lt;=8000,$F$5+(I8/24),"error")</f>
        <v>44967.25</v>
      </c>
      <c r="I8" s="18">
        <f>D8-($F$4-G8)</f>
        <v>6678</v>
      </c>
      <c r="J8" s="12" t="str">
        <f t="shared" ref="J8:J37" si="0">IF(I8="","",IF(I8&lt;0,"OVERDUE","NOT DUE"))</f>
        <v>NOT DUE</v>
      </c>
      <c r="K8" s="24" t="s">
        <v>1548</v>
      </c>
      <c r="L8" s="15"/>
    </row>
    <row r="9" spans="1:12" ht="24">
      <c r="A9" s="12" t="s">
        <v>2904</v>
      </c>
      <c r="B9" s="24" t="s">
        <v>1531</v>
      </c>
      <c r="C9" s="24" t="s">
        <v>1532</v>
      </c>
      <c r="D9" s="34" t="s">
        <v>0</v>
      </c>
      <c r="E9" s="8">
        <v>44082</v>
      </c>
      <c r="F9" s="366">
        <v>44633</v>
      </c>
      <c r="G9" s="52"/>
      <c r="H9" s="10">
        <f>F9+90</f>
        <v>44723</v>
      </c>
      <c r="I9" s="11">
        <f t="shared" ref="I9" ca="1" si="1">IF(ISBLANK(H9),"",H9-DATE(YEAR(NOW()),MONTH(NOW()),DAY(NOW())))</f>
        <v>34</v>
      </c>
      <c r="J9" s="12" t="str">
        <f t="shared" ca="1" si="0"/>
        <v>NOT DUE</v>
      </c>
      <c r="K9" s="24"/>
      <c r="L9" s="113"/>
    </row>
    <row r="10" spans="1:12" ht="26.45" customHeight="1">
      <c r="A10" s="12" t="s">
        <v>2905</v>
      </c>
      <c r="B10" s="24" t="s">
        <v>1536</v>
      </c>
      <c r="C10" s="24" t="s">
        <v>1537</v>
      </c>
      <c r="D10" s="34">
        <v>8000</v>
      </c>
      <c r="E10" s="8">
        <v>44082</v>
      </c>
      <c r="F10" s="8">
        <v>44082</v>
      </c>
      <c r="G10" s="20">
        <v>0</v>
      </c>
      <c r="H10" s="17">
        <f>IF(I10&lt;=8000,$F$5+(I10/24),"error")</f>
        <v>44967.25</v>
      </c>
      <c r="I10" s="18">
        <f t="shared" ref="I10:I19" si="2">D10-($F$4-G10)</f>
        <v>6678</v>
      </c>
      <c r="J10" s="12" t="str">
        <f t="shared" si="0"/>
        <v>NOT DUE</v>
      </c>
      <c r="K10" s="24" t="s">
        <v>1549</v>
      </c>
      <c r="L10" s="15"/>
    </row>
    <row r="11" spans="1:12" ht="24">
      <c r="A11" s="12" t="s">
        <v>2906</v>
      </c>
      <c r="B11" s="24" t="s">
        <v>1536</v>
      </c>
      <c r="C11" s="24" t="s">
        <v>1538</v>
      </c>
      <c r="D11" s="34">
        <v>20000</v>
      </c>
      <c r="E11" s="8">
        <v>44082</v>
      </c>
      <c r="F11" s="8">
        <v>44082</v>
      </c>
      <c r="G11" s="20">
        <v>0</v>
      </c>
      <c r="H11" s="17">
        <f>IF(I11&lt;=20000,$F$5+(I11/24),"error")</f>
        <v>45467.25</v>
      </c>
      <c r="I11" s="18">
        <f t="shared" si="2"/>
        <v>18678</v>
      </c>
      <c r="J11" s="12" t="str">
        <f t="shared" si="0"/>
        <v>NOT DUE</v>
      </c>
      <c r="K11" s="24"/>
      <c r="L11" s="15"/>
    </row>
    <row r="12" spans="1:12" ht="24">
      <c r="A12" s="12" t="s">
        <v>2907</v>
      </c>
      <c r="B12" s="24" t="s">
        <v>3409</v>
      </c>
      <c r="C12" s="24" t="s">
        <v>1540</v>
      </c>
      <c r="D12" s="34">
        <v>8000</v>
      </c>
      <c r="E12" s="8">
        <v>44082</v>
      </c>
      <c r="F12" s="8">
        <v>44082</v>
      </c>
      <c r="G12" s="20">
        <v>0</v>
      </c>
      <c r="H12" s="17">
        <f>IF(I12&lt;=8000,$F$5+(I12/24),"error")</f>
        <v>44967.25</v>
      </c>
      <c r="I12" s="18">
        <f t="shared" si="2"/>
        <v>6678</v>
      </c>
      <c r="J12" s="12" t="str">
        <f t="shared" si="0"/>
        <v>NOT DUE</v>
      </c>
      <c r="K12" s="24"/>
      <c r="L12" s="15"/>
    </row>
    <row r="13" spans="1:12">
      <c r="A13" s="12" t="s">
        <v>2908</v>
      </c>
      <c r="B13" s="24" t="s">
        <v>3409</v>
      </c>
      <c r="C13" s="24" t="s">
        <v>1535</v>
      </c>
      <c r="D13" s="34">
        <v>20000</v>
      </c>
      <c r="E13" s="8">
        <v>44082</v>
      </c>
      <c r="F13" s="8">
        <v>44082</v>
      </c>
      <c r="G13" s="20">
        <v>0</v>
      </c>
      <c r="H13" s="17">
        <f>IF(I13&lt;=20000,$F$5+(I13/24),"error")</f>
        <v>45467.25</v>
      </c>
      <c r="I13" s="18">
        <f t="shared" si="2"/>
        <v>18678</v>
      </c>
      <c r="J13" s="12" t="str">
        <f t="shared" si="0"/>
        <v>NOT DUE</v>
      </c>
      <c r="K13" s="24"/>
      <c r="L13" s="15"/>
    </row>
    <row r="14" spans="1:12" ht="38.450000000000003" customHeight="1">
      <c r="A14" s="12" t="s">
        <v>2909</v>
      </c>
      <c r="B14" s="24" t="s">
        <v>1187</v>
      </c>
      <c r="C14" s="24" t="s">
        <v>1541</v>
      </c>
      <c r="D14" s="34">
        <v>20000</v>
      </c>
      <c r="E14" s="8">
        <v>44082</v>
      </c>
      <c r="F14" s="8">
        <v>44082</v>
      </c>
      <c r="G14" s="20">
        <v>0</v>
      </c>
      <c r="H14" s="17">
        <f>IF(I14&lt;=20000,$F$5+(I14/24),"error")</f>
        <v>45467.25</v>
      </c>
      <c r="I14" s="18">
        <f t="shared" si="2"/>
        <v>18678</v>
      </c>
      <c r="J14" s="12" t="str">
        <f t="shared" si="0"/>
        <v>NOT DUE</v>
      </c>
      <c r="K14" s="24" t="s">
        <v>1550</v>
      </c>
      <c r="L14" s="15"/>
    </row>
    <row r="15" spans="1:12" ht="26.45" customHeight="1">
      <c r="A15" s="12" t="s">
        <v>2910</v>
      </c>
      <c r="B15" s="24" t="s">
        <v>1542</v>
      </c>
      <c r="C15" s="24" t="s">
        <v>1543</v>
      </c>
      <c r="D15" s="34">
        <v>20000</v>
      </c>
      <c r="E15" s="8">
        <v>44082</v>
      </c>
      <c r="F15" s="8">
        <v>44082</v>
      </c>
      <c r="G15" s="20">
        <v>0</v>
      </c>
      <c r="H15" s="17">
        <f t="shared" ref="H15:H17" si="3">IF(I15&lt;=20000,$F$5+(I15/24),"error")</f>
        <v>45467.25</v>
      </c>
      <c r="I15" s="18">
        <f t="shared" si="2"/>
        <v>18678</v>
      </c>
      <c r="J15" s="12" t="str">
        <f t="shared" si="0"/>
        <v>NOT DUE</v>
      </c>
      <c r="K15" s="24" t="s">
        <v>1551</v>
      </c>
      <c r="L15" s="15"/>
    </row>
    <row r="16" spans="1:12" ht="26.45" customHeight="1">
      <c r="A16" s="12" t="s">
        <v>2911</v>
      </c>
      <c r="B16" s="24" t="s">
        <v>3408</v>
      </c>
      <c r="C16" s="24" t="s">
        <v>1543</v>
      </c>
      <c r="D16" s="34">
        <v>20000</v>
      </c>
      <c r="E16" s="8">
        <v>44082</v>
      </c>
      <c r="F16" s="8">
        <v>44082</v>
      </c>
      <c r="G16" s="20">
        <v>0</v>
      </c>
      <c r="H16" s="17">
        <f t="shared" si="3"/>
        <v>45467.25</v>
      </c>
      <c r="I16" s="18">
        <f t="shared" si="2"/>
        <v>18678</v>
      </c>
      <c r="J16" s="12" t="str">
        <f t="shared" si="0"/>
        <v>NOT DUE</v>
      </c>
      <c r="K16" s="24" t="s">
        <v>1551</v>
      </c>
      <c r="L16" s="15"/>
    </row>
    <row r="17" spans="1:12" ht="26.45" customHeight="1">
      <c r="A17" s="12" t="s">
        <v>2912</v>
      </c>
      <c r="B17" s="24" t="s">
        <v>3407</v>
      </c>
      <c r="C17" s="24" t="s">
        <v>1543</v>
      </c>
      <c r="D17" s="34">
        <v>20000</v>
      </c>
      <c r="E17" s="8">
        <v>44082</v>
      </c>
      <c r="F17" s="8">
        <v>44082</v>
      </c>
      <c r="G17" s="20">
        <v>0</v>
      </c>
      <c r="H17" s="17">
        <f t="shared" si="3"/>
        <v>45467.25</v>
      </c>
      <c r="I17" s="18">
        <f t="shared" si="2"/>
        <v>18678</v>
      </c>
      <c r="J17" s="12" t="str">
        <f t="shared" si="0"/>
        <v>NOT DUE</v>
      </c>
      <c r="K17" s="24" t="s">
        <v>1551</v>
      </c>
      <c r="L17" s="15"/>
    </row>
    <row r="18" spans="1:12" ht="24">
      <c r="A18" s="12" t="s">
        <v>2913</v>
      </c>
      <c r="B18" s="24" t="s">
        <v>3401</v>
      </c>
      <c r="C18" s="24" t="s">
        <v>1545</v>
      </c>
      <c r="D18" s="34">
        <v>8000</v>
      </c>
      <c r="E18" s="8">
        <v>44082</v>
      </c>
      <c r="F18" s="8">
        <v>44082</v>
      </c>
      <c r="G18" s="20">
        <v>0</v>
      </c>
      <c r="H18" s="17">
        <f>IF(I18&lt;=8000,$F$5+(I18/24),"error")</f>
        <v>44967.25</v>
      </c>
      <c r="I18" s="18">
        <f t="shared" si="2"/>
        <v>6678</v>
      </c>
      <c r="J18" s="12" t="str">
        <f t="shared" si="0"/>
        <v>NOT DUE</v>
      </c>
      <c r="K18" s="24"/>
      <c r="L18" s="15"/>
    </row>
    <row r="19" spans="1:12" ht="15" customHeight="1">
      <c r="A19" s="12" t="s">
        <v>2914</v>
      </c>
      <c r="B19" s="24" t="s">
        <v>3403</v>
      </c>
      <c r="C19" s="24" t="s">
        <v>3404</v>
      </c>
      <c r="D19" s="34">
        <v>8000</v>
      </c>
      <c r="E19" s="8">
        <v>44082</v>
      </c>
      <c r="F19" s="8">
        <v>44082</v>
      </c>
      <c r="G19" s="20">
        <v>0</v>
      </c>
      <c r="H19" s="17">
        <f>IF(I19&lt;=8000,$F$5+(I19/24),"error")</f>
        <v>44967.25</v>
      </c>
      <c r="I19" s="18">
        <f t="shared" si="2"/>
        <v>6678</v>
      </c>
      <c r="J19" s="12" t="str">
        <f t="shared" si="0"/>
        <v>NOT DUE</v>
      </c>
      <c r="K19" s="24"/>
      <c r="L19" s="15"/>
    </row>
    <row r="20" spans="1:12" ht="36">
      <c r="A20" s="271" t="s">
        <v>2915</v>
      </c>
      <c r="B20" s="24" t="s">
        <v>1042</v>
      </c>
      <c r="C20" s="24" t="s">
        <v>1043</v>
      </c>
      <c r="D20" s="34" t="s">
        <v>1</v>
      </c>
      <c r="E20" s="8">
        <v>44082</v>
      </c>
      <c r="F20" s="366">
        <v>44689</v>
      </c>
      <c r="G20" s="52"/>
      <c r="H20" s="10">
        <f>F20+1</f>
        <v>44690</v>
      </c>
      <c r="I20" s="11">
        <f t="shared" ref="I20:I37" ca="1" si="4">IF(ISBLANK(H20),"",H20-DATE(YEAR(NOW()),MONTH(NOW()),DAY(NOW())))</f>
        <v>1</v>
      </c>
      <c r="J20" s="12" t="str">
        <f t="shared" ca="1" si="0"/>
        <v>NOT DUE</v>
      </c>
      <c r="K20" s="24" t="s">
        <v>1072</v>
      </c>
      <c r="L20" s="15"/>
    </row>
    <row r="21" spans="1:12" ht="36">
      <c r="A21" s="271" t="s">
        <v>2916</v>
      </c>
      <c r="B21" s="24" t="s">
        <v>1044</v>
      </c>
      <c r="C21" s="24" t="s">
        <v>1045</v>
      </c>
      <c r="D21" s="34" t="s">
        <v>1</v>
      </c>
      <c r="E21" s="8">
        <v>44082</v>
      </c>
      <c r="F21" s="366">
        <v>44689</v>
      </c>
      <c r="G21" s="52"/>
      <c r="H21" s="10">
        <f t="shared" ref="H21:H22" si="5">F21+1</f>
        <v>44690</v>
      </c>
      <c r="I21" s="11">
        <f t="shared" ca="1" si="4"/>
        <v>1</v>
      </c>
      <c r="J21" s="12" t="str">
        <f t="shared" ca="1" si="0"/>
        <v>NOT DUE</v>
      </c>
      <c r="K21" s="24" t="s">
        <v>1073</v>
      </c>
      <c r="L21" s="15"/>
    </row>
    <row r="22" spans="1:12" ht="36">
      <c r="A22" s="271" t="s">
        <v>2917</v>
      </c>
      <c r="B22" s="24" t="s">
        <v>1046</v>
      </c>
      <c r="C22" s="24" t="s">
        <v>1047</v>
      </c>
      <c r="D22" s="34" t="s">
        <v>1</v>
      </c>
      <c r="E22" s="8">
        <v>44082</v>
      </c>
      <c r="F22" s="366">
        <v>44689</v>
      </c>
      <c r="G22" s="52"/>
      <c r="H22" s="10">
        <f t="shared" si="5"/>
        <v>44690</v>
      </c>
      <c r="I22" s="11">
        <f t="shared" ca="1" si="4"/>
        <v>1</v>
      </c>
      <c r="J22" s="12" t="str">
        <f t="shared" ca="1" si="0"/>
        <v>NOT DUE</v>
      </c>
      <c r="K22" s="24" t="s">
        <v>1074</v>
      </c>
      <c r="L22" s="15"/>
    </row>
    <row r="23" spans="1:12" ht="38.450000000000003" customHeight="1">
      <c r="A23" s="274" t="s">
        <v>2918</v>
      </c>
      <c r="B23" s="24" t="s">
        <v>1048</v>
      </c>
      <c r="C23" s="24" t="s">
        <v>1049</v>
      </c>
      <c r="D23" s="34" t="s">
        <v>4</v>
      </c>
      <c r="E23" s="8">
        <v>44082</v>
      </c>
      <c r="F23" s="366">
        <v>44675</v>
      </c>
      <c r="G23" s="52"/>
      <c r="H23" s="10">
        <f>F23+30</f>
        <v>44705</v>
      </c>
      <c r="I23" s="11">
        <f t="shared" ca="1" si="4"/>
        <v>16</v>
      </c>
      <c r="J23" s="12" t="str">
        <f t="shared" ca="1" si="0"/>
        <v>NOT DUE</v>
      </c>
      <c r="K23" s="24" t="s">
        <v>1075</v>
      </c>
      <c r="L23" s="15"/>
    </row>
    <row r="24" spans="1:12" ht="24">
      <c r="A24" s="271" t="s">
        <v>2919</v>
      </c>
      <c r="B24" s="24" t="s">
        <v>1050</v>
      </c>
      <c r="C24" s="24" t="s">
        <v>1051</v>
      </c>
      <c r="D24" s="34" t="s">
        <v>1</v>
      </c>
      <c r="E24" s="8">
        <v>44082</v>
      </c>
      <c r="F24" s="366">
        <v>44689</v>
      </c>
      <c r="G24" s="52"/>
      <c r="H24" s="10">
        <f t="shared" ref="H24:H27" si="6">F24+1</f>
        <v>44690</v>
      </c>
      <c r="I24" s="11">
        <f t="shared" ca="1" si="4"/>
        <v>1</v>
      </c>
      <c r="J24" s="12" t="str">
        <f t="shared" ca="1" si="0"/>
        <v>NOT DUE</v>
      </c>
      <c r="K24" s="24" t="s">
        <v>1076</v>
      </c>
      <c r="L24" s="15"/>
    </row>
    <row r="25" spans="1:12" ht="26.45" customHeight="1">
      <c r="A25" s="271" t="s">
        <v>2920</v>
      </c>
      <c r="B25" s="24" t="s">
        <v>1052</v>
      </c>
      <c r="C25" s="24" t="s">
        <v>1053</v>
      </c>
      <c r="D25" s="34" t="s">
        <v>1</v>
      </c>
      <c r="E25" s="8">
        <v>44082</v>
      </c>
      <c r="F25" s="366">
        <v>44689</v>
      </c>
      <c r="G25" s="52"/>
      <c r="H25" s="10">
        <f t="shared" si="6"/>
        <v>44690</v>
      </c>
      <c r="I25" s="11">
        <f t="shared" ca="1" si="4"/>
        <v>1</v>
      </c>
      <c r="J25" s="12" t="str">
        <f t="shared" ca="1" si="0"/>
        <v>NOT DUE</v>
      </c>
      <c r="K25" s="24" t="s">
        <v>1077</v>
      </c>
      <c r="L25" s="15"/>
    </row>
    <row r="26" spans="1:12" ht="26.45" customHeight="1">
      <c r="A26" s="271" t="s">
        <v>2921</v>
      </c>
      <c r="B26" s="24" t="s">
        <v>1054</v>
      </c>
      <c r="C26" s="24" t="s">
        <v>1055</v>
      </c>
      <c r="D26" s="34" t="s">
        <v>1</v>
      </c>
      <c r="E26" s="8">
        <v>44082</v>
      </c>
      <c r="F26" s="366">
        <v>44689</v>
      </c>
      <c r="G26" s="52"/>
      <c r="H26" s="10">
        <f t="shared" si="6"/>
        <v>44690</v>
      </c>
      <c r="I26" s="11">
        <f t="shared" ca="1" si="4"/>
        <v>1</v>
      </c>
      <c r="J26" s="12" t="str">
        <f t="shared" ca="1" si="0"/>
        <v>NOT DUE</v>
      </c>
      <c r="K26" s="24" t="s">
        <v>1077</v>
      </c>
      <c r="L26" s="15"/>
    </row>
    <row r="27" spans="1:12" ht="26.45" customHeight="1">
      <c r="A27" s="271" t="s">
        <v>2922</v>
      </c>
      <c r="B27" s="24" t="s">
        <v>1056</v>
      </c>
      <c r="C27" s="24" t="s">
        <v>1043</v>
      </c>
      <c r="D27" s="34" t="s">
        <v>1</v>
      </c>
      <c r="E27" s="8">
        <v>44082</v>
      </c>
      <c r="F27" s="366">
        <v>44689</v>
      </c>
      <c r="G27" s="52"/>
      <c r="H27" s="10">
        <f t="shared" si="6"/>
        <v>44690</v>
      </c>
      <c r="I27" s="11">
        <f t="shared" ca="1" si="4"/>
        <v>1</v>
      </c>
      <c r="J27" s="12" t="str">
        <f t="shared" ca="1" si="0"/>
        <v>NOT DUE</v>
      </c>
      <c r="K27" s="24" t="s">
        <v>1077</v>
      </c>
      <c r="L27" s="15"/>
    </row>
    <row r="28" spans="1:12" ht="26.45" customHeight="1">
      <c r="A28" s="12" t="s">
        <v>2923</v>
      </c>
      <c r="B28" s="24" t="s">
        <v>3517</v>
      </c>
      <c r="C28" s="24" t="s">
        <v>1041</v>
      </c>
      <c r="D28" s="34">
        <v>20000</v>
      </c>
      <c r="E28" s="8">
        <v>44082</v>
      </c>
      <c r="F28" s="8">
        <v>44082</v>
      </c>
      <c r="G28" s="20">
        <v>0</v>
      </c>
      <c r="H28" s="17">
        <f>IF(I28&lt;=20000,$F$5+(I28/24),"error")</f>
        <v>45467.25</v>
      </c>
      <c r="I28" s="18">
        <f t="shared" ref="I28:I29" si="7">D28-($F$4-G28)</f>
        <v>18678</v>
      </c>
      <c r="J28" s="12" t="str">
        <f t="shared" ref="J28:J29" si="8">IF(I28="","",IF(I28&lt;0,"OVERDUE","NOT DUE"))</f>
        <v>NOT DUE</v>
      </c>
      <c r="K28" s="24" t="s">
        <v>3412</v>
      </c>
      <c r="L28" s="15"/>
    </row>
    <row r="29" spans="1:12" ht="24">
      <c r="A29" s="12" t="s">
        <v>2924</v>
      </c>
      <c r="B29" s="24" t="s">
        <v>3512</v>
      </c>
      <c r="C29" s="24" t="s">
        <v>3445</v>
      </c>
      <c r="D29" s="34">
        <v>20000</v>
      </c>
      <c r="E29" s="8">
        <v>44082</v>
      </c>
      <c r="F29" s="8">
        <v>44082</v>
      </c>
      <c r="G29" s="20">
        <v>0</v>
      </c>
      <c r="H29" s="17">
        <f>IF(I29&lt;=20000,$F$5+(I29/24),"error")</f>
        <v>45467.25</v>
      </c>
      <c r="I29" s="18">
        <f t="shared" si="7"/>
        <v>18678</v>
      </c>
      <c r="J29" s="12" t="str">
        <f t="shared" si="8"/>
        <v>NOT DUE</v>
      </c>
      <c r="K29" s="24" t="s">
        <v>3412</v>
      </c>
      <c r="L29" s="15"/>
    </row>
    <row r="30" spans="1:12" ht="26.45" customHeight="1">
      <c r="A30" s="278" t="s">
        <v>2925</v>
      </c>
      <c r="B30" s="24" t="s">
        <v>1060</v>
      </c>
      <c r="C30" s="24" t="s">
        <v>1061</v>
      </c>
      <c r="D30" s="34" t="s">
        <v>0</v>
      </c>
      <c r="E30" s="8">
        <v>44082</v>
      </c>
      <c r="F30" s="366">
        <v>44633</v>
      </c>
      <c r="G30" s="52"/>
      <c r="H30" s="10">
        <f>F30+90</f>
        <v>44723</v>
      </c>
      <c r="I30" s="11">
        <f t="shared" ca="1" si="4"/>
        <v>34</v>
      </c>
      <c r="J30" s="12" t="str">
        <f t="shared" ca="1" si="0"/>
        <v>NOT DUE</v>
      </c>
      <c r="K30" s="24" t="s">
        <v>1078</v>
      </c>
      <c r="L30" s="113"/>
    </row>
    <row r="31" spans="1:12" ht="15" customHeight="1">
      <c r="A31" s="271" t="s">
        <v>2926</v>
      </c>
      <c r="B31" s="24" t="s">
        <v>1546</v>
      </c>
      <c r="C31" s="24"/>
      <c r="D31" s="34" t="s">
        <v>1</v>
      </c>
      <c r="E31" s="8">
        <v>44082</v>
      </c>
      <c r="F31" s="366">
        <v>44689</v>
      </c>
      <c r="G31" s="52"/>
      <c r="H31" s="10">
        <f t="shared" ref="H31" si="9">F31+1</f>
        <v>44690</v>
      </c>
      <c r="I31" s="11">
        <f t="shared" ca="1" si="4"/>
        <v>1</v>
      </c>
      <c r="J31" s="12" t="str">
        <f t="shared" ca="1" si="0"/>
        <v>NOT DUE</v>
      </c>
      <c r="K31" s="24" t="s">
        <v>1078</v>
      </c>
      <c r="L31" s="15"/>
    </row>
    <row r="32" spans="1:12" ht="15" customHeight="1">
      <c r="A32" s="12" t="s">
        <v>2927</v>
      </c>
      <c r="B32" s="24" t="s">
        <v>1062</v>
      </c>
      <c r="C32" s="24" t="s">
        <v>1063</v>
      </c>
      <c r="D32" s="34" t="s">
        <v>376</v>
      </c>
      <c r="E32" s="8">
        <v>44082</v>
      </c>
      <c r="F32" s="8">
        <v>44449</v>
      </c>
      <c r="G32" s="52"/>
      <c r="H32" s="10">
        <f>F32+365</f>
        <v>44814</v>
      </c>
      <c r="I32" s="11">
        <f t="shared" ca="1" si="4"/>
        <v>125</v>
      </c>
      <c r="J32" s="12" t="str">
        <f t="shared" ca="1" si="0"/>
        <v>NOT DUE</v>
      </c>
      <c r="K32" s="24" t="s">
        <v>1078</v>
      </c>
      <c r="L32" s="113"/>
    </row>
    <row r="33" spans="1:12" ht="24">
      <c r="A33" s="12" t="s">
        <v>2928</v>
      </c>
      <c r="B33" s="24" t="s">
        <v>1064</v>
      </c>
      <c r="C33" s="24" t="s">
        <v>1065</v>
      </c>
      <c r="D33" s="34" t="s">
        <v>376</v>
      </c>
      <c r="E33" s="8">
        <v>44082</v>
      </c>
      <c r="F33" s="306">
        <v>44449</v>
      </c>
      <c r="G33" s="52"/>
      <c r="H33" s="10">
        <f t="shared" ref="H33:H37" si="10">F33+365</f>
        <v>44814</v>
      </c>
      <c r="I33" s="11">
        <f t="shared" ca="1" si="4"/>
        <v>125</v>
      </c>
      <c r="J33" s="12" t="str">
        <f t="shared" ca="1" si="0"/>
        <v>NOT DUE</v>
      </c>
      <c r="K33" s="24" t="s">
        <v>1079</v>
      </c>
      <c r="L33" s="15"/>
    </row>
    <row r="34" spans="1:12" ht="24">
      <c r="A34" s="12" t="s">
        <v>2929</v>
      </c>
      <c r="B34" s="24" t="s">
        <v>1066</v>
      </c>
      <c r="C34" s="24" t="s">
        <v>1067</v>
      </c>
      <c r="D34" s="34" t="s">
        <v>376</v>
      </c>
      <c r="E34" s="8">
        <v>44082</v>
      </c>
      <c r="F34" s="306">
        <v>44449</v>
      </c>
      <c r="G34" s="52"/>
      <c r="H34" s="10">
        <f t="shared" si="10"/>
        <v>44814</v>
      </c>
      <c r="I34" s="11">
        <f t="shared" ca="1" si="4"/>
        <v>125</v>
      </c>
      <c r="J34" s="12" t="str">
        <f t="shared" ca="1" si="0"/>
        <v>NOT DUE</v>
      </c>
      <c r="K34" s="24" t="s">
        <v>1079</v>
      </c>
      <c r="L34" s="15"/>
    </row>
    <row r="35" spans="1:12" ht="24">
      <c r="A35" s="12" t="s">
        <v>2930</v>
      </c>
      <c r="B35" s="24" t="s">
        <v>1068</v>
      </c>
      <c r="C35" s="24" t="s">
        <v>1069</v>
      </c>
      <c r="D35" s="34" t="s">
        <v>376</v>
      </c>
      <c r="E35" s="8">
        <v>44082</v>
      </c>
      <c r="F35" s="306">
        <v>44449</v>
      </c>
      <c r="G35" s="52"/>
      <c r="H35" s="10">
        <f t="shared" si="10"/>
        <v>44814</v>
      </c>
      <c r="I35" s="11">
        <f t="shared" ca="1" si="4"/>
        <v>125</v>
      </c>
      <c r="J35" s="12" t="str">
        <f t="shared" ca="1" si="0"/>
        <v>NOT DUE</v>
      </c>
      <c r="K35" s="24" t="s">
        <v>1079</v>
      </c>
      <c r="L35" s="15"/>
    </row>
    <row r="36" spans="1:12" ht="24">
      <c r="A36" s="12" t="s">
        <v>2931</v>
      </c>
      <c r="B36" s="24" t="s">
        <v>1070</v>
      </c>
      <c r="C36" s="24" t="s">
        <v>1071</v>
      </c>
      <c r="D36" s="34" t="s">
        <v>376</v>
      </c>
      <c r="E36" s="8">
        <v>44082</v>
      </c>
      <c r="F36" s="306">
        <v>44449</v>
      </c>
      <c r="G36" s="52"/>
      <c r="H36" s="10">
        <f t="shared" si="10"/>
        <v>44814</v>
      </c>
      <c r="I36" s="11">
        <f t="shared" ca="1" si="4"/>
        <v>125</v>
      </c>
      <c r="J36" s="12" t="str">
        <f t="shared" ca="1" si="0"/>
        <v>NOT DUE</v>
      </c>
      <c r="K36" s="24" t="s">
        <v>1080</v>
      </c>
      <c r="L36" s="15"/>
    </row>
    <row r="37" spans="1:12" ht="15" customHeight="1">
      <c r="A37" s="12" t="s">
        <v>2932</v>
      </c>
      <c r="B37" s="24" t="s">
        <v>1081</v>
      </c>
      <c r="C37" s="24" t="s">
        <v>1082</v>
      </c>
      <c r="D37" s="34" t="s">
        <v>376</v>
      </c>
      <c r="E37" s="8">
        <v>44082</v>
      </c>
      <c r="F37" s="306">
        <v>44449</v>
      </c>
      <c r="G37" s="52"/>
      <c r="H37" s="10">
        <f t="shared" si="10"/>
        <v>44814</v>
      </c>
      <c r="I37" s="11">
        <f t="shared" ca="1" si="4"/>
        <v>125</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4CEFD3D-04F1-4B7A-AB85-C16D2F486120}">
          <x14:formula1>
            <xm:f>Details!$A$1:$A$7</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topLeftCell="A37"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1558</v>
      </c>
      <c r="D3" s="518" t="s">
        <v>12</v>
      </c>
      <c r="E3" s="518"/>
      <c r="F3" s="249" t="s">
        <v>2807</v>
      </c>
    </row>
    <row r="4" spans="1:12" ht="18" customHeight="1">
      <c r="A4" s="517" t="s">
        <v>74</v>
      </c>
      <c r="B4" s="517"/>
      <c r="C4" s="29" t="s">
        <v>4654</v>
      </c>
      <c r="D4" s="518" t="s">
        <v>2072</v>
      </c>
      <c r="E4" s="518"/>
      <c r="F4" s="246">
        <f>'Running Hours'!B13</f>
        <v>620</v>
      </c>
    </row>
    <row r="5" spans="1:12" ht="18" customHeight="1">
      <c r="A5" s="517" t="s">
        <v>75</v>
      </c>
      <c r="B5" s="517"/>
      <c r="C5" s="30" t="s">
        <v>4653</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2808</v>
      </c>
      <c r="B8" s="24" t="s">
        <v>1527</v>
      </c>
      <c r="C8" s="24" t="s">
        <v>1528</v>
      </c>
      <c r="D8" s="34" t="s">
        <v>3</v>
      </c>
      <c r="E8" s="8">
        <v>44082</v>
      </c>
      <c r="F8" s="366">
        <v>44633</v>
      </c>
      <c r="G8" s="52"/>
      <c r="H8" s="10">
        <f t="shared" ref="H8" si="0">F8+182</f>
        <v>44815</v>
      </c>
      <c r="I8" s="11">
        <f t="shared" ref="I8" ca="1" si="1">IF(ISBLANK(H8),"",H8-DATE(YEAR(NOW()),MONTH(NOW()),DAY(NOW())))</f>
        <v>126</v>
      </c>
      <c r="J8" s="12" t="str">
        <f t="shared" ref="J8:J40" ca="1" si="2">IF(I8="","",IF(I8&lt;0,"OVERDUE","NOT DUE"))</f>
        <v>NOT DUE</v>
      </c>
      <c r="K8" s="24" t="s">
        <v>1547</v>
      </c>
      <c r="L8" s="15"/>
    </row>
    <row r="9" spans="1:12" ht="26.45" customHeight="1">
      <c r="A9" s="12" t="s">
        <v>2809</v>
      </c>
      <c r="B9" s="24" t="s">
        <v>1529</v>
      </c>
      <c r="C9" s="24" t="s">
        <v>1530</v>
      </c>
      <c r="D9" s="34">
        <v>8000</v>
      </c>
      <c r="E9" s="8">
        <v>44082</v>
      </c>
      <c r="F9" s="8">
        <v>44082</v>
      </c>
      <c r="G9" s="20">
        <v>0</v>
      </c>
      <c r="H9" s="17">
        <f>IF(I9&lt;=8000,$F$5+(I9/24),"error")</f>
        <v>44996.5</v>
      </c>
      <c r="I9" s="18">
        <f>D9-($F$4-G9)</f>
        <v>7380</v>
      </c>
      <c r="J9" s="12" t="str">
        <f t="shared" si="2"/>
        <v>NOT DUE</v>
      </c>
      <c r="K9" s="24" t="s">
        <v>1548</v>
      </c>
      <c r="L9" s="15"/>
    </row>
    <row r="10" spans="1:12" ht="24">
      <c r="A10" s="278" t="s">
        <v>2810</v>
      </c>
      <c r="B10" s="24" t="s">
        <v>1531</v>
      </c>
      <c r="C10" s="24" t="s">
        <v>1532</v>
      </c>
      <c r="D10" s="34" t="s">
        <v>0</v>
      </c>
      <c r="E10" s="8">
        <v>44082</v>
      </c>
      <c r="F10" s="366">
        <v>44633</v>
      </c>
      <c r="G10" s="52"/>
      <c r="H10" s="10">
        <f>F10+90</f>
        <v>44723</v>
      </c>
      <c r="I10" s="11">
        <f t="shared" ref="I10" ca="1" si="3">IF(ISBLANK(H10),"",H10-DATE(YEAR(NOW()),MONTH(NOW()),DAY(NOW())))</f>
        <v>34</v>
      </c>
      <c r="J10" s="12" t="str">
        <f t="shared" ca="1" si="2"/>
        <v>NOT DUE</v>
      </c>
      <c r="K10" s="24"/>
      <c r="L10" s="15"/>
    </row>
    <row r="11" spans="1:12" ht="26.45" customHeight="1">
      <c r="A11" s="12" t="s">
        <v>2811</v>
      </c>
      <c r="B11" s="24" t="s">
        <v>1536</v>
      </c>
      <c r="C11" s="24" t="s">
        <v>1537</v>
      </c>
      <c r="D11" s="34">
        <v>8000</v>
      </c>
      <c r="E11" s="8">
        <v>44082</v>
      </c>
      <c r="F11" s="8">
        <v>44082</v>
      </c>
      <c r="G11" s="20">
        <v>0</v>
      </c>
      <c r="H11" s="17">
        <f>IF(I11&lt;=8000,$F$5+(I11/24),"error")</f>
        <v>44996.5</v>
      </c>
      <c r="I11" s="18">
        <f t="shared" ref="I11:I18" si="4">D11-($F$4-G11)</f>
        <v>7380</v>
      </c>
      <c r="J11" s="12" t="str">
        <f t="shared" si="2"/>
        <v>NOT DUE</v>
      </c>
      <c r="K11" s="24" t="s">
        <v>1549</v>
      </c>
      <c r="L11" s="15"/>
    </row>
    <row r="12" spans="1:12" ht="24">
      <c r="A12" s="12" t="s">
        <v>2812</v>
      </c>
      <c r="B12" s="24" t="s">
        <v>1536</v>
      </c>
      <c r="C12" s="24" t="s">
        <v>1538</v>
      </c>
      <c r="D12" s="34">
        <v>20000</v>
      </c>
      <c r="E12" s="8">
        <v>44082</v>
      </c>
      <c r="F12" s="8">
        <v>44082</v>
      </c>
      <c r="G12" s="20">
        <v>0</v>
      </c>
      <c r="H12" s="17">
        <f>IF(I12&lt;=20000,$F$5+(I12/24),"error")</f>
        <v>45496.5</v>
      </c>
      <c r="I12" s="18">
        <f t="shared" si="4"/>
        <v>19380</v>
      </c>
      <c r="J12" s="12" t="str">
        <f t="shared" si="2"/>
        <v>NOT DUE</v>
      </c>
      <c r="K12" s="24"/>
      <c r="L12" s="15"/>
    </row>
    <row r="13" spans="1:12" ht="24">
      <c r="A13" s="12" t="s">
        <v>2813</v>
      </c>
      <c r="B13" s="24" t="s">
        <v>1539</v>
      </c>
      <c r="C13" s="24" t="s">
        <v>1540</v>
      </c>
      <c r="D13" s="34">
        <v>8000</v>
      </c>
      <c r="E13" s="8">
        <v>44082</v>
      </c>
      <c r="F13" s="8">
        <v>44082</v>
      </c>
      <c r="G13" s="20">
        <v>0</v>
      </c>
      <c r="H13" s="17">
        <f>IF(I13&lt;=8000,$F$5+(I13/24),"error")</f>
        <v>44996.5</v>
      </c>
      <c r="I13" s="18">
        <f t="shared" si="4"/>
        <v>7380</v>
      </c>
      <c r="J13" s="12" t="str">
        <f t="shared" si="2"/>
        <v>NOT DUE</v>
      </c>
      <c r="K13" s="24"/>
      <c r="L13" s="15"/>
    </row>
    <row r="14" spans="1:12" ht="24.75" customHeight="1">
      <c r="A14" s="12" t="s">
        <v>2814</v>
      </c>
      <c r="B14" s="24" t="s">
        <v>1539</v>
      </c>
      <c r="C14" s="24" t="s">
        <v>1535</v>
      </c>
      <c r="D14" s="34">
        <v>20000</v>
      </c>
      <c r="E14" s="8">
        <v>44082</v>
      </c>
      <c r="F14" s="8">
        <v>44082</v>
      </c>
      <c r="G14" s="20">
        <v>0</v>
      </c>
      <c r="H14" s="17">
        <f>IF(I14&lt;=20000,$F$5+(I14/24),"error")</f>
        <v>45496.5</v>
      </c>
      <c r="I14" s="18">
        <f t="shared" si="4"/>
        <v>19380</v>
      </c>
      <c r="J14" s="12" t="str">
        <f t="shared" si="2"/>
        <v>NOT DUE</v>
      </c>
      <c r="K14" s="24"/>
      <c r="L14" s="15"/>
    </row>
    <row r="15" spans="1:12" ht="38.450000000000003" customHeight="1">
      <c r="A15" s="12" t="s">
        <v>2815</v>
      </c>
      <c r="B15" s="24" t="s">
        <v>1187</v>
      </c>
      <c r="C15" s="24" t="s">
        <v>1541</v>
      </c>
      <c r="D15" s="34">
        <v>8000</v>
      </c>
      <c r="E15" s="8">
        <v>44082</v>
      </c>
      <c r="F15" s="8">
        <v>44082</v>
      </c>
      <c r="G15" s="20">
        <v>0</v>
      </c>
      <c r="H15" s="17">
        <f>IF(I15&lt;=8000,$F$5+(I15/24),"error")</f>
        <v>44996.5</v>
      </c>
      <c r="I15" s="18">
        <f t="shared" si="4"/>
        <v>7380</v>
      </c>
      <c r="J15" s="12" t="str">
        <f t="shared" si="2"/>
        <v>NOT DUE</v>
      </c>
      <c r="K15" s="24" t="s">
        <v>1550</v>
      </c>
      <c r="L15" s="15"/>
    </row>
    <row r="16" spans="1:12" ht="26.45" customHeight="1">
      <c r="A16" s="12" t="s">
        <v>2816</v>
      </c>
      <c r="B16" s="24" t="s">
        <v>3406</v>
      </c>
      <c r="C16" s="24" t="s">
        <v>1543</v>
      </c>
      <c r="D16" s="34">
        <v>8000</v>
      </c>
      <c r="E16" s="8">
        <v>44082</v>
      </c>
      <c r="F16" s="8">
        <v>44082</v>
      </c>
      <c r="G16" s="20">
        <v>0</v>
      </c>
      <c r="H16" s="17">
        <f t="shared" ref="H16:H17" si="5">IF(I16&lt;=8000,$F$5+(I16/24),"error")</f>
        <v>44996.5</v>
      </c>
      <c r="I16" s="18">
        <f t="shared" si="4"/>
        <v>7380</v>
      </c>
      <c r="J16" s="12" t="str">
        <f t="shared" si="2"/>
        <v>NOT DUE</v>
      </c>
      <c r="K16" s="24" t="s">
        <v>1551</v>
      </c>
      <c r="L16" s="15"/>
    </row>
    <row r="17" spans="1:12" ht="24">
      <c r="A17" s="12" t="s">
        <v>2817</v>
      </c>
      <c r="B17" s="24" t="s">
        <v>3401</v>
      </c>
      <c r="C17" s="24" t="s">
        <v>1545</v>
      </c>
      <c r="D17" s="34">
        <v>8000</v>
      </c>
      <c r="E17" s="8">
        <v>44082</v>
      </c>
      <c r="F17" s="8">
        <v>44082</v>
      </c>
      <c r="G17" s="20">
        <v>0</v>
      </c>
      <c r="H17" s="17">
        <f t="shared" si="5"/>
        <v>44996.5</v>
      </c>
      <c r="I17" s="18">
        <f t="shared" si="4"/>
        <v>7380</v>
      </c>
      <c r="J17" s="12" t="str">
        <f t="shared" si="2"/>
        <v>NOT DUE</v>
      </c>
      <c r="K17" s="24"/>
      <c r="L17" s="15"/>
    </row>
    <row r="18" spans="1:12" ht="15" customHeight="1">
      <c r="A18" s="12" t="s">
        <v>2818</v>
      </c>
      <c r="B18" s="24" t="s">
        <v>3403</v>
      </c>
      <c r="C18" s="24" t="s">
        <v>3404</v>
      </c>
      <c r="D18" s="34">
        <v>8000</v>
      </c>
      <c r="E18" s="8">
        <v>44082</v>
      </c>
      <c r="F18" s="8">
        <v>44082</v>
      </c>
      <c r="G18" s="20">
        <v>0</v>
      </c>
      <c r="H18" s="17">
        <f>IF(I18&lt;=8000,$F$5+(I18/24),"error")</f>
        <v>44996.5</v>
      </c>
      <c r="I18" s="18">
        <f t="shared" si="4"/>
        <v>7380</v>
      </c>
      <c r="J18" s="12" t="str">
        <f t="shared" si="2"/>
        <v>NOT DUE</v>
      </c>
      <c r="K18" s="24"/>
      <c r="L18" s="15"/>
    </row>
    <row r="19" spans="1:12" ht="36">
      <c r="A19" s="271" t="s">
        <v>2819</v>
      </c>
      <c r="B19" s="24" t="s">
        <v>1042</v>
      </c>
      <c r="C19" s="24" t="s">
        <v>1043</v>
      </c>
      <c r="D19" s="34" t="s">
        <v>1</v>
      </c>
      <c r="E19" s="8">
        <v>44082</v>
      </c>
      <c r="F19" s="366">
        <v>44689</v>
      </c>
      <c r="G19" s="52"/>
      <c r="H19" s="10">
        <f>F19+1</f>
        <v>44690</v>
      </c>
      <c r="I19" s="11">
        <f t="shared" ref="I19:I40" ca="1" si="6">IF(ISBLANK(H19),"",H19-DATE(YEAR(NOW()),MONTH(NOW()),DAY(NOW())))</f>
        <v>1</v>
      </c>
      <c r="J19" s="12" t="str">
        <f t="shared" ca="1" si="2"/>
        <v>NOT DUE</v>
      </c>
      <c r="K19" s="24" t="s">
        <v>1072</v>
      </c>
      <c r="L19" s="15"/>
    </row>
    <row r="20" spans="1:12" ht="36">
      <c r="A20" s="271" t="s">
        <v>2820</v>
      </c>
      <c r="B20" s="24" t="s">
        <v>1044</v>
      </c>
      <c r="C20" s="24" t="s">
        <v>1045</v>
      </c>
      <c r="D20" s="34" t="s">
        <v>1</v>
      </c>
      <c r="E20" s="8">
        <v>44082</v>
      </c>
      <c r="F20" s="366">
        <v>44689</v>
      </c>
      <c r="G20" s="52"/>
      <c r="H20" s="10">
        <f t="shared" ref="H20:H21" si="7">F20+1</f>
        <v>44690</v>
      </c>
      <c r="I20" s="11">
        <f t="shared" ca="1" si="6"/>
        <v>1</v>
      </c>
      <c r="J20" s="12" t="str">
        <f t="shared" ca="1" si="2"/>
        <v>NOT DUE</v>
      </c>
      <c r="K20" s="24" t="s">
        <v>1073</v>
      </c>
      <c r="L20" s="15"/>
    </row>
    <row r="21" spans="1:12" ht="36">
      <c r="A21" s="271" t="s">
        <v>2821</v>
      </c>
      <c r="B21" s="24" t="s">
        <v>1046</v>
      </c>
      <c r="C21" s="24" t="s">
        <v>1047</v>
      </c>
      <c r="D21" s="34" t="s">
        <v>1</v>
      </c>
      <c r="E21" s="8">
        <v>44082</v>
      </c>
      <c r="F21" s="366">
        <v>44689</v>
      </c>
      <c r="G21" s="52"/>
      <c r="H21" s="10">
        <f t="shared" si="7"/>
        <v>44690</v>
      </c>
      <c r="I21" s="11">
        <f t="shared" ca="1" si="6"/>
        <v>1</v>
      </c>
      <c r="J21" s="12" t="str">
        <f t="shared" ca="1" si="2"/>
        <v>NOT DUE</v>
      </c>
      <c r="K21" s="24" t="s">
        <v>1074</v>
      </c>
      <c r="L21" s="15"/>
    </row>
    <row r="22" spans="1:12" ht="38.450000000000003" customHeight="1">
      <c r="A22" s="274" t="s">
        <v>2822</v>
      </c>
      <c r="B22" s="24" t="s">
        <v>1048</v>
      </c>
      <c r="C22" s="24" t="s">
        <v>1049</v>
      </c>
      <c r="D22" s="34" t="s">
        <v>4</v>
      </c>
      <c r="E22" s="8">
        <v>44082</v>
      </c>
      <c r="F22" s="366">
        <v>44682</v>
      </c>
      <c r="G22" s="52"/>
      <c r="H22" s="10">
        <f>F22+30</f>
        <v>44712</v>
      </c>
      <c r="I22" s="11">
        <f t="shared" ca="1" si="6"/>
        <v>23</v>
      </c>
      <c r="J22" s="12" t="str">
        <f t="shared" ca="1" si="2"/>
        <v>NOT DUE</v>
      </c>
      <c r="K22" s="24" t="s">
        <v>1075</v>
      </c>
      <c r="L22" s="15"/>
    </row>
    <row r="23" spans="1:12" ht="24">
      <c r="A23" s="271" t="s">
        <v>2823</v>
      </c>
      <c r="B23" s="24" t="s">
        <v>1050</v>
      </c>
      <c r="C23" s="24" t="s">
        <v>1051</v>
      </c>
      <c r="D23" s="34" t="s">
        <v>1</v>
      </c>
      <c r="E23" s="8">
        <v>44082</v>
      </c>
      <c r="F23" s="366">
        <v>44689</v>
      </c>
      <c r="G23" s="52"/>
      <c r="H23" s="10">
        <f t="shared" ref="H23:H26" si="8">F23+1</f>
        <v>44690</v>
      </c>
      <c r="I23" s="11">
        <f t="shared" ca="1" si="6"/>
        <v>1</v>
      </c>
      <c r="J23" s="12" t="str">
        <f t="shared" ca="1" si="2"/>
        <v>NOT DUE</v>
      </c>
      <c r="K23" s="24" t="s">
        <v>1076</v>
      </c>
      <c r="L23" s="15"/>
    </row>
    <row r="24" spans="1:12" ht="26.45" customHeight="1">
      <c r="A24" s="271" t="s">
        <v>2824</v>
      </c>
      <c r="B24" s="24" t="s">
        <v>1052</v>
      </c>
      <c r="C24" s="24" t="s">
        <v>1053</v>
      </c>
      <c r="D24" s="34" t="s">
        <v>1</v>
      </c>
      <c r="E24" s="8">
        <v>44082</v>
      </c>
      <c r="F24" s="366">
        <v>44689</v>
      </c>
      <c r="G24" s="52"/>
      <c r="H24" s="10">
        <f t="shared" si="8"/>
        <v>44690</v>
      </c>
      <c r="I24" s="11">
        <f t="shared" ca="1" si="6"/>
        <v>1</v>
      </c>
      <c r="J24" s="12" t="str">
        <f t="shared" ca="1" si="2"/>
        <v>NOT DUE</v>
      </c>
      <c r="K24" s="24" t="s">
        <v>1077</v>
      </c>
      <c r="L24" s="15"/>
    </row>
    <row r="25" spans="1:12" ht="26.45" customHeight="1">
      <c r="A25" s="271" t="s">
        <v>2825</v>
      </c>
      <c r="B25" s="24" t="s">
        <v>1054</v>
      </c>
      <c r="C25" s="24" t="s">
        <v>1055</v>
      </c>
      <c r="D25" s="34" t="s">
        <v>1</v>
      </c>
      <c r="E25" s="8">
        <v>44082</v>
      </c>
      <c r="F25" s="366">
        <v>44689</v>
      </c>
      <c r="G25" s="52"/>
      <c r="H25" s="10">
        <f t="shared" si="8"/>
        <v>44690</v>
      </c>
      <c r="I25" s="11">
        <f t="shared" ca="1" si="6"/>
        <v>1</v>
      </c>
      <c r="J25" s="12" t="str">
        <f t="shared" ca="1" si="2"/>
        <v>NOT DUE</v>
      </c>
      <c r="K25" s="24" t="s">
        <v>1077</v>
      </c>
      <c r="L25" s="15"/>
    </row>
    <row r="26" spans="1:12" ht="26.45" customHeight="1">
      <c r="A26" s="271" t="s">
        <v>2826</v>
      </c>
      <c r="B26" s="24" t="s">
        <v>1056</v>
      </c>
      <c r="C26" s="24" t="s">
        <v>1043</v>
      </c>
      <c r="D26" s="34" t="s">
        <v>1</v>
      </c>
      <c r="E26" s="8">
        <v>44082</v>
      </c>
      <c r="F26" s="366">
        <v>44689</v>
      </c>
      <c r="G26" s="52"/>
      <c r="H26" s="10">
        <f t="shared" si="8"/>
        <v>44690</v>
      </c>
      <c r="I26" s="11">
        <f t="shared" ca="1" si="6"/>
        <v>1</v>
      </c>
      <c r="J26" s="12" t="str">
        <f t="shared" ca="1" si="2"/>
        <v>NOT DUE</v>
      </c>
      <c r="K26" s="24" t="s">
        <v>1077</v>
      </c>
      <c r="L26" s="15"/>
    </row>
    <row r="27" spans="1:12" ht="26.45" customHeight="1">
      <c r="A27" s="278" t="s">
        <v>2827</v>
      </c>
      <c r="B27" s="24" t="s">
        <v>3443</v>
      </c>
      <c r="C27" s="24" t="s">
        <v>4089</v>
      </c>
      <c r="D27" s="34" t="s">
        <v>0</v>
      </c>
      <c r="E27" s="8">
        <v>44082</v>
      </c>
      <c r="F27" s="366">
        <v>44647</v>
      </c>
      <c r="G27" s="52"/>
      <c r="H27" s="10">
        <f>F27+90</f>
        <v>44737</v>
      </c>
      <c r="I27" s="11">
        <f t="shared" ca="1" si="6"/>
        <v>48</v>
      </c>
      <c r="J27" s="12" t="str">
        <f t="shared" ca="1" si="2"/>
        <v>NOT DUE</v>
      </c>
      <c r="K27" s="24"/>
      <c r="L27" s="15"/>
    </row>
    <row r="28" spans="1:12" ht="26.45" customHeight="1">
      <c r="A28" s="278" t="s">
        <v>2828</v>
      </c>
      <c r="B28" s="24" t="s">
        <v>1057</v>
      </c>
      <c r="C28" s="24" t="s">
        <v>1058</v>
      </c>
      <c r="D28" s="34" t="s">
        <v>0</v>
      </c>
      <c r="E28" s="8">
        <v>44082</v>
      </c>
      <c r="F28" s="366">
        <v>44633</v>
      </c>
      <c r="G28" s="52"/>
      <c r="H28" s="10">
        <f>F28+90</f>
        <v>44723</v>
      </c>
      <c r="I28" s="11">
        <f t="shared" ca="1" si="6"/>
        <v>34</v>
      </c>
      <c r="J28" s="12" t="str">
        <f t="shared" ca="1" si="2"/>
        <v>NOT DUE</v>
      </c>
      <c r="K28" s="24" t="s">
        <v>1077</v>
      </c>
      <c r="L28" s="15"/>
    </row>
    <row r="29" spans="1:12" ht="24">
      <c r="A29" s="274" t="s">
        <v>2829</v>
      </c>
      <c r="B29" s="24" t="s">
        <v>1059</v>
      </c>
      <c r="C29" s="24"/>
      <c r="D29" s="34" t="s">
        <v>4</v>
      </c>
      <c r="E29" s="8">
        <v>44082</v>
      </c>
      <c r="F29" s="366">
        <v>44668</v>
      </c>
      <c r="G29" s="52"/>
      <c r="H29" s="10">
        <f>F29+30</f>
        <v>44698</v>
      </c>
      <c r="I29" s="11">
        <f t="shared" ca="1" si="6"/>
        <v>9</v>
      </c>
      <c r="J29" s="12" t="str">
        <f t="shared" ca="1" si="2"/>
        <v>NOT DUE</v>
      </c>
      <c r="K29" s="24"/>
      <c r="L29" s="15"/>
    </row>
    <row r="30" spans="1:12" ht="26.45" customHeight="1">
      <c r="A30" s="12" t="s">
        <v>2830</v>
      </c>
      <c r="B30" s="24" t="s">
        <v>3517</v>
      </c>
      <c r="C30" s="24" t="s">
        <v>1041</v>
      </c>
      <c r="D30" s="34">
        <v>20000</v>
      </c>
      <c r="E30" s="8">
        <v>44082</v>
      </c>
      <c r="F30" s="8">
        <v>44082</v>
      </c>
      <c r="G30" s="20">
        <v>0</v>
      </c>
      <c r="H30" s="17">
        <f>IF(I30&lt;=20000,$F$5+(I30/24),"error")</f>
        <v>45496.5</v>
      </c>
      <c r="I30" s="18">
        <f t="shared" ref="I30:I31" si="9">D30-($F$4-G30)</f>
        <v>19380</v>
      </c>
      <c r="J30" s="12" t="str">
        <f t="shared" si="2"/>
        <v>NOT DUE</v>
      </c>
      <c r="K30" s="24" t="s">
        <v>3412</v>
      </c>
      <c r="L30" s="15"/>
    </row>
    <row r="31" spans="1:12" ht="24">
      <c r="A31" s="12" t="s">
        <v>2831</v>
      </c>
      <c r="B31" s="24" t="s">
        <v>3512</v>
      </c>
      <c r="C31" s="24" t="s">
        <v>3445</v>
      </c>
      <c r="D31" s="34">
        <v>20000</v>
      </c>
      <c r="E31" s="8">
        <v>44082</v>
      </c>
      <c r="F31" s="8">
        <v>44082</v>
      </c>
      <c r="G31" s="20">
        <v>0</v>
      </c>
      <c r="H31" s="17">
        <f>IF(I31&lt;=20000,$F$5+(I31/24),"error")</f>
        <v>45496.5</v>
      </c>
      <c r="I31" s="18">
        <f t="shared" si="9"/>
        <v>19380</v>
      </c>
      <c r="J31" s="12" t="str">
        <f t="shared" si="2"/>
        <v>NOT DUE</v>
      </c>
      <c r="K31" s="24" t="s">
        <v>3412</v>
      </c>
      <c r="L31" s="15"/>
    </row>
    <row r="32" spans="1:12" ht="26.45" customHeight="1">
      <c r="A32" s="278" t="s">
        <v>2832</v>
      </c>
      <c r="B32" s="24" t="s">
        <v>1060</v>
      </c>
      <c r="C32" s="24" t="s">
        <v>1061</v>
      </c>
      <c r="D32" s="34" t="s">
        <v>0</v>
      </c>
      <c r="E32" s="8">
        <v>44082</v>
      </c>
      <c r="F32" s="366">
        <v>44633</v>
      </c>
      <c r="G32" s="52"/>
      <c r="H32" s="10">
        <f>F32+90</f>
        <v>44723</v>
      </c>
      <c r="I32" s="11">
        <f t="shared" ca="1" si="6"/>
        <v>34</v>
      </c>
      <c r="J32" s="12" t="str">
        <f t="shared" ca="1" si="2"/>
        <v>NOT DUE</v>
      </c>
      <c r="K32" s="24" t="s">
        <v>1078</v>
      </c>
      <c r="L32" s="186"/>
    </row>
    <row r="33" spans="1:12" ht="15" customHeight="1">
      <c r="A33" s="271" t="s">
        <v>2833</v>
      </c>
      <c r="B33" s="24" t="s">
        <v>1546</v>
      </c>
      <c r="C33" s="24"/>
      <c r="D33" s="34" t="s">
        <v>1</v>
      </c>
      <c r="E33" s="8">
        <v>44082</v>
      </c>
      <c r="F33" s="366">
        <v>44689</v>
      </c>
      <c r="G33" s="52"/>
      <c r="H33" s="10">
        <f t="shared" ref="H33" si="10">F33+1</f>
        <v>44690</v>
      </c>
      <c r="I33" s="11">
        <f t="shared" ca="1" si="6"/>
        <v>1</v>
      </c>
      <c r="J33" s="12" t="str">
        <f t="shared" ca="1" si="2"/>
        <v>NOT DUE</v>
      </c>
      <c r="K33" s="24" t="s">
        <v>1078</v>
      </c>
      <c r="L33" s="15"/>
    </row>
    <row r="34" spans="1:12" ht="15" customHeight="1">
      <c r="A34" s="12" t="s">
        <v>2834</v>
      </c>
      <c r="B34" s="24" t="s">
        <v>1062</v>
      </c>
      <c r="C34" s="24" t="s">
        <v>1063</v>
      </c>
      <c r="D34" s="34" t="s">
        <v>376</v>
      </c>
      <c r="E34" s="8">
        <v>44082</v>
      </c>
      <c r="F34" s="8">
        <v>44449</v>
      </c>
      <c r="G34" s="52"/>
      <c r="H34" s="10">
        <f>F34+365</f>
        <v>44814</v>
      </c>
      <c r="I34" s="11">
        <f t="shared" ca="1" si="6"/>
        <v>125</v>
      </c>
      <c r="J34" s="12" t="str">
        <f t="shared" ca="1" si="2"/>
        <v>NOT DUE</v>
      </c>
      <c r="K34" s="24" t="s">
        <v>1078</v>
      </c>
      <c r="L34" s="113"/>
    </row>
    <row r="35" spans="1:12" ht="24">
      <c r="A35" s="12" t="s">
        <v>2835</v>
      </c>
      <c r="B35" s="24" t="s">
        <v>1064</v>
      </c>
      <c r="C35" s="24" t="s">
        <v>1065</v>
      </c>
      <c r="D35" s="34" t="s">
        <v>376</v>
      </c>
      <c r="E35" s="8">
        <v>44082</v>
      </c>
      <c r="F35" s="306">
        <v>44449</v>
      </c>
      <c r="G35" s="52"/>
      <c r="H35" s="10">
        <f t="shared" ref="H35:H39" si="11">F35+365</f>
        <v>44814</v>
      </c>
      <c r="I35" s="11">
        <f t="shared" ca="1" si="6"/>
        <v>125</v>
      </c>
      <c r="J35" s="12" t="str">
        <f t="shared" ca="1" si="2"/>
        <v>NOT DUE</v>
      </c>
      <c r="K35" s="24" t="s">
        <v>1079</v>
      </c>
      <c r="L35" s="15"/>
    </row>
    <row r="36" spans="1:12" ht="24">
      <c r="A36" s="12" t="s">
        <v>2836</v>
      </c>
      <c r="B36" s="24" t="s">
        <v>1066</v>
      </c>
      <c r="C36" s="24" t="s">
        <v>1067</v>
      </c>
      <c r="D36" s="34" t="s">
        <v>376</v>
      </c>
      <c r="E36" s="8">
        <v>44082</v>
      </c>
      <c r="F36" s="306">
        <v>44449</v>
      </c>
      <c r="G36" s="52"/>
      <c r="H36" s="10">
        <f t="shared" si="11"/>
        <v>44814</v>
      </c>
      <c r="I36" s="11">
        <f t="shared" ca="1" si="6"/>
        <v>125</v>
      </c>
      <c r="J36" s="12" t="str">
        <f t="shared" ca="1" si="2"/>
        <v>NOT DUE</v>
      </c>
      <c r="K36" s="24" t="s">
        <v>1079</v>
      </c>
      <c r="L36" s="15"/>
    </row>
    <row r="37" spans="1:12" ht="24">
      <c r="A37" s="12" t="s">
        <v>2837</v>
      </c>
      <c r="B37" s="24" t="s">
        <v>1068</v>
      </c>
      <c r="C37" s="24" t="s">
        <v>1069</v>
      </c>
      <c r="D37" s="34" t="s">
        <v>376</v>
      </c>
      <c r="E37" s="8">
        <v>44082</v>
      </c>
      <c r="F37" s="306">
        <v>44449</v>
      </c>
      <c r="G37" s="52"/>
      <c r="H37" s="10">
        <f t="shared" si="11"/>
        <v>44814</v>
      </c>
      <c r="I37" s="11">
        <f t="shared" ca="1" si="6"/>
        <v>125</v>
      </c>
      <c r="J37" s="12" t="str">
        <f t="shared" ca="1" si="2"/>
        <v>NOT DUE</v>
      </c>
      <c r="K37" s="24" t="s">
        <v>1079</v>
      </c>
      <c r="L37" s="15"/>
    </row>
    <row r="38" spans="1:12" ht="24">
      <c r="A38" s="12" t="s">
        <v>2838</v>
      </c>
      <c r="B38" s="24" t="s">
        <v>1070</v>
      </c>
      <c r="C38" s="24" t="s">
        <v>1071</v>
      </c>
      <c r="D38" s="34" t="s">
        <v>376</v>
      </c>
      <c r="E38" s="8">
        <v>44082</v>
      </c>
      <c r="F38" s="306">
        <v>44449</v>
      </c>
      <c r="G38" s="52"/>
      <c r="H38" s="10">
        <f t="shared" si="11"/>
        <v>44814</v>
      </c>
      <c r="I38" s="11">
        <f t="shared" ca="1" si="6"/>
        <v>125</v>
      </c>
      <c r="J38" s="12" t="str">
        <f t="shared" ca="1" si="2"/>
        <v>NOT DUE</v>
      </c>
      <c r="K38" s="24" t="s">
        <v>1080</v>
      </c>
      <c r="L38" s="15"/>
    </row>
    <row r="39" spans="1:12" ht="15" customHeight="1">
      <c r="A39" s="12" t="s">
        <v>3417</v>
      </c>
      <c r="B39" s="24" t="s">
        <v>1081</v>
      </c>
      <c r="C39" s="24" t="s">
        <v>1082</v>
      </c>
      <c r="D39" s="34" t="s">
        <v>376</v>
      </c>
      <c r="E39" s="8">
        <v>44082</v>
      </c>
      <c r="F39" s="306">
        <v>44449</v>
      </c>
      <c r="G39" s="52"/>
      <c r="H39" s="10">
        <f t="shared" si="11"/>
        <v>44814</v>
      </c>
      <c r="I39" s="11">
        <f t="shared" ca="1" si="6"/>
        <v>125</v>
      </c>
      <c r="J39" s="12" t="str">
        <f t="shared" ca="1" si="2"/>
        <v>NOT DUE</v>
      </c>
      <c r="K39" s="24" t="s">
        <v>1080</v>
      </c>
      <c r="L39" s="15"/>
    </row>
    <row r="40" spans="1:12" ht="24" customHeight="1">
      <c r="A40" s="274" t="s">
        <v>4090</v>
      </c>
      <c r="B40" s="24" t="s">
        <v>3551</v>
      </c>
      <c r="C40" s="24" t="s">
        <v>3552</v>
      </c>
      <c r="D40" s="34" t="s">
        <v>4</v>
      </c>
      <c r="E40" s="8">
        <v>44082</v>
      </c>
      <c r="F40" s="366">
        <v>44668</v>
      </c>
      <c r="G40" s="52"/>
      <c r="H40" s="10">
        <f>F40+30</f>
        <v>44698</v>
      </c>
      <c r="I40" s="11">
        <f t="shared" ca="1" si="6"/>
        <v>9</v>
      </c>
      <c r="J40" s="12" t="str">
        <f t="shared" ca="1" si="2"/>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6" t="s">
        <v>5001</v>
      </c>
      <c r="F46" s="466"/>
      <c r="G46" s="466"/>
      <c r="I46" s="462" t="s">
        <v>4949</v>
      </c>
      <c r="J46" s="462"/>
      <c r="K46" s="462"/>
    </row>
    <row r="47" spans="1:12">
      <c r="A47" s="220"/>
      <c r="E47" s="463"/>
      <c r="F47" s="463"/>
      <c r="G47" s="463"/>
      <c r="I47" s="463"/>
      <c r="J47" s="463"/>
      <c r="K47" s="463"/>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5BBCFC-FDDE-4891-8577-4CCBCAC9428A}">
          <x14:formula1>
            <xm:f>Details!$A$1:$A$7</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zoomScaleNormal="100" workbookViewId="0">
      <selection activeCell="H33" sqref="H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1559</v>
      </c>
      <c r="D3" s="518" t="s">
        <v>12</v>
      </c>
      <c r="E3" s="518"/>
      <c r="F3" s="249" t="s">
        <v>2839</v>
      </c>
    </row>
    <row r="4" spans="1:12" ht="18" customHeight="1">
      <c r="A4" s="517" t="s">
        <v>74</v>
      </c>
      <c r="B4" s="517"/>
      <c r="C4" s="29" t="s">
        <v>4654</v>
      </c>
      <c r="D4" s="518" t="s">
        <v>2072</v>
      </c>
      <c r="E4" s="518"/>
      <c r="F4" s="246">
        <f>'Running Hours'!B14</f>
        <v>642</v>
      </c>
    </row>
    <row r="5" spans="1:12" ht="18" customHeight="1">
      <c r="A5" s="517" t="s">
        <v>75</v>
      </c>
      <c r="B5" s="517"/>
      <c r="C5" s="30" t="s">
        <v>4653</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3.25" customHeight="1">
      <c r="A8" s="12" t="s">
        <v>2840</v>
      </c>
      <c r="B8" s="24" t="s">
        <v>1527</v>
      </c>
      <c r="C8" s="24" t="s">
        <v>1528</v>
      </c>
      <c r="D8" s="34" t="s">
        <v>3</v>
      </c>
      <c r="E8" s="8">
        <v>44082</v>
      </c>
      <c r="F8" s="366">
        <v>44633</v>
      </c>
      <c r="G8" s="52"/>
      <c r="H8" s="10">
        <f>F8+182</f>
        <v>44815</v>
      </c>
      <c r="I8" s="11">
        <f t="shared" ref="I8" ca="1" si="0">IF(ISBLANK(H8),"",H8-DATE(YEAR(NOW()),MONTH(NOW()),DAY(NOW())))</f>
        <v>126</v>
      </c>
      <c r="J8" s="12" t="str">
        <f t="shared" ref="J8:J40" ca="1" si="1">IF(I8="","",IF(I8&lt;0,"OVERDUE","NOT DUE"))</f>
        <v>NOT DUE</v>
      </c>
      <c r="K8" s="24" t="s">
        <v>1547</v>
      </c>
      <c r="L8" s="15"/>
    </row>
    <row r="9" spans="1:12" ht="26.45" customHeight="1">
      <c r="A9" s="12" t="s">
        <v>2841</v>
      </c>
      <c r="B9" s="24" t="s">
        <v>1529</v>
      </c>
      <c r="C9" s="24" t="s">
        <v>1530</v>
      </c>
      <c r="D9" s="34">
        <v>8000</v>
      </c>
      <c r="E9" s="8">
        <v>44082</v>
      </c>
      <c r="F9" s="8">
        <v>44082</v>
      </c>
      <c r="G9" s="20">
        <v>0</v>
      </c>
      <c r="H9" s="17">
        <f>IF(I9&lt;=8000,$F$5+(I9/24),"error")</f>
        <v>44995.583333333336</v>
      </c>
      <c r="I9" s="18">
        <f>D9-($F$4-G9)</f>
        <v>7358</v>
      </c>
      <c r="J9" s="12" t="str">
        <f t="shared" si="1"/>
        <v>NOT DUE</v>
      </c>
      <c r="K9" s="24" t="s">
        <v>1548</v>
      </c>
      <c r="L9" s="15"/>
    </row>
    <row r="10" spans="1:12" ht="24">
      <c r="A10" s="278" t="s">
        <v>2842</v>
      </c>
      <c r="B10" s="24" t="s">
        <v>1531</v>
      </c>
      <c r="C10" s="24" t="s">
        <v>1532</v>
      </c>
      <c r="D10" s="34" t="s">
        <v>0</v>
      </c>
      <c r="E10" s="8">
        <v>44082</v>
      </c>
      <c r="F10" s="366">
        <v>44633</v>
      </c>
      <c r="G10" s="52"/>
      <c r="H10" s="10">
        <f>F10+90</f>
        <v>44723</v>
      </c>
      <c r="I10" s="11">
        <f t="shared" ref="I10" ca="1" si="2">IF(ISBLANK(H10),"",H10-DATE(YEAR(NOW()),MONTH(NOW()),DAY(NOW())))</f>
        <v>34</v>
      </c>
      <c r="J10" s="12" t="str">
        <f t="shared" ca="1" si="1"/>
        <v>NOT DUE</v>
      </c>
      <c r="K10" s="24"/>
      <c r="L10" s="113"/>
    </row>
    <row r="11" spans="1:12" ht="26.45" customHeight="1">
      <c r="A11" s="12" t="s">
        <v>2843</v>
      </c>
      <c r="B11" s="24" t="s">
        <v>1536</v>
      </c>
      <c r="C11" s="24" t="s">
        <v>1537</v>
      </c>
      <c r="D11" s="34">
        <v>8000</v>
      </c>
      <c r="E11" s="8">
        <v>44082</v>
      </c>
      <c r="F11" s="8">
        <v>44082</v>
      </c>
      <c r="G11" s="20">
        <v>0</v>
      </c>
      <c r="H11" s="17">
        <f>IF(I11&lt;=8000,$F$5+(I11/24),"error")</f>
        <v>44995.583333333336</v>
      </c>
      <c r="I11" s="18">
        <f t="shared" ref="I11:I18" si="3">D11-($F$4-G11)</f>
        <v>7358</v>
      </c>
      <c r="J11" s="12" t="str">
        <f t="shared" si="1"/>
        <v>NOT DUE</v>
      </c>
      <c r="K11" s="24" t="s">
        <v>1549</v>
      </c>
      <c r="L11" s="15"/>
    </row>
    <row r="12" spans="1:12" ht="24">
      <c r="A12" s="12" t="s">
        <v>2844</v>
      </c>
      <c r="B12" s="24" t="s">
        <v>1536</v>
      </c>
      <c r="C12" s="24" t="s">
        <v>1538</v>
      </c>
      <c r="D12" s="34">
        <v>20000</v>
      </c>
      <c r="E12" s="8">
        <v>44082</v>
      </c>
      <c r="F12" s="8">
        <v>44082</v>
      </c>
      <c r="G12" s="20">
        <v>0</v>
      </c>
      <c r="H12" s="17">
        <f>IF(I12&lt;=20000,$F$5+(I12/24),"error")</f>
        <v>45495.583333333336</v>
      </c>
      <c r="I12" s="18">
        <f t="shared" si="3"/>
        <v>19358</v>
      </c>
      <c r="J12" s="12" t="str">
        <f t="shared" si="1"/>
        <v>NOT DUE</v>
      </c>
      <c r="K12" s="24"/>
      <c r="L12" s="15"/>
    </row>
    <row r="13" spans="1:12" ht="24">
      <c r="A13" s="12" t="s">
        <v>2845</v>
      </c>
      <c r="B13" s="24" t="s">
        <v>1539</v>
      </c>
      <c r="C13" s="24" t="s">
        <v>1540</v>
      </c>
      <c r="D13" s="34">
        <v>8000</v>
      </c>
      <c r="E13" s="8">
        <v>44082</v>
      </c>
      <c r="F13" s="8">
        <v>44082</v>
      </c>
      <c r="G13" s="20">
        <v>0</v>
      </c>
      <c r="H13" s="17">
        <f>IF(I13&lt;=8000,$F$5+(I13/24),"error")</f>
        <v>44995.583333333336</v>
      </c>
      <c r="I13" s="18">
        <f t="shared" si="3"/>
        <v>7358</v>
      </c>
      <c r="J13" s="12" t="str">
        <f t="shared" si="1"/>
        <v>NOT DUE</v>
      </c>
      <c r="K13" s="24"/>
      <c r="L13" s="15"/>
    </row>
    <row r="14" spans="1:12">
      <c r="A14" s="12" t="s">
        <v>2846</v>
      </c>
      <c r="B14" s="24" t="s">
        <v>1539</v>
      </c>
      <c r="C14" s="24" t="s">
        <v>1535</v>
      </c>
      <c r="D14" s="34">
        <v>20000</v>
      </c>
      <c r="E14" s="8">
        <v>44082</v>
      </c>
      <c r="F14" s="8">
        <v>44082</v>
      </c>
      <c r="G14" s="20">
        <v>0</v>
      </c>
      <c r="H14" s="17">
        <f>IF(I14&lt;=20000,$F$5+(I14/24),"error")</f>
        <v>45495.583333333336</v>
      </c>
      <c r="I14" s="18">
        <f t="shared" si="3"/>
        <v>19358</v>
      </c>
      <c r="J14" s="12" t="str">
        <f t="shared" si="1"/>
        <v>NOT DUE</v>
      </c>
      <c r="K14" s="24"/>
      <c r="L14" s="15"/>
    </row>
    <row r="15" spans="1:12" ht="38.450000000000003" customHeight="1">
      <c r="A15" s="12" t="s">
        <v>2847</v>
      </c>
      <c r="B15" s="24" t="s">
        <v>1187</v>
      </c>
      <c r="C15" s="24" t="s">
        <v>1541</v>
      </c>
      <c r="D15" s="34">
        <v>8000</v>
      </c>
      <c r="E15" s="8">
        <v>44082</v>
      </c>
      <c r="F15" s="8">
        <v>44082</v>
      </c>
      <c r="G15" s="20">
        <v>0</v>
      </c>
      <c r="H15" s="17">
        <f>IF(I15&lt;=8000,$F$5+(I15/24),"error")</f>
        <v>44995.583333333336</v>
      </c>
      <c r="I15" s="18">
        <f t="shared" si="3"/>
        <v>7358</v>
      </c>
      <c r="J15" s="12" t="str">
        <f t="shared" si="1"/>
        <v>NOT DUE</v>
      </c>
      <c r="K15" s="24" t="s">
        <v>1550</v>
      </c>
      <c r="L15" s="15"/>
    </row>
    <row r="16" spans="1:12" ht="26.45" customHeight="1">
      <c r="A16" s="12" t="s">
        <v>2848</v>
      </c>
      <c r="B16" s="24" t="s">
        <v>3406</v>
      </c>
      <c r="C16" s="24" t="s">
        <v>1543</v>
      </c>
      <c r="D16" s="34">
        <v>8000</v>
      </c>
      <c r="E16" s="8">
        <v>44082</v>
      </c>
      <c r="F16" s="8">
        <v>44082</v>
      </c>
      <c r="G16" s="20">
        <v>0</v>
      </c>
      <c r="H16" s="17">
        <f t="shared" ref="H16:H17" si="4">IF(I16&lt;=8000,$F$5+(I16/24),"error")</f>
        <v>44995.583333333336</v>
      </c>
      <c r="I16" s="18">
        <f t="shared" si="3"/>
        <v>7358</v>
      </c>
      <c r="J16" s="12" t="str">
        <f t="shared" si="1"/>
        <v>NOT DUE</v>
      </c>
      <c r="K16" s="24" t="s">
        <v>1551</v>
      </c>
      <c r="L16" s="15"/>
    </row>
    <row r="17" spans="1:12" ht="24">
      <c r="A17" s="12" t="s">
        <v>2849</v>
      </c>
      <c r="B17" s="24" t="s">
        <v>3401</v>
      </c>
      <c r="C17" s="24" t="s">
        <v>1545</v>
      </c>
      <c r="D17" s="34">
        <v>8000</v>
      </c>
      <c r="E17" s="8">
        <v>44082</v>
      </c>
      <c r="F17" s="8">
        <v>44082</v>
      </c>
      <c r="G17" s="20">
        <v>0</v>
      </c>
      <c r="H17" s="17">
        <f t="shared" si="4"/>
        <v>44995.583333333336</v>
      </c>
      <c r="I17" s="18">
        <f t="shared" si="3"/>
        <v>7358</v>
      </c>
      <c r="J17" s="12" t="str">
        <f t="shared" si="1"/>
        <v>NOT DUE</v>
      </c>
      <c r="K17" s="24"/>
      <c r="L17" s="15"/>
    </row>
    <row r="18" spans="1:12" ht="15" customHeight="1">
      <c r="A18" s="12" t="s">
        <v>2850</v>
      </c>
      <c r="B18" s="24" t="s">
        <v>3403</v>
      </c>
      <c r="C18" s="24" t="s">
        <v>3404</v>
      </c>
      <c r="D18" s="34">
        <v>8000</v>
      </c>
      <c r="E18" s="8">
        <v>44082</v>
      </c>
      <c r="F18" s="8">
        <v>44082</v>
      </c>
      <c r="G18" s="20">
        <v>0</v>
      </c>
      <c r="H18" s="17">
        <f>IF(I18&lt;=8000,$F$5+(I18/24),"error")</f>
        <v>44995.583333333336</v>
      </c>
      <c r="I18" s="18">
        <f t="shared" si="3"/>
        <v>7358</v>
      </c>
      <c r="J18" s="12" t="str">
        <f t="shared" si="1"/>
        <v>NOT DUE</v>
      </c>
      <c r="K18" s="24"/>
      <c r="L18" s="15"/>
    </row>
    <row r="19" spans="1:12" ht="36">
      <c r="A19" s="271" t="s">
        <v>2851</v>
      </c>
      <c r="B19" s="24" t="s">
        <v>1042</v>
      </c>
      <c r="C19" s="24" t="s">
        <v>1043</v>
      </c>
      <c r="D19" s="34" t="s">
        <v>1</v>
      </c>
      <c r="E19" s="8">
        <v>44082</v>
      </c>
      <c r="F19" s="366">
        <v>44689</v>
      </c>
      <c r="G19" s="52"/>
      <c r="H19" s="366">
        <v>44689</v>
      </c>
      <c r="I19" s="11">
        <f t="shared" ref="I19:I40" ca="1" si="5">IF(ISBLANK(H19),"",H19-DATE(YEAR(NOW()),MONTH(NOW()),DAY(NOW())))</f>
        <v>0</v>
      </c>
      <c r="J19" s="12" t="str">
        <f t="shared" ca="1" si="1"/>
        <v>NOT DUE</v>
      </c>
      <c r="K19" s="24" t="s">
        <v>1072</v>
      </c>
      <c r="L19" s="15"/>
    </row>
    <row r="20" spans="1:12" ht="36">
      <c r="A20" s="271" t="s">
        <v>2852</v>
      </c>
      <c r="B20" s="24" t="s">
        <v>1044</v>
      </c>
      <c r="C20" s="24" t="s">
        <v>1045</v>
      </c>
      <c r="D20" s="34" t="s">
        <v>1</v>
      </c>
      <c r="E20" s="8">
        <v>44082</v>
      </c>
      <c r="F20" s="366">
        <v>44689</v>
      </c>
      <c r="G20" s="52"/>
      <c r="H20" s="366">
        <v>44689</v>
      </c>
      <c r="I20" s="11">
        <f t="shared" ca="1" si="5"/>
        <v>0</v>
      </c>
      <c r="J20" s="12" t="str">
        <f t="shared" ca="1" si="1"/>
        <v>NOT DUE</v>
      </c>
      <c r="K20" s="24" t="s">
        <v>1073</v>
      </c>
      <c r="L20" s="15"/>
    </row>
    <row r="21" spans="1:12" ht="36">
      <c r="A21" s="271" t="s">
        <v>2853</v>
      </c>
      <c r="B21" s="24" t="s">
        <v>1046</v>
      </c>
      <c r="C21" s="24" t="s">
        <v>1047</v>
      </c>
      <c r="D21" s="34" t="s">
        <v>1</v>
      </c>
      <c r="E21" s="8">
        <v>44082</v>
      </c>
      <c r="F21" s="366">
        <v>44689</v>
      </c>
      <c r="G21" s="52"/>
      <c r="H21" s="366">
        <v>44689</v>
      </c>
      <c r="I21" s="11">
        <f t="shared" ca="1" si="5"/>
        <v>0</v>
      </c>
      <c r="J21" s="12" t="str">
        <f t="shared" ca="1" si="1"/>
        <v>NOT DUE</v>
      </c>
      <c r="K21" s="24" t="s">
        <v>1074</v>
      </c>
      <c r="L21" s="15"/>
    </row>
    <row r="22" spans="1:12" ht="38.450000000000003" customHeight="1">
      <c r="A22" s="274" t="s">
        <v>2854</v>
      </c>
      <c r="B22" s="24" t="s">
        <v>1048</v>
      </c>
      <c r="C22" s="24" t="s">
        <v>1049</v>
      </c>
      <c r="D22" s="34" t="s">
        <v>4</v>
      </c>
      <c r="E22" s="8">
        <v>44082</v>
      </c>
      <c r="F22" s="366">
        <v>44689</v>
      </c>
      <c r="G22" s="52"/>
      <c r="H22" s="366">
        <v>44689</v>
      </c>
      <c r="I22" s="11">
        <f t="shared" ca="1" si="5"/>
        <v>0</v>
      </c>
      <c r="J22" s="12" t="str">
        <f t="shared" ca="1" si="1"/>
        <v>NOT DUE</v>
      </c>
      <c r="K22" s="24" t="s">
        <v>1075</v>
      </c>
      <c r="L22" s="15"/>
    </row>
    <row r="23" spans="1:12" ht="24">
      <c r="A23" s="271" t="s">
        <v>2855</v>
      </c>
      <c r="B23" s="24" t="s">
        <v>1050</v>
      </c>
      <c r="C23" s="24" t="s">
        <v>1051</v>
      </c>
      <c r="D23" s="34" t="s">
        <v>1</v>
      </c>
      <c r="E23" s="8">
        <v>44082</v>
      </c>
      <c r="F23" s="366">
        <v>44689</v>
      </c>
      <c r="G23" s="52"/>
      <c r="H23" s="366">
        <v>44689</v>
      </c>
      <c r="I23" s="11">
        <f t="shared" ca="1" si="5"/>
        <v>0</v>
      </c>
      <c r="J23" s="12" t="str">
        <f t="shared" ca="1" si="1"/>
        <v>NOT DUE</v>
      </c>
      <c r="K23" s="24" t="s">
        <v>1076</v>
      </c>
      <c r="L23" s="15"/>
    </row>
    <row r="24" spans="1:12" ht="26.45" customHeight="1">
      <c r="A24" s="271" t="s">
        <v>2856</v>
      </c>
      <c r="B24" s="24" t="s">
        <v>1052</v>
      </c>
      <c r="C24" s="24" t="s">
        <v>1053</v>
      </c>
      <c r="D24" s="34" t="s">
        <v>1</v>
      </c>
      <c r="E24" s="8">
        <v>44082</v>
      </c>
      <c r="F24" s="366">
        <v>44689</v>
      </c>
      <c r="G24" s="52"/>
      <c r="H24" s="366">
        <v>44689</v>
      </c>
      <c r="I24" s="11">
        <f t="shared" ca="1" si="5"/>
        <v>0</v>
      </c>
      <c r="J24" s="12" t="str">
        <f t="shared" ca="1" si="1"/>
        <v>NOT DUE</v>
      </c>
      <c r="K24" s="24" t="s">
        <v>1077</v>
      </c>
      <c r="L24" s="15"/>
    </row>
    <row r="25" spans="1:12" ht="26.45" customHeight="1">
      <c r="A25" s="271" t="s">
        <v>2857</v>
      </c>
      <c r="B25" s="24" t="s">
        <v>1054</v>
      </c>
      <c r="C25" s="24" t="s">
        <v>1055</v>
      </c>
      <c r="D25" s="34" t="s">
        <v>1</v>
      </c>
      <c r="E25" s="8">
        <v>44082</v>
      </c>
      <c r="F25" s="366">
        <v>44689</v>
      </c>
      <c r="G25" s="52"/>
      <c r="H25" s="366">
        <v>44689</v>
      </c>
      <c r="I25" s="11">
        <f t="shared" ca="1" si="5"/>
        <v>0</v>
      </c>
      <c r="J25" s="12" t="str">
        <f t="shared" ca="1" si="1"/>
        <v>NOT DUE</v>
      </c>
      <c r="K25" s="24" t="s">
        <v>1077</v>
      </c>
      <c r="L25" s="15"/>
    </row>
    <row r="26" spans="1:12" ht="26.45" customHeight="1">
      <c r="A26" s="271" t="s">
        <v>2858</v>
      </c>
      <c r="B26" s="24" t="s">
        <v>1056</v>
      </c>
      <c r="C26" s="24" t="s">
        <v>1043</v>
      </c>
      <c r="D26" s="34" t="s">
        <v>1</v>
      </c>
      <c r="E26" s="8">
        <v>44082</v>
      </c>
      <c r="F26" s="366">
        <v>44689</v>
      </c>
      <c r="G26" s="52"/>
      <c r="H26" s="366">
        <v>44689</v>
      </c>
      <c r="I26" s="11">
        <f t="shared" ca="1" si="5"/>
        <v>0</v>
      </c>
      <c r="J26" s="12" t="str">
        <f t="shared" ca="1" si="1"/>
        <v>NOT DUE</v>
      </c>
      <c r="K26" s="24" t="s">
        <v>1077</v>
      </c>
      <c r="L26" s="15"/>
    </row>
    <row r="27" spans="1:12" ht="26.45" customHeight="1">
      <c r="A27" s="278" t="s">
        <v>2859</v>
      </c>
      <c r="B27" s="24" t="s">
        <v>3443</v>
      </c>
      <c r="C27" s="24" t="s">
        <v>4089</v>
      </c>
      <c r="D27" s="34" t="s">
        <v>0</v>
      </c>
      <c r="E27" s="8">
        <v>44082</v>
      </c>
      <c r="F27" s="366">
        <v>44633</v>
      </c>
      <c r="G27" s="52"/>
      <c r="H27" s="10">
        <f>F27+90</f>
        <v>44723</v>
      </c>
      <c r="I27" s="11">
        <f t="shared" ca="1" si="5"/>
        <v>34</v>
      </c>
      <c r="J27" s="12" t="str">
        <f t="shared" ca="1" si="1"/>
        <v>NOT DUE</v>
      </c>
      <c r="K27" s="24"/>
      <c r="L27" s="15"/>
    </row>
    <row r="28" spans="1:12" ht="26.45" customHeight="1">
      <c r="A28" s="278" t="s">
        <v>2860</v>
      </c>
      <c r="B28" s="24" t="s">
        <v>1057</v>
      </c>
      <c r="C28" s="24" t="s">
        <v>1058</v>
      </c>
      <c r="D28" s="34" t="s">
        <v>0</v>
      </c>
      <c r="E28" s="8">
        <v>44082</v>
      </c>
      <c r="F28" s="366">
        <v>44633</v>
      </c>
      <c r="G28" s="52"/>
      <c r="H28" s="10">
        <f>F28+90</f>
        <v>44723</v>
      </c>
      <c r="I28" s="11">
        <f t="shared" ca="1" si="5"/>
        <v>34</v>
      </c>
      <c r="J28" s="12" t="str">
        <f t="shared" ca="1" si="1"/>
        <v>NOT DUE</v>
      </c>
      <c r="K28" s="24" t="s">
        <v>1077</v>
      </c>
      <c r="L28" s="15"/>
    </row>
    <row r="29" spans="1:12" ht="24">
      <c r="A29" s="271" t="s">
        <v>2861</v>
      </c>
      <c r="B29" s="24" t="s">
        <v>1059</v>
      </c>
      <c r="C29" s="24"/>
      <c r="D29" s="34" t="s">
        <v>4</v>
      </c>
      <c r="E29" s="8">
        <v>44082</v>
      </c>
      <c r="F29" s="366">
        <v>44668</v>
      </c>
      <c r="G29" s="52"/>
      <c r="H29" s="10">
        <f>F29+30</f>
        <v>44698</v>
      </c>
      <c r="I29" s="11">
        <f t="shared" ca="1" si="5"/>
        <v>9</v>
      </c>
      <c r="J29" s="12" t="str">
        <f t="shared" ca="1" si="1"/>
        <v>NOT DUE</v>
      </c>
      <c r="K29" s="24"/>
      <c r="L29" s="15"/>
    </row>
    <row r="30" spans="1:12" ht="26.45" customHeight="1">
      <c r="A30" s="12" t="s">
        <v>2862</v>
      </c>
      <c r="B30" s="24" t="s">
        <v>3517</v>
      </c>
      <c r="C30" s="24" t="s">
        <v>1041</v>
      </c>
      <c r="D30" s="34">
        <v>20000</v>
      </c>
      <c r="E30" s="8">
        <v>44082</v>
      </c>
      <c r="F30" s="8">
        <v>44082</v>
      </c>
      <c r="G30" s="20">
        <v>0</v>
      </c>
      <c r="H30" s="17">
        <f>IF(I30&lt;=20000,$F$5+(I30/24),"error")</f>
        <v>45495.583333333336</v>
      </c>
      <c r="I30" s="18">
        <f t="shared" ref="I30:I31" si="6">D30-($F$4-G30)</f>
        <v>19358</v>
      </c>
      <c r="J30" s="12" t="str">
        <f t="shared" si="1"/>
        <v>NOT DUE</v>
      </c>
      <c r="K30" s="24" t="s">
        <v>3412</v>
      </c>
      <c r="L30" s="15"/>
    </row>
    <row r="31" spans="1:12" ht="24">
      <c r="A31" s="12" t="s">
        <v>2863</v>
      </c>
      <c r="B31" s="24" t="s">
        <v>3512</v>
      </c>
      <c r="C31" s="24" t="s">
        <v>3445</v>
      </c>
      <c r="D31" s="34">
        <v>20000</v>
      </c>
      <c r="E31" s="8">
        <v>44082</v>
      </c>
      <c r="F31" s="8">
        <v>44082</v>
      </c>
      <c r="G31" s="20">
        <v>0</v>
      </c>
      <c r="H31" s="17">
        <f>IF(I31&lt;=20000,$F$5+(I31/24),"error")</f>
        <v>45495.583333333336</v>
      </c>
      <c r="I31" s="18">
        <f t="shared" si="6"/>
        <v>19358</v>
      </c>
      <c r="J31" s="12" t="str">
        <f t="shared" si="1"/>
        <v>NOT DUE</v>
      </c>
      <c r="K31" s="24" t="s">
        <v>3412</v>
      </c>
      <c r="L31" s="15"/>
    </row>
    <row r="32" spans="1:12" ht="26.45" customHeight="1">
      <c r="A32" s="278" t="s">
        <v>2864</v>
      </c>
      <c r="B32" s="24" t="s">
        <v>1060</v>
      </c>
      <c r="C32" s="24" t="s">
        <v>1061</v>
      </c>
      <c r="D32" s="34" t="s">
        <v>0</v>
      </c>
      <c r="E32" s="8">
        <v>44082</v>
      </c>
      <c r="F32" s="366">
        <v>44633</v>
      </c>
      <c r="G32" s="52"/>
      <c r="H32" s="10">
        <f>F32+90</f>
        <v>44723</v>
      </c>
      <c r="I32" s="11">
        <f t="shared" ca="1" si="5"/>
        <v>34</v>
      </c>
      <c r="J32" s="12" t="str">
        <f t="shared" ca="1" si="1"/>
        <v>NOT DUE</v>
      </c>
      <c r="K32" s="24" t="s">
        <v>1078</v>
      </c>
      <c r="L32" s="186"/>
    </row>
    <row r="33" spans="1:12" ht="15" customHeight="1">
      <c r="A33" s="271" t="s">
        <v>2865</v>
      </c>
      <c r="B33" s="24" t="s">
        <v>1546</v>
      </c>
      <c r="C33" s="24"/>
      <c r="D33" s="34" t="s">
        <v>1</v>
      </c>
      <c r="E33" s="8">
        <v>44082</v>
      </c>
      <c r="F33" s="366">
        <v>44689</v>
      </c>
      <c r="G33" s="52"/>
      <c r="H33" s="366">
        <v>44689</v>
      </c>
      <c r="I33" s="11">
        <f t="shared" ca="1" si="5"/>
        <v>0</v>
      </c>
      <c r="J33" s="12" t="str">
        <f t="shared" ca="1" si="1"/>
        <v>NOT DUE</v>
      </c>
      <c r="K33" s="24" t="s">
        <v>1078</v>
      </c>
      <c r="L33" s="15"/>
    </row>
    <row r="34" spans="1:12" ht="15" customHeight="1">
      <c r="A34" s="12" t="s">
        <v>2866</v>
      </c>
      <c r="B34" s="24" t="s">
        <v>1062</v>
      </c>
      <c r="C34" s="24" t="s">
        <v>1063</v>
      </c>
      <c r="D34" s="34" t="s">
        <v>376</v>
      </c>
      <c r="E34" s="8">
        <v>44082</v>
      </c>
      <c r="F34" s="8">
        <v>44449</v>
      </c>
      <c r="G34" s="52"/>
      <c r="H34" s="10">
        <f>F34+365</f>
        <v>44814</v>
      </c>
      <c r="I34" s="11">
        <f t="shared" ca="1" si="5"/>
        <v>125</v>
      </c>
      <c r="J34" s="12" t="str">
        <f t="shared" ca="1" si="1"/>
        <v>NOT DUE</v>
      </c>
      <c r="K34" s="24" t="s">
        <v>1078</v>
      </c>
      <c r="L34" s="113"/>
    </row>
    <row r="35" spans="1:12" ht="24">
      <c r="A35" s="12" t="s">
        <v>2867</v>
      </c>
      <c r="B35" s="24" t="s">
        <v>1064</v>
      </c>
      <c r="C35" s="24" t="s">
        <v>1065</v>
      </c>
      <c r="D35" s="34" t="s">
        <v>376</v>
      </c>
      <c r="E35" s="8">
        <v>44082</v>
      </c>
      <c r="F35" s="306">
        <v>44449</v>
      </c>
      <c r="G35" s="52"/>
      <c r="H35" s="10">
        <f t="shared" ref="H35:H39" si="7">F35+365</f>
        <v>44814</v>
      </c>
      <c r="I35" s="11">
        <f t="shared" ca="1" si="5"/>
        <v>125</v>
      </c>
      <c r="J35" s="12" t="str">
        <f t="shared" ca="1" si="1"/>
        <v>NOT DUE</v>
      </c>
      <c r="K35" s="24" t="s">
        <v>1079</v>
      </c>
      <c r="L35" s="15"/>
    </row>
    <row r="36" spans="1:12" ht="24">
      <c r="A36" s="12" t="s">
        <v>2868</v>
      </c>
      <c r="B36" s="24" t="s">
        <v>1066</v>
      </c>
      <c r="C36" s="24" t="s">
        <v>1067</v>
      </c>
      <c r="D36" s="34" t="s">
        <v>376</v>
      </c>
      <c r="E36" s="8">
        <v>44082</v>
      </c>
      <c r="F36" s="306">
        <v>44449</v>
      </c>
      <c r="G36" s="52"/>
      <c r="H36" s="10">
        <f t="shared" si="7"/>
        <v>44814</v>
      </c>
      <c r="I36" s="11">
        <f t="shared" ca="1" si="5"/>
        <v>125</v>
      </c>
      <c r="J36" s="12" t="str">
        <f t="shared" ca="1" si="1"/>
        <v>NOT DUE</v>
      </c>
      <c r="K36" s="24" t="s">
        <v>1079</v>
      </c>
      <c r="L36" s="15"/>
    </row>
    <row r="37" spans="1:12" ht="24">
      <c r="A37" s="12" t="s">
        <v>2869</v>
      </c>
      <c r="B37" s="24" t="s">
        <v>1068</v>
      </c>
      <c r="C37" s="24" t="s">
        <v>1069</v>
      </c>
      <c r="D37" s="34" t="s">
        <v>376</v>
      </c>
      <c r="E37" s="8">
        <v>44082</v>
      </c>
      <c r="F37" s="306">
        <v>44449</v>
      </c>
      <c r="G37" s="52"/>
      <c r="H37" s="10">
        <f t="shared" si="7"/>
        <v>44814</v>
      </c>
      <c r="I37" s="11">
        <f t="shared" ca="1" si="5"/>
        <v>125</v>
      </c>
      <c r="J37" s="12" t="str">
        <f t="shared" ca="1" si="1"/>
        <v>NOT DUE</v>
      </c>
      <c r="K37" s="24" t="s">
        <v>1079</v>
      </c>
      <c r="L37" s="15"/>
    </row>
    <row r="38" spans="1:12" ht="24">
      <c r="A38" s="12" t="s">
        <v>2870</v>
      </c>
      <c r="B38" s="24" t="s">
        <v>1070</v>
      </c>
      <c r="C38" s="24" t="s">
        <v>1071</v>
      </c>
      <c r="D38" s="34" t="s">
        <v>376</v>
      </c>
      <c r="E38" s="8">
        <v>44082</v>
      </c>
      <c r="F38" s="306">
        <v>44449</v>
      </c>
      <c r="G38" s="52"/>
      <c r="H38" s="10">
        <f t="shared" si="7"/>
        <v>44814</v>
      </c>
      <c r="I38" s="11">
        <f t="shared" ca="1" si="5"/>
        <v>125</v>
      </c>
      <c r="J38" s="12" t="str">
        <f t="shared" ca="1" si="1"/>
        <v>NOT DUE</v>
      </c>
      <c r="K38" s="24" t="s">
        <v>1080</v>
      </c>
      <c r="L38" s="15"/>
    </row>
    <row r="39" spans="1:12" ht="15" customHeight="1">
      <c r="A39" s="12" t="s">
        <v>3418</v>
      </c>
      <c r="B39" s="24" t="s">
        <v>1081</v>
      </c>
      <c r="C39" s="24" t="s">
        <v>1082</v>
      </c>
      <c r="D39" s="34" t="s">
        <v>376</v>
      </c>
      <c r="E39" s="8">
        <v>44082</v>
      </c>
      <c r="F39" s="306">
        <v>44449</v>
      </c>
      <c r="G39" s="52"/>
      <c r="H39" s="10">
        <f t="shared" si="7"/>
        <v>44814</v>
      </c>
      <c r="I39" s="11">
        <f t="shared" ca="1" si="5"/>
        <v>125</v>
      </c>
      <c r="J39" s="12" t="str">
        <f t="shared" ca="1" si="1"/>
        <v>NOT DUE</v>
      </c>
      <c r="K39" s="24" t="s">
        <v>1080</v>
      </c>
      <c r="L39" s="15"/>
    </row>
    <row r="40" spans="1:12" ht="27" customHeight="1">
      <c r="A40" s="274" t="s">
        <v>4091</v>
      </c>
      <c r="B40" s="24" t="s">
        <v>3551</v>
      </c>
      <c r="C40" s="24" t="s">
        <v>3552</v>
      </c>
      <c r="D40" s="34" t="s">
        <v>4</v>
      </c>
      <c r="E40" s="8">
        <v>44082</v>
      </c>
      <c r="F40" s="366">
        <v>44668</v>
      </c>
      <c r="G40" s="52"/>
      <c r="H40" s="10">
        <f>F40+30</f>
        <v>44698</v>
      </c>
      <c r="I40" s="11">
        <f t="shared" ca="1" si="5"/>
        <v>9</v>
      </c>
      <c r="J40" s="12" t="str">
        <f t="shared" ca="1" si="1"/>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6" t="s">
        <v>5001</v>
      </c>
      <c r="F46" s="466"/>
      <c r="G46" s="466"/>
      <c r="I46" s="462" t="s">
        <v>4949</v>
      </c>
      <c r="J46" s="462"/>
      <c r="K46" s="462"/>
    </row>
    <row r="47" spans="1:12">
      <c r="A47" s="220"/>
      <c r="E47" s="463"/>
      <c r="F47" s="463"/>
      <c r="G47" s="463"/>
      <c r="I47" s="463"/>
      <c r="J47" s="463"/>
      <c r="K47" s="463"/>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6544AC5-7C05-4EDF-AB4D-A0BA6F8DDB21}">
          <x14:formula1>
            <xm:f>Details!$A$1:$A$7</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L57"/>
  <sheetViews>
    <sheetView tabSelected="1" workbookViewId="0">
      <selection activeCell="B22" sqref="B22"/>
    </sheetView>
  </sheetViews>
  <sheetFormatPr defaultRowHeight="13.5"/>
  <cols>
    <col min="1" max="1" width="39.5" style="53" customWidth="1"/>
    <col min="2" max="2" width="18.125" style="51" customWidth="1"/>
    <col min="3" max="3" width="17.125" customWidth="1"/>
    <col min="4" max="4" width="18.875" customWidth="1"/>
  </cols>
  <sheetData>
    <row r="1" spans="1:4">
      <c r="A1" s="443" t="s">
        <v>2095</v>
      </c>
      <c r="B1" s="443"/>
    </row>
    <row r="2" spans="1:4">
      <c r="A2" s="443"/>
      <c r="B2" s="443"/>
    </row>
    <row r="3" spans="1:4" ht="21.75" customHeight="1">
      <c r="A3" s="444" t="s">
        <v>4096</v>
      </c>
      <c r="B3" s="444"/>
      <c r="C3" s="193" t="s">
        <v>4097</v>
      </c>
      <c r="D3" s="192">
        <v>44689</v>
      </c>
    </row>
    <row r="4" spans="1:4" ht="19.5" customHeight="1"/>
    <row r="5" spans="1:4" s="31" customFormat="1" ht="21.75" customHeight="1">
      <c r="A5" s="313" t="s">
        <v>2158</v>
      </c>
      <c r="B5" s="316">
        <v>10031</v>
      </c>
      <c r="C5" s="193"/>
    </row>
    <row r="6" spans="1:4" s="31" customFormat="1" ht="21.75" customHeight="1">
      <c r="A6" s="313" t="s">
        <v>2157</v>
      </c>
      <c r="B6" s="316">
        <v>7.6</v>
      </c>
    </row>
    <row r="7" spans="1:4" s="31" customFormat="1" ht="21.75" customHeight="1">
      <c r="A7" s="313" t="s">
        <v>2150</v>
      </c>
      <c r="B7" s="316">
        <v>5502</v>
      </c>
    </row>
    <row r="8" spans="1:4" s="31" customFormat="1" ht="21.75" customHeight="1">
      <c r="A8" s="313" t="s">
        <v>2151</v>
      </c>
      <c r="B8" s="316">
        <v>5405</v>
      </c>
    </row>
    <row r="9" spans="1:4" s="31" customFormat="1" ht="21.75" customHeight="1">
      <c r="A9" s="313" t="s">
        <v>2152</v>
      </c>
      <c r="B9" s="316">
        <v>5605</v>
      </c>
      <c r="D9" s="31" t="s">
        <v>4974</v>
      </c>
    </row>
    <row r="10" spans="1:4" s="31" customFormat="1" ht="21.75" customHeight="1">
      <c r="A10" s="313" t="s">
        <v>2154</v>
      </c>
      <c r="B10" s="316">
        <v>475.9</v>
      </c>
    </row>
    <row r="11" spans="1:4" s="31" customFormat="1" ht="21.75" customHeight="1">
      <c r="A11" s="313" t="s">
        <v>2153</v>
      </c>
      <c r="B11" s="316">
        <v>545.20000000000005</v>
      </c>
    </row>
    <row r="12" spans="1:4" s="31" customFormat="1" ht="21.75" customHeight="1">
      <c r="A12" s="314" t="s">
        <v>2155</v>
      </c>
      <c r="B12" s="316">
        <v>9238</v>
      </c>
    </row>
    <row r="13" spans="1:4" s="31" customFormat="1" ht="21.75" customHeight="1">
      <c r="A13" s="313" t="s">
        <v>2156</v>
      </c>
      <c r="B13" s="316">
        <v>620</v>
      </c>
    </row>
    <row r="14" spans="1:4" s="31" customFormat="1" ht="21.75" customHeight="1">
      <c r="A14" s="313" t="s">
        <v>2159</v>
      </c>
      <c r="B14" s="316">
        <v>642</v>
      </c>
    </row>
    <row r="15" spans="1:4" s="31" customFormat="1" ht="21.75" customHeight="1">
      <c r="A15" s="313" t="s">
        <v>2160</v>
      </c>
      <c r="B15" s="316">
        <v>2191</v>
      </c>
    </row>
    <row r="16" spans="1:4" s="31" customFormat="1" ht="21.75" customHeight="1">
      <c r="A16" s="313" t="s">
        <v>2161</v>
      </c>
      <c r="B16" s="316">
        <v>1885</v>
      </c>
    </row>
    <row r="17" spans="1:3" s="31" customFormat="1" ht="21.75" customHeight="1">
      <c r="A17" s="313" t="s">
        <v>2162</v>
      </c>
      <c r="B17" s="316">
        <v>6971</v>
      </c>
    </row>
    <row r="18" spans="1:3" s="31" customFormat="1" ht="21.75" customHeight="1">
      <c r="A18" s="313" t="s">
        <v>2163</v>
      </c>
      <c r="B18" s="316">
        <v>5193</v>
      </c>
    </row>
    <row r="19" spans="1:3" s="31" customFormat="1" ht="21.75" customHeight="1">
      <c r="A19" s="313" t="s">
        <v>2164</v>
      </c>
      <c r="B19" s="316">
        <v>14557</v>
      </c>
    </row>
    <row r="20" spans="1:3" s="31" customFormat="1" ht="21.75" customHeight="1">
      <c r="A20" s="313" t="s">
        <v>2165</v>
      </c>
      <c r="B20" s="316">
        <v>1871</v>
      </c>
    </row>
    <row r="21" spans="1:3" s="31" customFormat="1" ht="21.75" customHeight="1">
      <c r="A21" s="313" t="s">
        <v>2166</v>
      </c>
      <c r="B21" s="316">
        <v>6951</v>
      </c>
    </row>
    <row r="22" spans="1:3" s="31" customFormat="1" ht="21.75" customHeight="1">
      <c r="A22" s="313" t="s">
        <v>2167</v>
      </c>
      <c r="B22" s="316">
        <v>6857</v>
      </c>
    </row>
    <row r="23" spans="1:3" s="31" customFormat="1" ht="21.75" customHeight="1">
      <c r="A23" s="313" t="s">
        <v>2183</v>
      </c>
      <c r="B23" s="316">
        <v>8446</v>
      </c>
    </row>
    <row r="24" spans="1:3" s="31" customFormat="1" ht="21.75" customHeight="1">
      <c r="A24" s="313" t="s">
        <v>2184</v>
      </c>
      <c r="B24" s="316">
        <v>6626</v>
      </c>
    </row>
    <row r="25" spans="1:3" s="31" customFormat="1" ht="21.75" customHeight="1">
      <c r="A25" s="313" t="s">
        <v>2168</v>
      </c>
      <c r="B25" s="316">
        <v>9345.1</v>
      </c>
    </row>
    <row r="26" spans="1:3" s="31" customFormat="1" ht="21.75" customHeight="1">
      <c r="A26" s="313" t="s">
        <v>2169</v>
      </c>
      <c r="B26" s="316">
        <v>12288</v>
      </c>
    </row>
    <row r="27" spans="1:3" s="31" customFormat="1" ht="21.75" customHeight="1">
      <c r="A27" s="313" t="s">
        <v>4737</v>
      </c>
      <c r="B27" s="316">
        <v>7159.8</v>
      </c>
    </row>
    <row r="28" spans="1:3" s="31" customFormat="1" ht="21.75" customHeight="1">
      <c r="A28" s="313" t="s">
        <v>2170</v>
      </c>
      <c r="B28" s="316">
        <v>8336</v>
      </c>
      <c r="C28" s="193"/>
    </row>
    <row r="29" spans="1:3" s="31" customFormat="1" ht="21.75" customHeight="1">
      <c r="A29" s="313" t="s">
        <v>2171</v>
      </c>
      <c r="B29" s="316">
        <v>6326.4</v>
      </c>
      <c r="C29" s="193"/>
    </row>
    <row r="30" spans="1:3" s="31" customFormat="1" ht="21.75" customHeight="1">
      <c r="A30" s="313" t="s">
        <v>2172</v>
      </c>
      <c r="B30" s="316">
        <v>6177</v>
      </c>
    </row>
    <row r="31" spans="1:3" s="31" customFormat="1" ht="21.75" customHeight="1">
      <c r="A31" s="313" t="s">
        <v>2173</v>
      </c>
      <c r="B31" s="316">
        <v>8606</v>
      </c>
      <c r="C31" s="193"/>
    </row>
    <row r="32" spans="1:3" s="31" customFormat="1" ht="21.75" customHeight="1">
      <c r="A32" s="313" t="s">
        <v>2174</v>
      </c>
      <c r="B32" s="316">
        <v>5377</v>
      </c>
      <c r="C32" s="193"/>
    </row>
    <row r="33" spans="1:2" s="31" customFormat="1" ht="21.75" customHeight="1">
      <c r="A33" s="313" t="s">
        <v>2175</v>
      </c>
      <c r="B33" s="316">
        <v>8606</v>
      </c>
    </row>
    <row r="34" spans="1:2" s="31" customFormat="1" ht="21.75" customHeight="1">
      <c r="A34" s="313" t="s">
        <v>2176</v>
      </c>
      <c r="B34" s="316">
        <v>665</v>
      </c>
    </row>
    <row r="35" spans="1:2" ht="21.75" customHeight="1">
      <c r="A35" s="313" t="s">
        <v>2177</v>
      </c>
      <c r="B35" s="317">
        <v>1322</v>
      </c>
    </row>
    <row r="36" spans="1:2" ht="21.75" customHeight="1">
      <c r="A36" s="315" t="s">
        <v>2178</v>
      </c>
      <c r="B36" s="317">
        <v>575</v>
      </c>
    </row>
    <row r="37" spans="1:2" ht="21.75" customHeight="1">
      <c r="A37" s="315" t="s">
        <v>2179</v>
      </c>
      <c r="B37" s="317">
        <v>374</v>
      </c>
    </row>
    <row r="38" spans="1:2" ht="21.75" customHeight="1">
      <c r="A38" s="315" t="s">
        <v>2180</v>
      </c>
      <c r="B38" s="317">
        <v>14882</v>
      </c>
    </row>
    <row r="39" spans="1:2" ht="21.75" customHeight="1">
      <c r="A39" s="315" t="s">
        <v>2181</v>
      </c>
      <c r="B39" s="317">
        <v>269</v>
      </c>
    </row>
    <row r="40" spans="1:2" ht="21.75" customHeight="1">
      <c r="A40" s="315" t="s">
        <v>2182</v>
      </c>
      <c r="B40" s="317">
        <v>268</v>
      </c>
    </row>
    <row r="41" spans="1:2" ht="21.75" customHeight="1">
      <c r="A41" s="315" t="s">
        <v>3555</v>
      </c>
      <c r="B41" s="318">
        <v>123</v>
      </c>
    </row>
    <row r="42" spans="1:2" ht="21.75" customHeight="1">
      <c r="A42" s="315" t="s">
        <v>3556</v>
      </c>
      <c r="B42" s="318">
        <v>103.7</v>
      </c>
    </row>
    <row r="43" spans="1:2" ht="21.75" customHeight="1">
      <c r="A43" s="315" t="s">
        <v>4932</v>
      </c>
      <c r="B43" s="317">
        <v>5210</v>
      </c>
    </row>
    <row r="44" spans="1:2" ht="21.75" customHeight="1">
      <c r="A44" s="315" t="s">
        <v>3518</v>
      </c>
      <c r="B44" s="317">
        <v>5781.9</v>
      </c>
    </row>
    <row r="45" spans="1:2" ht="21.75" customHeight="1">
      <c r="A45" s="315" t="s">
        <v>4393</v>
      </c>
      <c r="B45" s="317">
        <v>0</v>
      </c>
    </row>
    <row r="46" spans="1:2" ht="21.75" customHeight="1">
      <c r="A46" s="315" t="s">
        <v>4656</v>
      </c>
      <c r="B46" s="317">
        <v>658</v>
      </c>
    </row>
    <row r="47" spans="1:2" ht="21.75" customHeight="1">
      <c r="A47" s="315" t="s">
        <v>4657</v>
      </c>
      <c r="B47" s="317">
        <v>671</v>
      </c>
    </row>
    <row r="48" spans="1:2" ht="21.75" customHeight="1">
      <c r="A48" s="267"/>
      <c r="B48" s="268"/>
    </row>
    <row r="51" spans="1:12" ht="16.5">
      <c r="A51" s="308"/>
      <c r="B51" s="309"/>
      <c r="C51" s="310"/>
      <c r="D51" s="310"/>
      <c r="E51" s="310"/>
      <c r="F51" s="310"/>
      <c r="G51" s="310"/>
      <c r="H51" s="310"/>
      <c r="I51" s="310"/>
      <c r="J51" s="310"/>
      <c r="K51" s="310"/>
      <c r="L51" s="310"/>
    </row>
    <row r="52" spans="1:12" ht="16.5">
      <c r="A52" s="311" t="s">
        <v>3925</v>
      </c>
      <c r="B52" s="309"/>
      <c r="C52" s="310"/>
      <c r="D52" s="310" t="s">
        <v>3926</v>
      </c>
      <c r="E52" s="310"/>
      <c r="F52" s="310"/>
      <c r="G52" s="310"/>
      <c r="H52" s="310" t="s">
        <v>3927</v>
      </c>
      <c r="I52" s="310"/>
      <c r="J52" s="310"/>
      <c r="K52" s="310"/>
      <c r="L52" s="310"/>
    </row>
    <row r="53" spans="1:12" ht="16.5">
      <c r="A53" s="308"/>
      <c r="B53" s="448"/>
      <c r="C53" s="448"/>
      <c r="D53" s="310"/>
      <c r="E53" s="310"/>
      <c r="F53" s="310"/>
      <c r="G53" s="310"/>
      <c r="H53" s="310"/>
      <c r="I53" s="310"/>
      <c r="J53" s="310"/>
      <c r="K53" s="310"/>
      <c r="L53" s="310"/>
    </row>
    <row r="54" spans="1:12" ht="16.5">
      <c r="A54" s="308"/>
      <c r="B54" s="446" t="s">
        <v>4945</v>
      </c>
      <c r="C54" s="447"/>
      <c r="D54" s="312"/>
      <c r="E54" s="439" t="s">
        <v>5000</v>
      </c>
      <c r="F54" s="440"/>
      <c r="G54" s="440"/>
      <c r="H54" s="310"/>
      <c r="I54" s="439" t="s">
        <v>4946</v>
      </c>
      <c r="J54" s="440"/>
      <c r="K54" s="440"/>
      <c r="L54" s="310"/>
    </row>
    <row r="55" spans="1:12" ht="16.5">
      <c r="A55" s="308"/>
      <c r="B55" s="441" t="s">
        <v>4919</v>
      </c>
      <c r="C55" s="441"/>
      <c r="D55" s="310"/>
      <c r="E55" s="445" t="s">
        <v>4920</v>
      </c>
      <c r="F55" s="445"/>
      <c r="G55" s="445"/>
      <c r="H55" s="310"/>
      <c r="I55" s="442" t="s">
        <v>4921</v>
      </c>
      <c r="J55" s="442"/>
      <c r="K55" s="442"/>
      <c r="L55" s="310"/>
    </row>
    <row r="56" spans="1:12" ht="16.5">
      <c r="A56" s="308"/>
      <c r="B56" s="309"/>
      <c r="C56" s="310"/>
      <c r="D56" s="310"/>
      <c r="E56" s="310"/>
      <c r="F56" s="310"/>
      <c r="G56" s="310"/>
      <c r="H56" s="310"/>
      <c r="I56" s="310"/>
      <c r="J56" s="310"/>
      <c r="K56" s="310"/>
      <c r="L56" s="310"/>
    </row>
    <row r="57" spans="1:12" ht="16.5">
      <c r="A57" s="308"/>
      <c r="B57" s="309"/>
      <c r="C57" s="310"/>
      <c r="D57" s="310"/>
      <c r="E57" s="310"/>
      <c r="F57" s="310"/>
      <c r="G57" s="310"/>
      <c r="H57" s="310"/>
      <c r="I57" s="310"/>
      <c r="J57" s="310"/>
      <c r="K57" s="310"/>
      <c r="L57" s="310"/>
    </row>
  </sheetData>
  <mergeCells count="9">
    <mergeCell ref="I54:K54"/>
    <mergeCell ref="B55:C55"/>
    <mergeCell ref="I55:K55"/>
    <mergeCell ref="A1:B2"/>
    <mergeCell ref="A3:B3"/>
    <mergeCell ref="E55:G55"/>
    <mergeCell ref="B54:C54"/>
    <mergeCell ref="E54:G54"/>
    <mergeCell ref="B53:C53"/>
  </mergeCells>
  <phoneticPr fontId="57"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1560</v>
      </c>
      <c r="D3" s="518" t="s">
        <v>12</v>
      </c>
      <c r="E3" s="518"/>
      <c r="F3" s="249" t="s">
        <v>2186</v>
      </c>
    </row>
    <row r="4" spans="1:12" ht="18" customHeight="1">
      <c r="A4" s="517" t="s">
        <v>74</v>
      </c>
      <c r="B4" s="517"/>
      <c r="C4" s="29" t="s">
        <v>4655</v>
      </c>
      <c r="D4" s="518" t="s">
        <v>2072</v>
      </c>
      <c r="E4" s="518"/>
      <c r="F4" s="246">
        <f>'Running Hours'!B36</f>
        <v>575</v>
      </c>
    </row>
    <row r="5" spans="1:12" ht="18" customHeight="1">
      <c r="A5" s="517" t="s">
        <v>75</v>
      </c>
      <c r="B5" s="517"/>
      <c r="C5" s="30" t="s">
        <v>4653</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2745</v>
      </c>
      <c r="B8" s="24" t="s">
        <v>1529</v>
      </c>
      <c r="C8" s="24" t="s">
        <v>1530</v>
      </c>
      <c r="D8" s="34">
        <v>8000</v>
      </c>
      <c r="E8" s="8">
        <v>44082</v>
      </c>
      <c r="F8" s="8">
        <v>44082</v>
      </c>
      <c r="G8" s="20">
        <v>0</v>
      </c>
      <c r="H8" s="17">
        <f>IF(I8&lt;=8000,$F$5+(I8/24),"error")</f>
        <v>44998.375</v>
      </c>
      <c r="I8" s="18">
        <f>D8-($F$4-G8)</f>
        <v>7425</v>
      </c>
      <c r="J8" s="12" t="str">
        <f t="shared" ref="J8:J38" si="0">IF(I8="","",IF(I8&lt;0,"OVERDUE","NOT DUE"))</f>
        <v>NOT DUE</v>
      </c>
      <c r="K8" s="24" t="s">
        <v>1548</v>
      </c>
      <c r="L8" s="15"/>
    </row>
    <row r="9" spans="1:12" ht="24">
      <c r="A9" s="273" t="s">
        <v>2746</v>
      </c>
      <c r="B9" s="24" t="s">
        <v>1531</v>
      </c>
      <c r="C9" s="24" t="s">
        <v>1532</v>
      </c>
      <c r="D9" s="34" t="s">
        <v>0</v>
      </c>
      <c r="E9" s="8">
        <v>44082</v>
      </c>
      <c r="F9" s="366">
        <v>44633</v>
      </c>
      <c r="G9" s="52"/>
      <c r="H9" s="10">
        <f>F9+90</f>
        <v>44723</v>
      </c>
      <c r="I9" s="11">
        <f t="shared" ref="I9" ca="1" si="1">IF(ISBLANK(H9),"",H9-DATE(YEAR(NOW()),MONTH(NOW()),DAY(NOW())))</f>
        <v>34</v>
      </c>
      <c r="J9" s="12" t="str">
        <f t="shared" ca="1" si="0"/>
        <v>NOT DUE</v>
      </c>
      <c r="K9" s="24"/>
      <c r="L9" s="113"/>
    </row>
    <row r="10" spans="1:12" ht="26.45" customHeight="1">
      <c r="A10" s="12" t="s">
        <v>2747</v>
      </c>
      <c r="B10" s="24" t="s">
        <v>1536</v>
      </c>
      <c r="C10" s="24" t="s">
        <v>1537</v>
      </c>
      <c r="D10" s="34">
        <v>8000</v>
      </c>
      <c r="E10" s="8">
        <v>44082</v>
      </c>
      <c r="F10" s="8">
        <v>44082</v>
      </c>
      <c r="G10" s="20">
        <v>0</v>
      </c>
      <c r="H10" s="17">
        <f>IF(I10&lt;=8000,$F$5+(I10/24),"error")</f>
        <v>44998.375</v>
      </c>
      <c r="I10" s="18">
        <f t="shared" ref="I10:I17" si="2">D10-($F$4-G10)</f>
        <v>7425</v>
      </c>
      <c r="J10" s="12" t="str">
        <f t="shared" si="0"/>
        <v>NOT DUE</v>
      </c>
      <c r="K10" s="24" t="s">
        <v>1549</v>
      </c>
      <c r="L10" s="15"/>
    </row>
    <row r="11" spans="1:12" ht="24">
      <c r="A11" s="12" t="s">
        <v>2748</v>
      </c>
      <c r="B11" s="24" t="s">
        <v>1536</v>
      </c>
      <c r="C11" s="24" t="s">
        <v>1538</v>
      </c>
      <c r="D11" s="34">
        <v>20000</v>
      </c>
      <c r="E11" s="8">
        <v>44082</v>
      </c>
      <c r="F11" s="8">
        <v>44082</v>
      </c>
      <c r="G11" s="20">
        <v>0</v>
      </c>
      <c r="H11" s="17">
        <f>IF(I11&lt;=20000,$F$5+(I11/24),"error")</f>
        <v>45498.375</v>
      </c>
      <c r="I11" s="18">
        <f t="shared" si="2"/>
        <v>19425</v>
      </c>
      <c r="J11" s="12" t="str">
        <f t="shared" si="0"/>
        <v>NOT DUE</v>
      </c>
      <c r="K11" s="24"/>
      <c r="L11" s="15"/>
    </row>
    <row r="12" spans="1:12" ht="24">
      <c r="A12" s="12" t="s">
        <v>2749</v>
      </c>
      <c r="B12" s="24" t="s">
        <v>1539</v>
      </c>
      <c r="C12" s="24" t="s">
        <v>1540</v>
      </c>
      <c r="D12" s="34">
        <v>8000</v>
      </c>
      <c r="E12" s="8">
        <v>44082</v>
      </c>
      <c r="F12" s="8">
        <v>44082</v>
      </c>
      <c r="G12" s="20">
        <v>0</v>
      </c>
      <c r="H12" s="17">
        <f>IF(I12&lt;=8000,$F$5+(I12/24),"error")</f>
        <v>44998.375</v>
      </c>
      <c r="I12" s="18">
        <f t="shared" si="2"/>
        <v>7425</v>
      </c>
      <c r="J12" s="12" t="str">
        <f t="shared" si="0"/>
        <v>NOT DUE</v>
      </c>
      <c r="K12" s="24"/>
      <c r="L12" s="15"/>
    </row>
    <row r="13" spans="1:12">
      <c r="A13" s="12" t="s">
        <v>2750</v>
      </c>
      <c r="B13" s="24" t="s">
        <v>1539</v>
      </c>
      <c r="C13" s="24" t="s">
        <v>1535</v>
      </c>
      <c r="D13" s="34">
        <v>20000</v>
      </c>
      <c r="E13" s="8">
        <v>44082</v>
      </c>
      <c r="F13" s="8">
        <v>44082</v>
      </c>
      <c r="G13" s="20">
        <v>0</v>
      </c>
      <c r="H13" s="17">
        <f>IF(I13&lt;=20000,$F$5+(I13/24),"error")</f>
        <v>45498.375</v>
      </c>
      <c r="I13" s="18">
        <f t="shared" si="2"/>
        <v>19425</v>
      </c>
      <c r="J13" s="12" t="str">
        <f t="shared" si="0"/>
        <v>NOT DUE</v>
      </c>
      <c r="K13" s="24"/>
      <c r="L13" s="15"/>
    </row>
    <row r="14" spans="1:12" ht="38.450000000000003" customHeight="1">
      <c r="A14" s="12" t="s">
        <v>2751</v>
      </c>
      <c r="B14" s="24" t="s">
        <v>1187</v>
      </c>
      <c r="C14" s="24" t="s">
        <v>1541</v>
      </c>
      <c r="D14" s="34">
        <v>8000</v>
      </c>
      <c r="E14" s="8">
        <v>44082</v>
      </c>
      <c r="F14" s="8">
        <v>44082</v>
      </c>
      <c r="G14" s="20">
        <v>0</v>
      </c>
      <c r="H14" s="17">
        <f>IF(I14&lt;=8000,$F$5+(I14/24),"error")</f>
        <v>44998.375</v>
      </c>
      <c r="I14" s="18">
        <f t="shared" si="2"/>
        <v>7425</v>
      </c>
      <c r="J14" s="12" t="str">
        <f t="shared" si="0"/>
        <v>NOT DUE</v>
      </c>
      <c r="K14" s="24" t="s">
        <v>1550</v>
      </c>
      <c r="L14" s="15"/>
    </row>
    <row r="15" spans="1:12" ht="26.45" customHeight="1">
      <c r="A15" s="12" t="s">
        <v>2752</v>
      </c>
      <c r="B15" s="24" t="s">
        <v>3407</v>
      </c>
      <c r="C15" s="24" t="s">
        <v>1543</v>
      </c>
      <c r="D15" s="34">
        <v>8000</v>
      </c>
      <c r="E15" s="8">
        <v>44082</v>
      </c>
      <c r="F15" s="8">
        <v>44082</v>
      </c>
      <c r="G15" s="20">
        <v>0</v>
      </c>
      <c r="H15" s="17">
        <f t="shared" ref="H15:H17" si="3">IF(I15&lt;=8000,$F$5+(I15/24),"error")</f>
        <v>44998.375</v>
      </c>
      <c r="I15" s="18">
        <f t="shared" si="2"/>
        <v>7425</v>
      </c>
      <c r="J15" s="12" t="str">
        <f t="shared" si="0"/>
        <v>NOT DUE</v>
      </c>
      <c r="K15" s="24" t="s">
        <v>1551</v>
      </c>
      <c r="L15" s="15"/>
    </row>
    <row r="16" spans="1:12" ht="26.45" customHeight="1">
      <c r="A16" s="12" t="s">
        <v>2753</v>
      </c>
      <c r="B16" s="24" t="s">
        <v>1542</v>
      </c>
      <c r="C16" s="24" t="s">
        <v>1543</v>
      </c>
      <c r="D16" s="34">
        <v>8000</v>
      </c>
      <c r="E16" s="8">
        <v>44082</v>
      </c>
      <c r="F16" s="8">
        <v>44082</v>
      </c>
      <c r="G16" s="20">
        <v>0</v>
      </c>
      <c r="H16" s="17">
        <f t="shared" si="3"/>
        <v>44998.375</v>
      </c>
      <c r="I16" s="18">
        <f t="shared" si="2"/>
        <v>7425</v>
      </c>
      <c r="J16" s="12" t="str">
        <f t="shared" si="0"/>
        <v>NOT DUE</v>
      </c>
      <c r="K16" s="24" t="s">
        <v>1551</v>
      </c>
      <c r="L16" s="15"/>
    </row>
    <row r="17" spans="1:12" ht="26.45" customHeight="1">
      <c r="A17" s="12" t="s">
        <v>2754</v>
      </c>
      <c r="B17" s="24" t="s">
        <v>3419</v>
      </c>
      <c r="C17" s="24" t="s">
        <v>1543</v>
      </c>
      <c r="D17" s="34">
        <v>8000</v>
      </c>
      <c r="E17" s="8">
        <v>44082</v>
      </c>
      <c r="F17" s="8">
        <v>44082</v>
      </c>
      <c r="G17" s="20">
        <v>0</v>
      </c>
      <c r="H17" s="17">
        <f t="shared" si="3"/>
        <v>44998.375</v>
      </c>
      <c r="I17" s="18">
        <f t="shared" si="2"/>
        <v>7425</v>
      </c>
      <c r="J17" s="12" t="str">
        <f t="shared" si="0"/>
        <v>NOT DUE</v>
      </c>
      <c r="K17" s="24" t="s">
        <v>1551</v>
      </c>
      <c r="L17" s="15"/>
    </row>
    <row r="18" spans="1:12" ht="24">
      <c r="A18" s="12" t="s">
        <v>2755</v>
      </c>
      <c r="B18" s="24" t="s">
        <v>3401</v>
      </c>
      <c r="C18" s="24" t="s">
        <v>1545</v>
      </c>
      <c r="D18" s="34">
        <v>8000</v>
      </c>
      <c r="E18" s="8">
        <v>44082</v>
      </c>
      <c r="F18" s="8">
        <v>44082</v>
      </c>
      <c r="G18" s="20">
        <v>0</v>
      </c>
      <c r="H18" s="17">
        <f>IF(I18&lt;=8000,$F$5+(I18/24),"error")</f>
        <v>44998.375</v>
      </c>
      <c r="I18" s="18">
        <f>D18-($F$4-G18)</f>
        <v>7425</v>
      </c>
      <c r="J18" s="12" t="str">
        <f t="shared" si="0"/>
        <v>NOT DUE</v>
      </c>
      <c r="K18" s="24"/>
      <c r="L18" s="15"/>
    </row>
    <row r="19" spans="1:12" ht="15" customHeight="1">
      <c r="A19" s="12" t="s">
        <v>2756</v>
      </c>
      <c r="B19" s="24" t="s">
        <v>3403</v>
      </c>
      <c r="C19" s="24" t="s">
        <v>3404</v>
      </c>
      <c r="D19" s="34">
        <v>8000</v>
      </c>
      <c r="E19" s="8">
        <v>44082</v>
      </c>
      <c r="F19" s="8">
        <v>44082</v>
      </c>
      <c r="G19" s="20">
        <v>0</v>
      </c>
      <c r="H19" s="17">
        <f>IF(I19&lt;=8000,$F$5+(I19/24),"error")</f>
        <v>44998.375</v>
      </c>
      <c r="I19" s="18">
        <f>D19-($F$4-G19)</f>
        <v>7425</v>
      </c>
      <c r="J19" s="12" t="str">
        <f t="shared" si="0"/>
        <v>NOT DUE</v>
      </c>
      <c r="K19" s="24"/>
      <c r="L19" s="15"/>
    </row>
    <row r="20" spans="1:12" ht="36">
      <c r="A20" s="271" t="s">
        <v>2757</v>
      </c>
      <c r="B20" s="24" t="s">
        <v>1042</v>
      </c>
      <c r="C20" s="24" t="s">
        <v>1043</v>
      </c>
      <c r="D20" s="34" t="s">
        <v>1</v>
      </c>
      <c r="E20" s="8">
        <v>44082</v>
      </c>
      <c r="F20" s="366">
        <v>44689</v>
      </c>
      <c r="G20" s="52"/>
      <c r="H20" s="10">
        <f>F20+1</f>
        <v>44690</v>
      </c>
      <c r="I20" s="11">
        <f t="shared" ref="I20:I38" ca="1" si="4">IF(ISBLANK(H20),"",H20-DATE(YEAR(NOW()),MONTH(NOW()),DAY(NOW())))</f>
        <v>1</v>
      </c>
      <c r="J20" s="12" t="str">
        <f t="shared" ca="1" si="0"/>
        <v>NOT DUE</v>
      </c>
      <c r="K20" s="24" t="s">
        <v>1072</v>
      </c>
      <c r="L20" s="15"/>
    </row>
    <row r="21" spans="1:12" ht="36">
      <c r="A21" s="271" t="s">
        <v>2758</v>
      </c>
      <c r="B21" s="24" t="s">
        <v>1044</v>
      </c>
      <c r="C21" s="24" t="s">
        <v>1045</v>
      </c>
      <c r="D21" s="34" t="s">
        <v>1</v>
      </c>
      <c r="E21" s="8">
        <v>44082</v>
      </c>
      <c r="F21" s="366">
        <v>44689</v>
      </c>
      <c r="G21" s="52"/>
      <c r="H21" s="10">
        <f t="shared" ref="H21:H22" si="5">F21+1</f>
        <v>44690</v>
      </c>
      <c r="I21" s="11">
        <f t="shared" ca="1" si="4"/>
        <v>1</v>
      </c>
      <c r="J21" s="12" t="str">
        <f t="shared" ca="1" si="0"/>
        <v>NOT DUE</v>
      </c>
      <c r="K21" s="24" t="s">
        <v>1073</v>
      </c>
      <c r="L21" s="15"/>
    </row>
    <row r="22" spans="1:12" ht="36">
      <c r="A22" s="271" t="s">
        <v>2759</v>
      </c>
      <c r="B22" s="24" t="s">
        <v>1046</v>
      </c>
      <c r="C22" s="24" t="s">
        <v>1047</v>
      </c>
      <c r="D22" s="34" t="s">
        <v>1</v>
      </c>
      <c r="E22" s="8">
        <v>44082</v>
      </c>
      <c r="F22" s="366">
        <v>44689</v>
      </c>
      <c r="G22" s="52"/>
      <c r="H22" s="10">
        <f t="shared" si="5"/>
        <v>44690</v>
      </c>
      <c r="I22" s="11">
        <f t="shared" ca="1" si="4"/>
        <v>1</v>
      </c>
      <c r="J22" s="12" t="str">
        <f t="shared" ca="1" si="0"/>
        <v>NOT DUE</v>
      </c>
      <c r="K22" s="24" t="s">
        <v>1074</v>
      </c>
      <c r="L22" s="15"/>
    </row>
    <row r="23" spans="1:12" ht="38.450000000000003" customHeight="1">
      <c r="A23" s="274" t="s">
        <v>2760</v>
      </c>
      <c r="B23" s="24" t="s">
        <v>1048</v>
      </c>
      <c r="C23" s="24" t="s">
        <v>1049</v>
      </c>
      <c r="D23" s="34" t="s">
        <v>4</v>
      </c>
      <c r="E23" s="8">
        <v>44082</v>
      </c>
      <c r="F23" s="366">
        <v>44682</v>
      </c>
      <c r="G23" s="52"/>
      <c r="H23" s="10">
        <f>F23+30</f>
        <v>44712</v>
      </c>
      <c r="I23" s="11">
        <f t="shared" ca="1" si="4"/>
        <v>23</v>
      </c>
      <c r="J23" s="12" t="str">
        <f t="shared" ca="1" si="0"/>
        <v>NOT DUE</v>
      </c>
      <c r="K23" s="24" t="s">
        <v>1075</v>
      </c>
      <c r="L23" s="15"/>
    </row>
    <row r="24" spans="1:12" ht="24">
      <c r="A24" s="271" t="s">
        <v>2761</v>
      </c>
      <c r="B24" s="24" t="s">
        <v>1050</v>
      </c>
      <c r="C24" s="24" t="s">
        <v>1051</v>
      </c>
      <c r="D24" s="34" t="s">
        <v>1</v>
      </c>
      <c r="E24" s="8">
        <v>44082</v>
      </c>
      <c r="F24" s="366">
        <v>44689</v>
      </c>
      <c r="G24" s="52"/>
      <c r="H24" s="10">
        <f t="shared" ref="H24:H27" si="6">F24+1</f>
        <v>44690</v>
      </c>
      <c r="I24" s="11">
        <f t="shared" ca="1" si="4"/>
        <v>1</v>
      </c>
      <c r="J24" s="12" t="str">
        <f t="shared" ca="1" si="0"/>
        <v>NOT DUE</v>
      </c>
      <c r="K24" s="24" t="s">
        <v>1076</v>
      </c>
      <c r="L24" s="15"/>
    </row>
    <row r="25" spans="1:12" ht="26.45" customHeight="1">
      <c r="A25" s="271" t="s">
        <v>2762</v>
      </c>
      <c r="B25" s="24" t="s">
        <v>1052</v>
      </c>
      <c r="C25" s="24" t="s">
        <v>1053</v>
      </c>
      <c r="D25" s="34" t="s">
        <v>1</v>
      </c>
      <c r="E25" s="8">
        <v>44082</v>
      </c>
      <c r="F25" s="366">
        <v>44689</v>
      </c>
      <c r="G25" s="52"/>
      <c r="H25" s="10">
        <f t="shared" si="6"/>
        <v>44690</v>
      </c>
      <c r="I25" s="11">
        <f t="shared" ca="1" si="4"/>
        <v>1</v>
      </c>
      <c r="J25" s="12" t="str">
        <f t="shared" ca="1" si="0"/>
        <v>NOT DUE</v>
      </c>
      <c r="K25" s="24" t="s">
        <v>1077</v>
      </c>
      <c r="L25" s="15"/>
    </row>
    <row r="26" spans="1:12" ht="26.45" customHeight="1">
      <c r="A26" s="271" t="s">
        <v>2763</v>
      </c>
      <c r="B26" s="24" t="s">
        <v>1054</v>
      </c>
      <c r="C26" s="24" t="s">
        <v>1055</v>
      </c>
      <c r="D26" s="34" t="s">
        <v>1</v>
      </c>
      <c r="E26" s="8">
        <v>44082</v>
      </c>
      <c r="F26" s="366">
        <v>44689</v>
      </c>
      <c r="G26" s="52"/>
      <c r="H26" s="10">
        <f t="shared" si="6"/>
        <v>44690</v>
      </c>
      <c r="I26" s="11">
        <f t="shared" ca="1" si="4"/>
        <v>1</v>
      </c>
      <c r="J26" s="12" t="str">
        <f t="shared" ca="1" si="0"/>
        <v>NOT DUE</v>
      </c>
      <c r="K26" s="24" t="s">
        <v>1077</v>
      </c>
      <c r="L26" s="15"/>
    </row>
    <row r="27" spans="1:12" ht="26.45" customHeight="1">
      <c r="A27" s="271" t="s">
        <v>2764</v>
      </c>
      <c r="B27" s="24" t="s">
        <v>1056</v>
      </c>
      <c r="C27" s="24" t="s">
        <v>1043</v>
      </c>
      <c r="D27" s="34" t="s">
        <v>1</v>
      </c>
      <c r="E27" s="8">
        <v>44082</v>
      </c>
      <c r="F27" s="366">
        <v>44689</v>
      </c>
      <c r="G27" s="52"/>
      <c r="H27" s="10">
        <f t="shared" si="6"/>
        <v>44690</v>
      </c>
      <c r="I27" s="11">
        <f t="shared" ca="1" si="4"/>
        <v>1</v>
      </c>
      <c r="J27" s="12" t="str">
        <f t="shared" ca="1" si="0"/>
        <v>NOT DUE</v>
      </c>
      <c r="K27" s="24" t="s">
        <v>1077</v>
      </c>
      <c r="L27" s="15"/>
    </row>
    <row r="28" spans="1:12" ht="26.45" customHeight="1">
      <c r="A28" s="12" t="s">
        <v>2765</v>
      </c>
      <c r="B28" s="24" t="s">
        <v>3517</v>
      </c>
      <c r="C28" s="24" t="s">
        <v>797</v>
      </c>
      <c r="D28" s="34">
        <v>20000</v>
      </c>
      <c r="E28" s="8">
        <v>44082</v>
      </c>
      <c r="F28" s="8">
        <v>44082</v>
      </c>
      <c r="G28" s="20">
        <v>0</v>
      </c>
      <c r="H28" s="17">
        <f>IF(I28&lt;=20000,$F$5+(I28/24),"error")</f>
        <v>45498.375</v>
      </c>
      <c r="I28" s="18">
        <f t="shared" ref="I28:I29" si="7">D28-($F$4-G28)</f>
        <v>19425</v>
      </c>
      <c r="J28" s="12" t="str">
        <f t="shared" si="0"/>
        <v>NOT DUE</v>
      </c>
      <c r="K28" s="24" t="s">
        <v>3412</v>
      </c>
      <c r="L28" s="15"/>
    </row>
    <row r="29" spans="1:12" ht="24">
      <c r="A29" s="12" t="s">
        <v>2766</v>
      </c>
      <c r="B29" s="24" t="s">
        <v>3512</v>
      </c>
      <c r="C29" s="24" t="s">
        <v>3445</v>
      </c>
      <c r="D29" s="34">
        <v>20000</v>
      </c>
      <c r="E29" s="8">
        <v>44082</v>
      </c>
      <c r="F29" s="8">
        <v>44082</v>
      </c>
      <c r="G29" s="20">
        <v>0</v>
      </c>
      <c r="H29" s="17">
        <f>IF(I29&lt;=20000,$F$5+(I29/24),"error")</f>
        <v>45498.375</v>
      </c>
      <c r="I29" s="18">
        <f t="shared" si="7"/>
        <v>19425</v>
      </c>
      <c r="J29" s="12" t="str">
        <f t="shared" si="0"/>
        <v>NOT DUE</v>
      </c>
      <c r="K29" s="24" t="s">
        <v>3412</v>
      </c>
      <c r="L29" s="15"/>
    </row>
    <row r="30" spans="1:12" ht="26.45" customHeight="1">
      <c r="A30" s="273" t="s">
        <v>2767</v>
      </c>
      <c r="B30" s="24" t="s">
        <v>1060</v>
      </c>
      <c r="C30" s="24" t="s">
        <v>1061</v>
      </c>
      <c r="D30" s="34" t="s">
        <v>0</v>
      </c>
      <c r="E30" s="8">
        <v>44082</v>
      </c>
      <c r="F30" s="366">
        <v>44633</v>
      </c>
      <c r="G30" s="52"/>
      <c r="H30" s="10">
        <f>F30+90</f>
        <v>44723</v>
      </c>
      <c r="I30" s="11">
        <f t="shared" ca="1" si="4"/>
        <v>34</v>
      </c>
      <c r="J30" s="12" t="str">
        <f t="shared" ca="1" si="0"/>
        <v>NOT DUE</v>
      </c>
      <c r="K30" s="24" t="s">
        <v>1078</v>
      </c>
      <c r="L30" s="113"/>
    </row>
    <row r="31" spans="1:12" ht="15" customHeight="1">
      <c r="A31" s="271" t="s">
        <v>2768</v>
      </c>
      <c r="B31" s="24" t="s">
        <v>1546</v>
      </c>
      <c r="C31" s="24"/>
      <c r="D31" s="34" t="s">
        <v>1</v>
      </c>
      <c r="E31" s="8">
        <v>44082</v>
      </c>
      <c r="F31" s="366">
        <v>44689</v>
      </c>
      <c r="G31" s="52"/>
      <c r="H31" s="10">
        <f t="shared" ref="H31" si="8">F31+1</f>
        <v>44690</v>
      </c>
      <c r="I31" s="11">
        <f t="shared" ca="1" si="4"/>
        <v>1</v>
      </c>
      <c r="J31" s="12" t="str">
        <f t="shared" ca="1" si="0"/>
        <v>NOT DUE</v>
      </c>
      <c r="K31" s="24" t="s">
        <v>1078</v>
      </c>
      <c r="L31" s="15"/>
    </row>
    <row r="32" spans="1:12" ht="15" customHeight="1">
      <c r="A32" s="12" t="s">
        <v>2769</v>
      </c>
      <c r="B32" s="24" t="s">
        <v>1062</v>
      </c>
      <c r="C32" s="24" t="s">
        <v>1063</v>
      </c>
      <c r="D32" s="34" t="s">
        <v>376</v>
      </c>
      <c r="E32" s="8">
        <v>44082</v>
      </c>
      <c r="F32" s="8">
        <v>44449</v>
      </c>
      <c r="G32" s="52"/>
      <c r="H32" s="10">
        <f>F32+365</f>
        <v>44814</v>
      </c>
      <c r="I32" s="11">
        <f t="shared" ca="1" si="4"/>
        <v>125</v>
      </c>
      <c r="J32" s="12" t="str">
        <f t="shared" ca="1" si="0"/>
        <v>NOT DUE</v>
      </c>
      <c r="K32" s="24" t="s">
        <v>1078</v>
      </c>
      <c r="L32" s="113"/>
    </row>
    <row r="33" spans="1:12" ht="24">
      <c r="A33" s="12" t="s">
        <v>2770</v>
      </c>
      <c r="B33" s="24" t="s">
        <v>1064</v>
      </c>
      <c r="C33" s="24" t="s">
        <v>1065</v>
      </c>
      <c r="D33" s="34" t="s">
        <v>376</v>
      </c>
      <c r="E33" s="8">
        <v>44082</v>
      </c>
      <c r="F33" s="306">
        <v>44449</v>
      </c>
      <c r="G33" s="52"/>
      <c r="H33" s="10">
        <f t="shared" ref="H33:H37" si="9">F33+365</f>
        <v>44814</v>
      </c>
      <c r="I33" s="11">
        <f t="shared" ca="1" si="4"/>
        <v>125</v>
      </c>
      <c r="J33" s="12" t="str">
        <f t="shared" ca="1" si="0"/>
        <v>NOT DUE</v>
      </c>
      <c r="K33" s="24" t="s">
        <v>1079</v>
      </c>
      <c r="L33" s="15"/>
    </row>
    <row r="34" spans="1:12" ht="24">
      <c r="A34" s="12" t="s">
        <v>2771</v>
      </c>
      <c r="B34" s="24" t="s">
        <v>1066</v>
      </c>
      <c r="C34" s="24" t="s">
        <v>1067</v>
      </c>
      <c r="D34" s="34" t="s">
        <v>376</v>
      </c>
      <c r="E34" s="8">
        <v>44082</v>
      </c>
      <c r="F34" s="306">
        <v>44449</v>
      </c>
      <c r="G34" s="52"/>
      <c r="H34" s="10">
        <f t="shared" si="9"/>
        <v>44814</v>
      </c>
      <c r="I34" s="11">
        <f t="shared" ca="1" si="4"/>
        <v>125</v>
      </c>
      <c r="J34" s="12" t="str">
        <f t="shared" ca="1" si="0"/>
        <v>NOT DUE</v>
      </c>
      <c r="K34" s="24" t="s">
        <v>1079</v>
      </c>
      <c r="L34" s="15"/>
    </row>
    <row r="35" spans="1:12" ht="24">
      <c r="A35" s="12" t="s">
        <v>2772</v>
      </c>
      <c r="B35" s="24" t="s">
        <v>1068</v>
      </c>
      <c r="C35" s="24" t="s">
        <v>1069</v>
      </c>
      <c r="D35" s="34" t="s">
        <v>376</v>
      </c>
      <c r="E35" s="8">
        <v>44082</v>
      </c>
      <c r="F35" s="306">
        <v>44449</v>
      </c>
      <c r="G35" s="52"/>
      <c r="H35" s="10">
        <f t="shared" si="9"/>
        <v>44814</v>
      </c>
      <c r="I35" s="11">
        <f t="shared" ca="1" si="4"/>
        <v>125</v>
      </c>
      <c r="J35" s="12" t="str">
        <f t="shared" ca="1" si="0"/>
        <v>NOT DUE</v>
      </c>
      <c r="K35" s="24" t="s">
        <v>1079</v>
      </c>
      <c r="L35" s="15"/>
    </row>
    <row r="36" spans="1:12" ht="24">
      <c r="A36" s="12" t="s">
        <v>2773</v>
      </c>
      <c r="B36" s="24" t="s">
        <v>1070</v>
      </c>
      <c r="C36" s="24" t="s">
        <v>1071</v>
      </c>
      <c r="D36" s="34" t="s">
        <v>376</v>
      </c>
      <c r="E36" s="8">
        <v>44082</v>
      </c>
      <c r="F36" s="306">
        <v>44449</v>
      </c>
      <c r="G36" s="52"/>
      <c r="H36" s="10">
        <f t="shared" si="9"/>
        <v>44814</v>
      </c>
      <c r="I36" s="11">
        <f t="shared" ca="1" si="4"/>
        <v>125</v>
      </c>
      <c r="J36" s="12" t="str">
        <f t="shared" ca="1" si="0"/>
        <v>NOT DUE</v>
      </c>
      <c r="K36" s="24" t="s">
        <v>1080</v>
      </c>
      <c r="L36" s="15"/>
    </row>
    <row r="37" spans="1:12" ht="15" customHeight="1">
      <c r="A37" s="12" t="s">
        <v>2774</v>
      </c>
      <c r="B37" s="24" t="s">
        <v>1081</v>
      </c>
      <c r="C37" s="24" t="s">
        <v>1082</v>
      </c>
      <c r="D37" s="34" t="s">
        <v>376</v>
      </c>
      <c r="E37" s="8">
        <v>44082</v>
      </c>
      <c r="F37" s="306">
        <v>44449</v>
      </c>
      <c r="G37" s="52"/>
      <c r="H37" s="10">
        <f t="shared" si="9"/>
        <v>44814</v>
      </c>
      <c r="I37" s="11">
        <f t="shared" ca="1" si="4"/>
        <v>125</v>
      </c>
      <c r="J37" s="12" t="str">
        <f t="shared" ca="1" si="0"/>
        <v>NOT DUE</v>
      </c>
      <c r="K37" s="24" t="s">
        <v>1080</v>
      </c>
      <c r="L37" s="15"/>
    </row>
    <row r="38" spans="1:12" ht="24.75" customHeight="1">
      <c r="A38" s="274" t="s">
        <v>2775</v>
      </c>
      <c r="B38" s="24" t="s">
        <v>3551</v>
      </c>
      <c r="C38" s="24" t="s">
        <v>3552</v>
      </c>
      <c r="D38" s="34" t="s">
        <v>4</v>
      </c>
      <c r="E38" s="8">
        <v>44082</v>
      </c>
      <c r="F38" s="366">
        <v>44668</v>
      </c>
      <c r="G38" s="52"/>
      <c r="H38" s="10">
        <f>F38+30</f>
        <v>44698</v>
      </c>
      <c r="I38" s="11">
        <f t="shared" ca="1" si="4"/>
        <v>9</v>
      </c>
      <c r="J38" s="12" t="str">
        <f t="shared" ca="1" si="0"/>
        <v>NOT DUE</v>
      </c>
      <c r="K38" s="24"/>
      <c r="L38" s="113"/>
    </row>
    <row r="39" spans="1:12" ht="15" customHeight="1">
      <c r="A39" s="220"/>
    </row>
    <row r="40" spans="1:12">
      <c r="A40" s="220"/>
    </row>
    <row r="41" spans="1:12">
      <c r="A41" s="220"/>
    </row>
    <row r="42" spans="1:12">
      <c r="A42" s="220"/>
      <c r="B42" s="206" t="s">
        <v>4545</v>
      </c>
      <c r="D42" s="39" t="s">
        <v>3926</v>
      </c>
      <c r="H42" s="206" t="s">
        <v>3927</v>
      </c>
    </row>
    <row r="43" spans="1:12">
      <c r="A43" s="220"/>
    </row>
    <row r="44" spans="1:12">
      <c r="A44" s="220"/>
      <c r="C44" s="365" t="s">
        <v>4956</v>
      </c>
      <c r="E44" s="466" t="s">
        <v>5001</v>
      </c>
      <c r="F44" s="466"/>
      <c r="G44" s="466"/>
      <c r="I44" s="462" t="s">
        <v>4949</v>
      </c>
      <c r="J44" s="462"/>
      <c r="K44" s="462"/>
    </row>
    <row r="45" spans="1:12">
      <c r="A45" s="220"/>
      <c r="E45" s="463"/>
      <c r="F45" s="463"/>
      <c r="G45" s="463"/>
      <c r="I45" s="463"/>
      <c r="J45" s="463"/>
      <c r="K45" s="463"/>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E27A13-AC81-4B25-A9FD-4227ACDF7B4A}">
          <x14:formula1>
            <xm:f>Details!$A$1:$A$7</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zoomScaleNormal="100" workbookViewId="0">
      <selection activeCell="F31" sqref="F31"/>
    </sheetView>
  </sheetViews>
  <sheetFormatPr defaultRowHeight="12"/>
  <cols>
    <col min="1" max="1" width="10.875" style="428" customWidth="1"/>
    <col min="2" max="2" width="20.875" style="399" customWidth="1"/>
    <col min="3" max="3" width="41.125" style="408" customWidth="1"/>
    <col min="4" max="4" width="11.875" style="409" customWidth="1"/>
    <col min="5" max="5" width="12.875" style="399" customWidth="1"/>
    <col min="6" max="6" width="11.875" style="399" customWidth="1"/>
    <col min="7" max="7" width="10.875" style="399" customWidth="1"/>
    <col min="8" max="9" width="11.125" style="399" customWidth="1"/>
    <col min="10" max="10" width="10.875" style="399" customWidth="1"/>
    <col min="11" max="12" width="21.875" style="399" customWidth="1"/>
    <col min="13" max="13" width="11.5" style="399" customWidth="1"/>
    <col min="14" max="16384" width="9" style="399"/>
  </cols>
  <sheetData>
    <row r="1" spans="1:12" ht="20.25" customHeight="1">
      <c r="A1" s="525" t="s">
        <v>5</v>
      </c>
      <c r="B1" s="525"/>
      <c r="C1" s="397" t="s">
        <v>4918</v>
      </c>
      <c r="D1" s="525" t="s">
        <v>7</v>
      </c>
      <c r="E1" s="525"/>
      <c r="F1" s="398" t="str">
        <f>VLOOKUP($C$1,Details!$A$2:$D$7,4,FALSE)</f>
        <v>NK 2022591</v>
      </c>
    </row>
    <row r="2" spans="1:12" ht="19.5" customHeight="1">
      <c r="A2" s="525" t="s">
        <v>8</v>
      </c>
      <c r="B2" s="525"/>
      <c r="C2" s="400" t="str">
        <f>VLOOKUP($C$1,Details!$A$2:$D$7,2,FALSE)</f>
        <v>SINGAPORE</v>
      </c>
      <c r="D2" s="525" t="s">
        <v>9</v>
      </c>
      <c r="E2" s="525"/>
      <c r="F2" s="401">
        <f>VLOOKUP($C$1,Details!$A$2:$D$7,3,FALSE)</f>
        <v>9771004</v>
      </c>
    </row>
    <row r="3" spans="1:12" ht="19.5" customHeight="1">
      <c r="A3" s="525" t="s">
        <v>10</v>
      </c>
      <c r="B3" s="525"/>
      <c r="C3" s="400" t="s">
        <v>1557</v>
      </c>
      <c r="D3" s="525" t="s">
        <v>12</v>
      </c>
      <c r="E3" s="525"/>
      <c r="F3" s="402" t="s">
        <v>2185</v>
      </c>
    </row>
    <row r="4" spans="1:12" ht="18" customHeight="1">
      <c r="A4" s="525" t="s">
        <v>74</v>
      </c>
      <c r="B4" s="525"/>
      <c r="C4" s="400" t="s">
        <v>4655</v>
      </c>
      <c r="D4" s="525" t="s">
        <v>2072</v>
      </c>
      <c r="E4" s="525"/>
      <c r="F4" s="403">
        <f>'Running Hours'!B37</f>
        <v>374</v>
      </c>
    </row>
    <row r="5" spans="1:12" ht="18" customHeight="1">
      <c r="A5" s="525" t="s">
        <v>75</v>
      </c>
      <c r="B5" s="525"/>
      <c r="C5" s="404" t="s">
        <v>4653</v>
      </c>
      <c r="D5" s="525" t="s">
        <v>4549</v>
      </c>
      <c r="E5" s="525"/>
      <c r="F5" s="405">
        <f>'Running Hours'!$D3</f>
        <v>44689</v>
      </c>
    </row>
    <row r="6" spans="1:12" ht="7.5" customHeight="1">
      <c r="A6" s="406"/>
      <c r="B6" s="407"/>
    </row>
    <row r="7" spans="1:12" ht="36">
      <c r="A7" s="410" t="s">
        <v>14</v>
      </c>
      <c r="B7" s="410" t="s">
        <v>60</v>
      </c>
      <c r="C7" s="410" t="s">
        <v>16</v>
      </c>
      <c r="D7" s="411" t="s">
        <v>17</v>
      </c>
      <c r="E7" s="410" t="s">
        <v>18</v>
      </c>
      <c r="F7" s="410" t="s">
        <v>61</v>
      </c>
      <c r="G7" s="410" t="s">
        <v>19</v>
      </c>
      <c r="H7" s="410" t="s">
        <v>2</v>
      </c>
      <c r="I7" s="410" t="s">
        <v>20</v>
      </c>
      <c r="J7" s="410" t="s">
        <v>21</v>
      </c>
      <c r="K7" s="410" t="s">
        <v>22</v>
      </c>
      <c r="L7" s="410" t="s">
        <v>56</v>
      </c>
    </row>
    <row r="8" spans="1:12" ht="26.45" customHeight="1">
      <c r="A8" s="412" t="s">
        <v>2776</v>
      </c>
      <c r="B8" s="413" t="s">
        <v>1529</v>
      </c>
      <c r="C8" s="413" t="s">
        <v>1530</v>
      </c>
      <c r="D8" s="414">
        <v>8000</v>
      </c>
      <c r="E8" s="415">
        <v>44082</v>
      </c>
      <c r="F8" s="415">
        <v>44082</v>
      </c>
      <c r="G8" s="416">
        <v>0</v>
      </c>
      <c r="H8" s="417">
        <f>IF(I8&lt;=8000,$F$5+(I8/24),"error")</f>
        <v>45006.75</v>
      </c>
      <c r="I8" s="418">
        <f>D8-($F$4-G8)</f>
        <v>7626</v>
      </c>
      <c r="J8" s="412" t="str">
        <f t="shared" ref="J8:J38" si="0">IF(I8="","",IF(I8&lt;0,"OVERDUE","NOT DUE"))</f>
        <v>NOT DUE</v>
      </c>
      <c r="K8" s="413" t="s">
        <v>1548</v>
      </c>
      <c r="L8" s="419"/>
    </row>
    <row r="9" spans="1:12" ht="24">
      <c r="A9" s="420" t="s">
        <v>2777</v>
      </c>
      <c r="B9" s="413" t="s">
        <v>1531</v>
      </c>
      <c r="C9" s="413" t="s">
        <v>1532</v>
      </c>
      <c r="D9" s="414" t="s">
        <v>0</v>
      </c>
      <c r="E9" s="415">
        <v>44082</v>
      </c>
      <c r="F9" s="366">
        <v>44633</v>
      </c>
      <c r="G9" s="421"/>
      <c r="H9" s="422">
        <f>F9+90</f>
        <v>44723</v>
      </c>
      <c r="I9" s="423">
        <f t="shared" ref="I9" ca="1" si="1">IF(ISBLANK(H9),"",H9-DATE(YEAR(NOW()),MONTH(NOW()),DAY(NOW())))</f>
        <v>34</v>
      </c>
      <c r="J9" s="412" t="str">
        <f t="shared" ca="1" si="0"/>
        <v>NOT DUE</v>
      </c>
      <c r="K9" s="413"/>
      <c r="L9" s="424"/>
    </row>
    <row r="10" spans="1:12" ht="26.45" customHeight="1">
      <c r="A10" s="412" t="s">
        <v>2778</v>
      </c>
      <c r="B10" s="413" t="s">
        <v>1536</v>
      </c>
      <c r="C10" s="413" t="s">
        <v>1537</v>
      </c>
      <c r="D10" s="414">
        <v>8000</v>
      </c>
      <c r="E10" s="415">
        <v>44082</v>
      </c>
      <c r="F10" s="415">
        <v>44082</v>
      </c>
      <c r="G10" s="416">
        <v>0</v>
      </c>
      <c r="H10" s="417">
        <f>IF(I10&lt;=8000,$F$5+(I10/24),"error")</f>
        <v>45006.75</v>
      </c>
      <c r="I10" s="418">
        <f t="shared" ref="I10:I19" si="2">D10-($F$4-G10)</f>
        <v>7626</v>
      </c>
      <c r="J10" s="412" t="str">
        <f t="shared" si="0"/>
        <v>NOT DUE</v>
      </c>
      <c r="K10" s="413" t="s">
        <v>1549</v>
      </c>
      <c r="L10" s="419"/>
    </row>
    <row r="11" spans="1:12" ht="24">
      <c r="A11" s="412" t="s">
        <v>2779</v>
      </c>
      <c r="B11" s="413" t="s">
        <v>1536</v>
      </c>
      <c r="C11" s="413" t="s">
        <v>1538</v>
      </c>
      <c r="D11" s="414">
        <v>20000</v>
      </c>
      <c r="E11" s="415">
        <v>44082</v>
      </c>
      <c r="F11" s="415">
        <v>44082</v>
      </c>
      <c r="G11" s="416">
        <v>0</v>
      </c>
      <c r="H11" s="417">
        <f>IF(I11&lt;=20000,$F$5+(I11/24),"error")</f>
        <v>45506.75</v>
      </c>
      <c r="I11" s="418">
        <f t="shared" si="2"/>
        <v>19626</v>
      </c>
      <c r="J11" s="412" t="str">
        <f t="shared" si="0"/>
        <v>NOT DUE</v>
      </c>
      <c r="K11" s="413"/>
      <c r="L11" s="419"/>
    </row>
    <row r="12" spans="1:12" ht="24">
      <c r="A12" s="412" t="s">
        <v>2780</v>
      </c>
      <c r="B12" s="413" t="s">
        <v>1539</v>
      </c>
      <c r="C12" s="413" t="s">
        <v>1540</v>
      </c>
      <c r="D12" s="414">
        <v>8000</v>
      </c>
      <c r="E12" s="415">
        <v>44082</v>
      </c>
      <c r="F12" s="415">
        <v>44082</v>
      </c>
      <c r="G12" s="416">
        <v>0</v>
      </c>
      <c r="H12" s="417">
        <f>IF(I12&lt;=8000,$F$5+(I12/24),"error")</f>
        <v>45006.75</v>
      </c>
      <c r="I12" s="418">
        <f t="shared" si="2"/>
        <v>7626</v>
      </c>
      <c r="J12" s="412" t="str">
        <f t="shared" si="0"/>
        <v>NOT DUE</v>
      </c>
      <c r="K12" s="413"/>
      <c r="L12" s="419"/>
    </row>
    <row r="13" spans="1:12" ht="21" customHeight="1">
      <c r="A13" s="412" t="s">
        <v>2781</v>
      </c>
      <c r="B13" s="413" t="s">
        <v>1539</v>
      </c>
      <c r="C13" s="413" t="s">
        <v>1535</v>
      </c>
      <c r="D13" s="414">
        <v>20000</v>
      </c>
      <c r="E13" s="415">
        <v>44082</v>
      </c>
      <c r="F13" s="415">
        <v>44082</v>
      </c>
      <c r="G13" s="416">
        <v>0</v>
      </c>
      <c r="H13" s="417">
        <f>IF(I13&lt;=20000,$F$5+(I13/24),"error")</f>
        <v>45506.75</v>
      </c>
      <c r="I13" s="418">
        <f t="shared" si="2"/>
        <v>19626</v>
      </c>
      <c r="J13" s="412" t="str">
        <f t="shared" si="0"/>
        <v>NOT DUE</v>
      </c>
      <c r="K13" s="413"/>
      <c r="L13" s="419"/>
    </row>
    <row r="14" spans="1:12" ht="38.450000000000003" customHeight="1">
      <c r="A14" s="412" t="s">
        <v>2782</v>
      </c>
      <c r="B14" s="413" t="s">
        <v>1187</v>
      </c>
      <c r="C14" s="413" t="s">
        <v>1541</v>
      </c>
      <c r="D14" s="414">
        <v>8000</v>
      </c>
      <c r="E14" s="415">
        <v>44082</v>
      </c>
      <c r="F14" s="415">
        <v>44082</v>
      </c>
      <c r="G14" s="416">
        <v>0</v>
      </c>
      <c r="H14" s="417">
        <f>IF(I14&lt;=8000,$F$5+(I14/24),"error")</f>
        <v>45006.75</v>
      </c>
      <c r="I14" s="418">
        <f t="shared" si="2"/>
        <v>7626</v>
      </c>
      <c r="J14" s="412" t="str">
        <f t="shared" si="0"/>
        <v>NOT DUE</v>
      </c>
      <c r="K14" s="413" t="s">
        <v>1550</v>
      </c>
      <c r="L14" s="419"/>
    </row>
    <row r="15" spans="1:12" ht="26.45" customHeight="1">
      <c r="A15" s="412" t="s">
        <v>2783</v>
      </c>
      <c r="B15" s="413" t="s">
        <v>3407</v>
      </c>
      <c r="C15" s="413" t="s">
        <v>1543</v>
      </c>
      <c r="D15" s="414">
        <v>8000</v>
      </c>
      <c r="E15" s="415">
        <v>44082</v>
      </c>
      <c r="F15" s="415">
        <v>44082</v>
      </c>
      <c r="G15" s="416">
        <v>0</v>
      </c>
      <c r="H15" s="417">
        <f t="shared" ref="H15:H19" si="3">IF(I15&lt;=8000,$F$5+(I15/24),"error")</f>
        <v>45006.75</v>
      </c>
      <c r="I15" s="418">
        <f t="shared" si="2"/>
        <v>7626</v>
      </c>
      <c r="J15" s="412" t="str">
        <f t="shared" si="0"/>
        <v>NOT DUE</v>
      </c>
      <c r="K15" s="413" t="s">
        <v>1551</v>
      </c>
      <c r="L15" s="419"/>
    </row>
    <row r="16" spans="1:12" ht="26.45" customHeight="1">
      <c r="A16" s="412" t="s">
        <v>2784</v>
      </c>
      <c r="B16" s="413" t="s">
        <v>1542</v>
      </c>
      <c r="C16" s="413" t="s">
        <v>1543</v>
      </c>
      <c r="D16" s="414">
        <v>8000</v>
      </c>
      <c r="E16" s="415">
        <v>44082</v>
      </c>
      <c r="F16" s="415">
        <v>44082</v>
      </c>
      <c r="G16" s="416">
        <v>0</v>
      </c>
      <c r="H16" s="417">
        <f t="shared" si="3"/>
        <v>45006.75</v>
      </c>
      <c r="I16" s="418">
        <f t="shared" si="2"/>
        <v>7626</v>
      </c>
      <c r="J16" s="412" t="str">
        <f t="shared" si="0"/>
        <v>NOT DUE</v>
      </c>
      <c r="K16" s="413" t="s">
        <v>1551</v>
      </c>
      <c r="L16" s="419"/>
    </row>
    <row r="17" spans="1:12" ht="26.45" customHeight="1">
      <c r="A17" s="412" t="s">
        <v>2785</v>
      </c>
      <c r="B17" s="413" t="s">
        <v>3419</v>
      </c>
      <c r="C17" s="413" t="s">
        <v>1543</v>
      </c>
      <c r="D17" s="414">
        <v>8000</v>
      </c>
      <c r="E17" s="415">
        <v>44082</v>
      </c>
      <c r="F17" s="415">
        <v>44082</v>
      </c>
      <c r="G17" s="416">
        <v>0</v>
      </c>
      <c r="H17" s="417">
        <f t="shared" si="3"/>
        <v>45006.75</v>
      </c>
      <c r="I17" s="418">
        <f t="shared" si="2"/>
        <v>7626</v>
      </c>
      <c r="J17" s="412" t="str">
        <f t="shared" si="0"/>
        <v>NOT DUE</v>
      </c>
      <c r="K17" s="413" t="s">
        <v>1551</v>
      </c>
      <c r="L17" s="419"/>
    </row>
    <row r="18" spans="1:12" ht="24">
      <c r="A18" s="412" t="s">
        <v>2786</v>
      </c>
      <c r="B18" s="413" t="s">
        <v>3401</v>
      </c>
      <c r="C18" s="413" t="s">
        <v>1545</v>
      </c>
      <c r="D18" s="414">
        <v>8000</v>
      </c>
      <c r="E18" s="415">
        <v>44082</v>
      </c>
      <c r="F18" s="415">
        <v>44082</v>
      </c>
      <c r="G18" s="416">
        <v>0</v>
      </c>
      <c r="H18" s="417">
        <f t="shared" si="3"/>
        <v>45006.75</v>
      </c>
      <c r="I18" s="418">
        <f t="shared" si="2"/>
        <v>7626</v>
      </c>
      <c r="J18" s="412" t="str">
        <f t="shared" si="0"/>
        <v>NOT DUE</v>
      </c>
      <c r="K18" s="413"/>
      <c r="L18" s="419"/>
    </row>
    <row r="19" spans="1:12" ht="15" customHeight="1">
      <c r="A19" s="412" t="s">
        <v>2787</v>
      </c>
      <c r="B19" s="413" t="s">
        <v>3403</v>
      </c>
      <c r="C19" s="413" t="s">
        <v>3404</v>
      </c>
      <c r="D19" s="414">
        <v>8000</v>
      </c>
      <c r="E19" s="415">
        <v>44082</v>
      </c>
      <c r="F19" s="415">
        <v>44082</v>
      </c>
      <c r="G19" s="416">
        <v>0</v>
      </c>
      <c r="H19" s="417">
        <f t="shared" si="3"/>
        <v>45006.75</v>
      </c>
      <c r="I19" s="418">
        <f t="shared" si="2"/>
        <v>7626</v>
      </c>
      <c r="J19" s="412" t="str">
        <f t="shared" si="0"/>
        <v>NOT DUE</v>
      </c>
      <c r="K19" s="413"/>
      <c r="L19" s="419"/>
    </row>
    <row r="20" spans="1:12" ht="36">
      <c r="A20" s="425" t="s">
        <v>2788</v>
      </c>
      <c r="B20" s="413" t="s">
        <v>1042</v>
      </c>
      <c r="C20" s="413" t="s">
        <v>1043</v>
      </c>
      <c r="D20" s="414" t="s">
        <v>1</v>
      </c>
      <c r="E20" s="415">
        <v>44082</v>
      </c>
      <c r="F20" s="366">
        <v>44689</v>
      </c>
      <c r="G20" s="421"/>
      <c r="H20" s="422">
        <f>F20+1</f>
        <v>44690</v>
      </c>
      <c r="I20" s="423">
        <f t="shared" ref="I20:I38" ca="1" si="4">IF(ISBLANK(H20),"",H20-DATE(YEAR(NOW()),MONTH(NOW()),DAY(NOW())))</f>
        <v>1</v>
      </c>
      <c r="J20" s="412" t="str">
        <f t="shared" ca="1" si="0"/>
        <v>NOT DUE</v>
      </c>
      <c r="K20" s="413" t="s">
        <v>1072</v>
      </c>
      <c r="L20" s="419"/>
    </row>
    <row r="21" spans="1:12" ht="36">
      <c r="A21" s="425" t="s">
        <v>2789</v>
      </c>
      <c r="B21" s="413" t="s">
        <v>1044</v>
      </c>
      <c r="C21" s="413" t="s">
        <v>1045</v>
      </c>
      <c r="D21" s="414" t="s">
        <v>1</v>
      </c>
      <c r="E21" s="415">
        <v>44082</v>
      </c>
      <c r="F21" s="366">
        <v>44689</v>
      </c>
      <c r="G21" s="421"/>
      <c r="H21" s="422">
        <f t="shared" ref="H21:H22" si="5">F21+1</f>
        <v>44690</v>
      </c>
      <c r="I21" s="423">
        <f t="shared" ca="1" si="4"/>
        <v>1</v>
      </c>
      <c r="J21" s="412" t="str">
        <f t="shared" ca="1" si="0"/>
        <v>NOT DUE</v>
      </c>
      <c r="K21" s="413" t="s">
        <v>1073</v>
      </c>
      <c r="L21" s="419"/>
    </row>
    <row r="22" spans="1:12" ht="36">
      <c r="A22" s="425" t="s">
        <v>2790</v>
      </c>
      <c r="B22" s="413" t="s">
        <v>1046</v>
      </c>
      <c r="C22" s="413" t="s">
        <v>1047</v>
      </c>
      <c r="D22" s="414" t="s">
        <v>1</v>
      </c>
      <c r="E22" s="415">
        <v>44082</v>
      </c>
      <c r="F22" s="366">
        <v>44689</v>
      </c>
      <c r="G22" s="421"/>
      <c r="H22" s="422">
        <f t="shared" si="5"/>
        <v>44690</v>
      </c>
      <c r="I22" s="423">
        <f t="shared" ca="1" si="4"/>
        <v>1</v>
      </c>
      <c r="J22" s="412" t="str">
        <f t="shared" ca="1" si="0"/>
        <v>NOT DUE</v>
      </c>
      <c r="K22" s="413" t="s">
        <v>1074</v>
      </c>
      <c r="L22" s="419"/>
    </row>
    <row r="23" spans="1:12" ht="38.450000000000003" customHeight="1">
      <c r="A23" s="426" t="s">
        <v>2791</v>
      </c>
      <c r="B23" s="413" t="s">
        <v>1048</v>
      </c>
      <c r="C23" s="413" t="s">
        <v>1049</v>
      </c>
      <c r="D23" s="414" t="s">
        <v>4</v>
      </c>
      <c r="E23" s="415">
        <v>44082</v>
      </c>
      <c r="F23" s="366">
        <v>44661</v>
      </c>
      <c r="G23" s="421"/>
      <c r="H23" s="422">
        <f>F23+30</f>
        <v>44691</v>
      </c>
      <c r="I23" s="423">
        <f t="shared" ca="1" si="4"/>
        <v>2</v>
      </c>
      <c r="J23" s="412" t="str">
        <f t="shared" ca="1" si="0"/>
        <v>NOT DUE</v>
      </c>
      <c r="K23" s="413" t="s">
        <v>1075</v>
      </c>
      <c r="L23" s="419"/>
    </row>
    <row r="24" spans="1:12" ht="24">
      <c r="A24" s="425" t="s">
        <v>2792</v>
      </c>
      <c r="B24" s="413" t="s">
        <v>1050</v>
      </c>
      <c r="C24" s="413" t="s">
        <v>1051</v>
      </c>
      <c r="D24" s="414" t="s">
        <v>1</v>
      </c>
      <c r="E24" s="415">
        <v>44082</v>
      </c>
      <c r="F24" s="366">
        <v>44689</v>
      </c>
      <c r="G24" s="421"/>
      <c r="H24" s="422">
        <f t="shared" ref="H24:H27" si="6">F24+1</f>
        <v>44690</v>
      </c>
      <c r="I24" s="423">
        <f t="shared" ca="1" si="4"/>
        <v>1</v>
      </c>
      <c r="J24" s="412" t="str">
        <f t="shared" ca="1" si="0"/>
        <v>NOT DUE</v>
      </c>
      <c r="K24" s="413" t="s">
        <v>1076</v>
      </c>
      <c r="L24" s="419"/>
    </row>
    <row r="25" spans="1:12" ht="26.45" customHeight="1">
      <c r="A25" s="425" t="s">
        <v>2793</v>
      </c>
      <c r="B25" s="413" t="s">
        <v>1052</v>
      </c>
      <c r="C25" s="413" t="s">
        <v>1053</v>
      </c>
      <c r="D25" s="414" t="s">
        <v>1</v>
      </c>
      <c r="E25" s="415">
        <v>44082</v>
      </c>
      <c r="F25" s="366">
        <v>44689</v>
      </c>
      <c r="G25" s="421"/>
      <c r="H25" s="422">
        <f t="shared" si="6"/>
        <v>44690</v>
      </c>
      <c r="I25" s="423">
        <f t="shared" ca="1" si="4"/>
        <v>1</v>
      </c>
      <c r="J25" s="412" t="str">
        <f t="shared" ca="1" si="0"/>
        <v>NOT DUE</v>
      </c>
      <c r="K25" s="413" t="s">
        <v>1077</v>
      </c>
      <c r="L25" s="419"/>
    </row>
    <row r="26" spans="1:12" ht="26.45" customHeight="1">
      <c r="A26" s="425" t="s">
        <v>2794</v>
      </c>
      <c r="B26" s="413" t="s">
        <v>1054</v>
      </c>
      <c r="C26" s="413" t="s">
        <v>1055</v>
      </c>
      <c r="D26" s="414" t="s">
        <v>1</v>
      </c>
      <c r="E26" s="415">
        <v>44082</v>
      </c>
      <c r="F26" s="366">
        <v>44689</v>
      </c>
      <c r="G26" s="421"/>
      <c r="H26" s="422">
        <f t="shared" si="6"/>
        <v>44690</v>
      </c>
      <c r="I26" s="423">
        <f t="shared" ca="1" si="4"/>
        <v>1</v>
      </c>
      <c r="J26" s="412" t="str">
        <f t="shared" ca="1" si="0"/>
        <v>NOT DUE</v>
      </c>
      <c r="K26" s="413" t="s">
        <v>1077</v>
      </c>
      <c r="L26" s="419"/>
    </row>
    <row r="27" spans="1:12" ht="26.45" customHeight="1">
      <c r="A27" s="425" t="s">
        <v>2795</v>
      </c>
      <c r="B27" s="413" t="s">
        <v>1056</v>
      </c>
      <c r="C27" s="413" t="s">
        <v>1043</v>
      </c>
      <c r="D27" s="414" t="s">
        <v>1</v>
      </c>
      <c r="E27" s="415">
        <v>44082</v>
      </c>
      <c r="F27" s="366">
        <v>44689</v>
      </c>
      <c r="G27" s="421"/>
      <c r="H27" s="422">
        <f t="shared" si="6"/>
        <v>44690</v>
      </c>
      <c r="I27" s="423">
        <f t="shared" ca="1" si="4"/>
        <v>1</v>
      </c>
      <c r="J27" s="412" t="str">
        <f t="shared" ca="1" si="0"/>
        <v>NOT DUE</v>
      </c>
      <c r="K27" s="413" t="s">
        <v>1077</v>
      </c>
      <c r="L27" s="419"/>
    </row>
    <row r="28" spans="1:12" ht="26.45" customHeight="1">
      <c r="A28" s="412" t="s">
        <v>2796</v>
      </c>
      <c r="B28" s="413" t="s">
        <v>3517</v>
      </c>
      <c r="C28" s="413" t="s">
        <v>1041</v>
      </c>
      <c r="D28" s="414">
        <v>20000</v>
      </c>
      <c r="E28" s="415">
        <v>44082</v>
      </c>
      <c r="F28" s="415">
        <v>44082</v>
      </c>
      <c r="G28" s="416">
        <v>0</v>
      </c>
      <c r="H28" s="417">
        <f>IF(I28&lt;=20000,$F$5+(I28/24),"error")</f>
        <v>45506.75</v>
      </c>
      <c r="I28" s="418">
        <f t="shared" ref="I28:I29" si="7">D28-($F$4-G28)</f>
        <v>19626</v>
      </c>
      <c r="J28" s="412" t="str">
        <f t="shared" si="0"/>
        <v>NOT DUE</v>
      </c>
      <c r="K28" s="413" t="s">
        <v>3412</v>
      </c>
      <c r="L28" s="419"/>
    </row>
    <row r="29" spans="1:12" ht="24">
      <c r="A29" s="412" t="s">
        <v>2797</v>
      </c>
      <c r="B29" s="413" t="s">
        <v>3512</v>
      </c>
      <c r="C29" s="413" t="s">
        <v>3445</v>
      </c>
      <c r="D29" s="414">
        <v>20000</v>
      </c>
      <c r="E29" s="415">
        <v>44082</v>
      </c>
      <c r="F29" s="415">
        <v>44082</v>
      </c>
      <c r="G29" s="416">
        <v>0</v>
      </c>
      <c r="H29" s="417">
        <f>IF(I29&lt;=20000,$F$5+(I29/24),"error")</f>
        <v>45506.75</v>
      </c>
      <c r="I29" s="418">
        <f t="shared" si="7"/>
        <v>19626</v>
      </c>
      <c r="J29" s="412" t="str">
        <f t="shared" si="0"/>
        <v>NOT DUE</v>
      </c>
      <c r="K29" s="413" t="s">
        <v>3412</v>
      </c>
      <c r="L29" s="419"/>
    </row>
    <row r="30" spans="1:12" ht="26.45" customHeight="1">
      <c r="A30" s="427" t="s">
        <v>2798</v>
      </c>
      <c r="B30" s="413" t="s">
        <v>1060</v>
      </c>
      <c r="C30" s="413" t="s">
        <v>1061</v>
      </c>
      <c r="D30" s="414" t="s">
        <v>0</v>
      </c>
      <c r="E30" s="415">
        <v>44082</v>
      </c>
      <c r="F30" s="366">
        <v>44633</v>
      </c>
      <c r="G30" s="421"/>
      <c r="H30" s="422">
        <f>F30+90</f>
        <v>44723</v>
      </c>
      <c r="I30" s="423">
        <f t="shared" ca="1" si="4"/>
        <v>34</v>
      </c>
      <c r="J30" s="412" t="str">
        <f t="shared" ca="1" si="0"/>
        <v>NOT DUE</v>
      </c>
      <c r="K30" s="413" t="s">
        <v>1078</v>
      </c>
      <c r="L30" s="424"/>
    </row>
    <row r="31" spans="1:12" ht="15" customHeight="1">
      <c r="A31" s="412" t="s">
        <v>2799</v>
      </c>
      <c r="B31" s="413" t="s">
        <v>1546</v>
      </c>
      <c r="C31" s="413"/>
      <c r="D31" s="414" t="s">
        <v>1</v>
      </c>
      <c r="E31" s="415">
        <v>44082</v>
      </c>
      <c r="F31" s="366">
        <v>44689</v>
      </c>
      <c r="G31" s="421"/>
      <c r="H31" s="422">
        <f t="shared" ref="H31" si="8">F31+1</f>
        <v>44690</v>
      </c>
      <c r="I31" s="423">
        <f t="shared" ca="1" si="4"/>
        <v>1</v>
      </c>
      <c r="J31" s="412" t="str">
        <f t="shared" ca="1" si="0"/>
        <v>NOT DUE</v>
      </c>
      <c r="K31" s="413" t="s">
        <v>1078</v>
      </c>
      <c r="L31" s="419"/>
    </row>
    <row r="32" spans="1:12" ht="15" customHeight="1">
      <c r="A32" s="412" t="s">
        <v>2800</v>
      </c>
      <c r="B32" s="413" t="s">
        <v>1062</v>
      </c>
      <c r="C32" s="413" t="s">
        <v>1063</v>
      </c>
      <c r="D32" s="414" t="s">
        <v>376</v>
      </c>
      <c r="E32" s="415">
        <v>44082</v>
      </c>
      <c r="F32" s="415">
        <v>44449</v>
      </c>
      <c r="G32" s="421"/>
      <c r="H32" s="422">
        <f>F32+365</f>
        <v>44814</v>
      </c>
      <c r="I32" s="423">
        <f t="shared" ca="1" si="4"/>
        <v>125</v>
      </c>
      <c r="J32" s="412" t="str">
        <f t="shared" ca="1" si="0"/>
        <v>NOT DUE</v>
      </c>
      <c r="K32" s="413" t="s">
        <v>1078</v>
      </c>
      <c r="L32" s="424"/>
    </row>
    <row r="33" spans="1:12" ht="24">
      <c r="A33" s="412" t="s">
        <v>2801</v>
      </c>
      <c r="B33" s="413" t="s">
        <v>1064</v>
      </c>
      <c r="C33" s="413" t="s">
        <v>1065</v>
      </c>
      <c r="D33" s="414" t="s">
        <v>376</v>
      </c>
      <c r="E33" s="415">
        <v>44082</v>
      </c>
      <c r="F33" s="415">
        <v>44449</v>
      </c>
      <c r="G33" s="421"/>
      <c r="H33" s="422">
        <f t="shared" ref="H33:H37" si="9">F33+365</f>
        <v>44814</v>
      </c>
      <c r="I33" s="423">
        <f t="shared" ca="1" si="4"/>
        <v>125</v>
      </c>
      <c r="J33" s="412" t="str">
        <f t="shared" ca="1" si="0"/>
        <v>NOT DUE</v>
      </c>
      <c r="K33" s="413" t="s">
        <v>1079</v>
      </c>
      <c r="L33" s="419"/>
    </row>
    <row r="34" spans="1:12" ht="24">
      <c r="A34" s="412" t="s">
        <v>2802</v>
      </c>
      <c r="B34" s="413" t="s">
        <v>1066</v>
      </c>
      <c r="C34" s="413" t="s">
        <v>1067</v>
      </c>
      <c r="D34" s="414" t="s">
        <v>376</v>
      </c>
      <c r="E34" s="415">
        <v>44082</v>
      </c>
      <c r="F34" s="415">
        <v>44449</v>
      </c>
      <c r="G34" s="421"/>
      <c r="H34" s="422">
        <f t="shared" si="9"/>
        <v>44814</v>
      </c>
      <c r="I34" s="423">
        <f t="shared" ca="1" si="4"/>
        <v>125</v>
      </c>
      <c r="J34" s="412" t="str">
        <f t="shared" ca="1" si="0"/>
        <v>NOT DUE</v>
      </c>
      <c r="K34" s="413" t="s">
        <v>1079</v>
      </c>
      <c r="L34" s="419"/>
    </row>
    <row r="35" spans="1:12" ht="24">
      <c r="A35" s="412" t="s">
        <v>2803</v>
      </c>
      <c r="B35" s="413" t="s">
        <v>1068</v>
      </c>
      <c r="C35" s="413" t="s">
        <v>1069</v>
      </c>
      <c r="D35" s="414" t="s">
        <v>376</v>
      </c>
      <c r="E35" s="415">
        <v>44082</v>
      </c>
      <c r="F35" s="415">
        <v>44449</v>
      </c>
      <c r="G35" s="421"/>
      <c r="H35" s="422">
        <f t="shared" si="9"/>
        <v>44814</v>
      </c>
      <c r="I35" s="423">
        <f t="shared" ca="1" si="4"/>
        <v>125</v>
      </c>
      <c r="J35" s="412" t="str">
        <f t="shared" ca="1" si="0"/>
        <v>NOT DUE</v>
      </c>
      <c r="K35" s="413" t="s">
        <v>1079</v>
      </c>
      <c r="L35" s="419"/>
    </row>
    <row r="36" spans="1:12" ht="24">
      <c r="A36" s="412" t="s">
        <v>2804</v>
      </c>
      <c r="B36" s="413" t="s">
        <v>1070</v>
      </c>
      <c r="C36" s="413" t="s">
        <v>1071</v>
      </c>
      <c r="D36" s="414" t="s">
        <v>376</v>
      </c>
      <c r="E36" s="415">
        <v>44082</v>
      </c>
      <c r="F36" s="415">
        <v>44449</v>
      </c>
      <c r="G36" s="421"/>
      <c r="H36" s="422">
        <f t="shared" si="9"/>
        <v>44814</v>
      </c>
      <c r="I36" s="423">
        <f t="shared" ca="1" si="4"/>
        <v>125</v>
      </c>
      <c r="J36" s="412" t="str">
        <f t="shared" ca="1" si="0"/>
        <v>NOT DUE</v>
      </c>
      <c r="K36" s="413" t="s">
        <v>1080</v>
      </c>
      <c r="L36" s="419"/>
    </row>
    <row r="37" spans="1:12" ht="15" customHeight="1">
      <c r="A37" s="412" t="s">
        <v>2805</v>
      </c>
      <c r="B37" s="413" t="s">
        <v>1081</v>
      </c>
      <c r="C37" s="413" t="s">
        <v>1082</v>
      </c>
      <c r="D37" s="414" t="s">
        <v>376</v>
      </c>
      <c r="E37" s="415">
        <v>44082</v>
      </c>
      <c r="F37" s="415">
        <v>44449</v>
      </c>
      <c r="G37" s="421"/>
      <c r="H37" s="422">
        <f t="shared" si="9"/>
        <v>44814</v>
      </c>
      <c r="I37" s="423">
        <f t="shared" ca="1" si="4"/>
        <v>125</v>
      </c>
      <c r="J37" s="412" t="str">
        <f t="shared" ca="1" si="0"/>
        <v>NOT DUE</v>
      </c>
      <c r="K37" s="413" t="s">
        <v>1080</v>
      </c>
      <c r="L37" s="419"/>
    </row>
    <row r="38" spans="1:12" ht="21.75" customHeight="1">
      <c r="A38" s="426" t="s">
        <v>2806</v>
      </c>
      <c r="B38" s="413" t="s">
        <v>3551</v>
      </c>
      <c r="C38" s="413" t="s">
        <v>3552</v>
      </c>
      <c r="D38" s="414" t="s">
        <v>4</v>
      </c>
      <c r="E38" s="415">
        <v>44082</v>
      </c>
      <c r="F38" s="366">
        <v>44668</v>
      </c>
      <c r="G38" s="421"/>
      <c r="H38" s="422">
        <f>F38+30</f>
        <v>44698</v>
      </c>
      <c r="I38" s="423">
        <f t="shared" ca="1" si="4"/>
        <v>9</v>
      </c>
      <c r="J38" s="412" t="str">
        <f t="shared" ca="1" si="0"/>
        <v>NOT DUE</v>
      </c>
      <c r="K38" s="413"/>
      <c r="L38" s="424" t="s">
        <v>4392</v>
      </c>
    </row>
    <row r="39" spans="1:12" ht="15" customHeight="1"/>
    <row r="42" spans="1:12">
      <c r="B42" s="429" t="s">
        <v>4545</v>
      </c>
      <c r="D42" s="409" t="s">
        <v>3926</v>
      </c>
      <c r="H42" s="429" t="s">
        <v>3927</v>
      </c>
    </row>
    <row r="44" spans="1:12">
      <c r="C44" s="430" t="s">
        <v>4956</v>
      </c>
      <c r="E44" s="523" t="s">
        <v>5001</v>
      </c>
      <c r="F44" s="523"/>
      <c r="G44" s="523"/>
      <c r="I44" s="523" t="s">
        <v>4949</v>
      </c>
      <c r="J44" s="523"/>
      <c r="K44" s="523"/>
    </row>
    <row r="45" spans="1:12">
      <c r="E45" s="524"/>
      <c r="F45" s="524"/>
      <c r="G45" s="524"/>
      <c r="I45" s="524"/>
      <c r="J45" s="524"/>
      <c r="K45" s="524"/>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295792E-425E-4657-9089-7052C816446C}">
          <x14:formula1>
            <xm:f>Details!$A$1:$A$7</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topLeftCell="A22"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1561</v>
      </c>
      <c r="D3" s="518" t="s">
        <v>12</v>
      </c>
      <c r="E3" s="518"/>
      <c r="F3" s="249" t="s">
        <v>2687</v>
      </c>
    </row>
    <row r="4" spans="1:12" ht="18" customHeight="1">
      <c r="A4" s="517" t="s">
        <v>74</v>
      </c>
      <c r="B4" s="517"/>
      <c r="C4" s="29" t="s">
        <v>4691</v>
      </c>
      <c r="D4" s="518" t="s">
        <v>2072</v>
      </c>
      <c r="E4" s="518"/>
      <c r="F4" s="246">
        <f>'Running Hours'!B46</f>
        <v>658</v>
      </c>
    </row>
    <row r="5" spans="1:12" ht="18" customHeight="1">
      <c r="A5" s="517" t="s">
        <v>75</v>
      </c>
      <c r="B5" s="517"/>
      <c r="C5" s="30" t="s">
        <v>4653</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2688</v>
      </c>
      <c r="B8" s="24" t="s">
        <v>1531</v>
      </c>
      <c r="C8" s="24" t="s">
        <v>1532</v>
      </c>
      <c r="D8" s="34" t="s">
        <v>0</v>
      </c>
      <c r="E8" s="8">
        <v>44082</v>
      </c>
      <c r="F8" s="366">
        <v>44633</v>
      </c>
      <c r="G8" s="52"/>
      <c r="H8" s="10">
        <f>F8+90</f>
        <v>44723</v>
      </c>
      <c r="I8" s="11">
        <f t="shared" ref="I8:I16" ca="1" si="0">IF(ISBLANK(H8),"",H8-DATE(YEAR(NOW()),MONTH(NOW()),DAY(NOW())))</f>
        <v>34</v>
      </c>
      <c r="J8" s="12" t="str">
        <f t="shared" ref="J8:J36" ca="1" si="1">IF(I8="","",IF(I8&lt;0,"OVERDUE","NOT DUE"))</f>
        <v>NOT DUE</v>
      </c>
      <c r="K8" s="24"/>
      <c r="L8" s="113"/>
    </row>
    <row r="9" spans="1:12" ht="26.45" customHeight="1">
      <c r="A9" s="209" t="s">
        <v>2689</v>
      </c>
      <c r="B9" s="170" t="s">
        <v>1536</v>
      </c>
      <c r="C9" s="170" t="s">
        <v>1537</v>
      </c>
      <c r="D9" s="210" t="s">
        <v>376</v>
      </c>
      <c r="E9" s="8">
        <v>44082</v>
      </c>
      <c r="F9" s="8">
        <v>44449</v>
      </c>
      <c r="G9" s="52"/>
      <c r="H9" s="174">
        <f>F9+365</f>
        <v>44814</v>
      </c>
      <c r="I9" s="208">
        <f t="shared" ca="1" si="0"/>
        <v>125</v>
      </c>
      <c r="J9" s="12" t="str">
        <f t="shared" ca="1" si="1"/>
        <v>NOT DUE</v>
      </c>
      <c r="K9" s="24" t="s">
        <v>1549</v>
      </c>
      <c r="L9" s="113"/>
    </row>
    <row r="10" spans="1:12" ht="24">
      <c r="A10" s="209" t="s">
        <v>2690</v>
      </c>
      <c r="B10" s="170" t="s">
        <v>1536</v>
      </c>
      <c r="C10" s="170" t="s">
        <v>1538</v>
      </c>
      <c r="D10" s="210" t="s">
        <v>4088</v>
      </c>
      <c r="E10" s="8">
        <v>44082</v>
      </c>
      <c r="F10" s="8">
        <v>44082</v>
      </c>
      <c r="G10" s="52"/>
      <c r="H10" s="174">
        <f>F10+(365*5)</f>
        <v>45907</v>
      </c>
      <c r="I10" s="208">
        <f t="shared" ca="1" si="0"/>
        <v>1218</v>
      </c>
      <c r="J10" s="12" t="str">
        <f t="shared" ca="1" si="1"/>
        <v>NOT DUE</v>
      </c>
      <c r="K10" s="24"/>
      <c r="L10" s="15"/>
    </row>
    <row r="11" spans="1:12" ht="24">
      <c r="A11" s="209" t="s">
        <v>2691</v>
      </c>
      <c r="B11" s="170" t="s">
        <v>1539</v>
      </c>
      <c r="C11" s="170" t="s">
        <v>1540</v>
      </c>
      <c r="D11" s="210" t="s">
        <v>376</v>
      </c>
      <c r="E11" s="8">
        <v>44082</v>
      </c>
      <c r="F11" s="8">
        <v>44449</v>
      </c>
      <c r="G11" s="52"/>
      <c r="H11" s="174">
        <f>F11+365</f>
        <v>44814</v>
      </c>
      <c r="I11" s="208">
        <f t="shared" ca="1" si="0"/>
        <v>125</v>
      </c>
      <c r="J11" s="12" t="str">
        <f t="shared" ca="1" si="1"/>
        <v>NOT DUE</v>
      </c>
      <c r="K11" s="24"/>
      <c r="L11" s="113"/>
    </row>
    <row r="12" spans="1:12">
      <c r="A12" s="209" t="s">
        <v>2692</v>
      </c>
      <c r="B12" s="170" t="s">
        <v>1539</v>
      </c>
      <c r="C12" s="170" t="s">
        <v>1535</v>
      </c>
      <c r="D12" s="210" t="s">
        <v>4088</v>
      </c>
      <c r="E12" s="8">
        <v>44082</v>
      </c>
      <c r="F12" s="8">
        <v>44082</v>
      </c>
      <c r="G12" s="52"/>
      <c r="H12" s="174">
        <f>F12+(365*5)</f>
        <v>45907</v>
      </c>
      <c r="I12" s="208">
        <f t="shared" ca="1" si="0"/>
        <v>1218</v>
      </c>
      <c r="J12" s="12" t="str">
        <f t="shared" ca="1" si="1"/>
        <v>NOT DUE</v>
      </c>
      <c r="K12" s="24"/>
      <c r="L12" s="15"/>
    </row>
    <row r="13" spans="1:12" ht="38.450000000000003" customHeight="1">
      <c r="A13" s="209" t="s">
        <v>2693</v>
      </c>
      <c r="B13" s="170" t="s">
        <v>1187</v>
      </c>
      <c r="C13" s="170" t="s">
        <v>1541</v>
      </c>
      <c r="D13" s="210" t="s">
        <v>4088</v>
      </c>
      <c r="E13" s="8">
        <v>44082</v>
      </c>
      <c r="F13" s="8">
        <v>44082</v>
      </c>
      <c r="G13" s="52"/>
      <c r="H13" s="174">
        <f>F13+(365*5)</f>
        <v>45907</v>
      </c>
      <c r="I13" s="208">
        <f t="shared" ca="1" si="0"/>
        <v>1218</v>
      </c>
      <c r="J13" s="12" t="str">
        <f t="shared" ca="1" si="1"/>
        <v>NOT DUE</v>
      </c>
      <c r="K13" s="24" t="s">
        <v>1550</v>
      </c>
      <c r="L13" s="15"/>
    </row>
    <row r="14" spans="1:12" ht="26.45" customHeight="1">
      <c r="A14" s="209" t="s">
        <v>2694</v>
      </c>
      <c r="B14" s="170" t="s">
        <v>3407</v>
      </c>
      <c r="C14" s="170" t="s">
        <v>1543</v>
      </c>
      <c r="D14" s="210" t="s">
        <v>4088</v>
      </c>
      <c r="E14" s="8">
        <v>44082</v>
      </c>
      <c r="F14" s="8">
        <v>44082</v>
      </c>
      <c r="G14" s="52"/>
      <c r="H14" s="174">
        <f>F14+(365*5)</f>
        <v>45907</v>
      </c>
      <c r="I14" s="208">
        <f t="shared" ca="1" si="0"/>
        <v>1218</v>
      </c>
      <c r="J14" s="12" t="str">
        <f t="shared" ca="1" si="1"/>
        <v>NOT DUE</v>
      </c>
      <c r="K14" s="24" t="s">
        <v>1551</v>
      </c>
      <c r="L14" s="15"/>
    </row>
    <row r="15" spans="1:12" ht="24">
      <c r="A15" s="209" t="s">
        <v>2695</v>
      </c>
      <c r="B15" s="170" t="s">
        <v>3401</v>
      </c>
      <c r="C15" s="170" t="s">
        <v>1545</v>
      </c>
      <c r="D15" s="210" t="s">
        <v>376</v>
      </c>
      <c r="E15" s="8">
        <v>44082</v>
      </c>
      <c r="F15" s="306">
        <v>44449</v>
      </c>
      <c r="G15" s="52"/>
      <c r="H15" s="174">
        <f>F15+365</f>
        <v>44814</v>
      </c>
      <c r="I15" s="208">
        <f t="shared" ca="1" si="0"/>
        <v>125</v>
      </c>
      <c r="J15" s="12" t="str">
        <f t="shared" ca="1" si="1"/>
        <v>NOT DUE</v>
      </c>
      <c r="K15" s="24"/>
      <c r="L15" s="15"/>
    </row>
    <row r="16" spans="1:12" ht="20.25" customHeight="1">
      <c r="A16" s="209" t="s">
        <v>2696</v>
      </c>
      <c r="B16" s="170" t="s">
        <v>3408</v>
      </c>
      <c r="C16" s="170" t="s">
        <v>1543</v>
      </c>
      <c r="D16" s="210" t="s">
        <v>4088</v>
      </c>
      <c r="E16" s="8">
        <v>44082</v>
      </c>
      <c r="F16" s="8">
        <v>44082</v>
      </c>
      <c r="G16" s="52"/>
      <c r="H16" s="174">
        <f>F16+(365*5)</f>
        <v>45907</v>
      </c>
      <c r="I16" s="208">
        <f t="shared" ca="1" si="0"/>
        <v>1218</v>
      </c>
      <c r="J16" s="12" t="str">
        <f t="shared" ca="1" si="1"/>
        <v>NOT DUE</v>
      </c>
      <c r="K16" s="24"/>
      <c r="L16" s="15"/>
    </row>
    <row r="17" spans="1:12" ht="36">
      <c r="A17" s="271" t="s">
        <v>2697</v>
      </c>
      <c r="B17" s="24" t="s">
        <v>1042</v>
      </c>
      <c r="C17" s="24" t="s">
        <v>1043</v>
      </c>
      <c r="D17" s="34" t="s">
        <v>1</v>
      </c>
      <c r="E17" s="8">
        <v>44082</v>
      </c>
      <c r="F17" s="366">
        <v>44689</v>
      </c>
      <c r="G17" s="52"/>
      <c r="H17" s="10">
        <f>F17+1</f>
        <v>44690</v>
      </c>
      <c r="I17" s="11">
        <f t="shared" ref="I17:I36" ca="1" si="2">IF(ISBLANK(H17),"",H17-DATE(YEAR(NOW()),MONTH(NOW()),DAY(NOW())))</f>
        <v>1</v>
      </c>
      <c r="J17" s="12" t="str">
        <f t="shared" ca="1" si="1"/>
        <v>NOT DUE</v>
      </c>
      <c r="K17" s="24" t="s">
        <v>1072</v>
      </c>
      <c r="L17" s="15"/>
    </row>
    <row r="18" spans="1:12" ht="36">
      <c r="A18" s="271" t="s">
        <v>2698</v>
      </c>
      <c r="B18" s="24" t="s">
        <v>1044</v>
      </c>
      <c r="C18" s="24" t="s">
        <v>1045</v>
      </c>
      <c r="D18" s="34" t="s">
        <v>1</v>
      </c>
      <c r="E18" s="8">
        <v>44082</v>
      </c>
      <c r="F18" s="366">
        <v>44689</v>
      </c>
      <c r="G18" s="52"/>
      <c r="H18" s="10">
        <f t="shared" ref="H18:H19" si="3">F18+1</f>
        <v>44690</v>
      </c>
      <c r="I18" s="11">
        <f t="shared" ca="1" si="2"/>
        <v>1</v>
      </c>
      <c r="J18" s="12" t="str">
        <f t="shared" ca="1" si="1"/>
        <v>NOT DUE</v>
      </c>
      <c r="K18" s="24" t="s">
        <v>1073</v>
      </c>
      <c r="L18" s="15"/>
    </row>
    <row r="19" spans="1:12" ht="36">
      <c r="A19" s="271" t="s">
        <v>2699</v>
      </c>
      <c r="B19" s="24" t="s">
        <v>1046</v>
      </c>
      <c r="C19" s="24" t="s">
        <v>1047</v>
      </c>
      <c r="D19" s="34" t="s">
        <v>1</v>
      </c>
      <c r="E19" s="8">
        <v>44082</v>
      </c>
      <c r="F19" s="366">
        <v>44689</v>
      </c>
      <c r="G19" s="52"/>
      <c r="H19" s="10">
        <f t="shared" si="3"/>
        <v>44690</v>
      </c>
      <c r="I19" s="11">
        <f t="shared" ca="1" si="2"/>
        <v>1</v>
      </c>
      <c r="J19" s="12" t="str">
        <f t="shared" ca="1" si="1"/>
        <v>NOT DUE</v>
      </c>
      <c r="K19" s="24" t="s">
        <v>1074</v>
      </c>
      <c r="L19" s="15"/>
    </row>
    <row r="20" spans="1:12" ht="38.450000000000003" customHeight="1">
      <c r="A20" s="274" t="s">
        <v>2700</v>
      </c>
      <c r="B20" s="24" t="s">
        <v>1048</v>
      </c>
      <c r="C20" s="24" t="s">
        <v>1049</v>
      </c>
      <c r="D20" s="34" t="s">
        <v>4</v>
      </c>
      <c r="E20" s="8">
        <v>44082</v>
      </c>
      <c r="F20" s="366">
        <v>44682</v>
      </c>
      <c r="G20" s="52"/>
      <c r="H20" s="10">
        <f>F20+30</f>
        <v>44712</v>
      </c>
      <c r="I20" s="11">
        <f t="shared" ca="1" si="2"/>
        <v>23</v>
      </c>
      <c r="J20" s="12" t="str">
        <f t="shared" ca="1" si="1"/>
        <v>NOT DUE</v>
      </c>
      <c r="K20" s="24" t="s">
        <v>1075</v>
      </c>
      <c r="L20" s="15"/>
    </row>
    <row r="21" spans="1:12" ht="24">
      <c r="A21" s="271" t="s">
        <v>2701</v>
      </c>
      <c r="B21" s="24" t="s">
        <v>1050</v>
      </c>
      <c r="C21" s="24" t="s">
        <v>1051</v>
      </c>
      <c r="D21" s="34" t="s">
        <v>1</v>
      </c>
      <c r="E21" s="8">
        <v>44082</v>
      </c>
      <c r="F21" s="366">
        <v>44689</v>
      </c>
      <c r="G21" s="52"/>
      <c r="H21" s="10">
        <f t="shared" ref="H21:H24" si="4">F21+1</f>
        <v>44690</v>
      </c>
      <c r="I21" s="11">
        <f t="shared" ca="1" si="2"/>
        <v>1</v>
      </c>
      <c r="J21" s="12" t="str">
        <f t="shared" ca="1" si="1"/>
        <v>NOT DUE</v>
      </c>
      <c r="K21" s="24" t="s">
        <v>1076</v>
      </c>
      <c r="L21" s="15"/>
    </row>
    <row r="22" spans="1:12" ht="26.45" customHeight="1">
      <c r="A22" s="271" t="s">
        <v>2702</v>
      </c>
      <c r="B22" s="24" t="s">
        <v>1052</v>
      </c>
      <c r="C22" s="24" t="s">
        <v>1053</v>
      </c>
      <c r="D22" s="34" t="s">
        <v>1</v>
      </c>
      <c r="E22" s="8">
        <v>44082</v>
      </c>
      <c r="F22" s="366">
        <v>44689</v>
      </c>
      <c r="G22" s="52"/>
      <c r="H22" s="10">
        <f t="shared" si="4"/>
        <v>44690</v>
      </c>
      <c r="I22" s="11">
        <f t="shared" ca="1" si="2"/>
        <v>1</v>
      </c>
      <c r="J22" s="12" t="str">
        <f t="shared" ca="1" si="1"/>
        <v>NOT DUE</v>
      </c>
      <c r="K22" s="24" t="s">
        <v>1077</v>
      </c>
      <c r="L22" s="15"/>
    </row>
    <row r="23" spans="1:12" ht="26.45" customHeight="1">
      <c r="A23" s="271" t="s">
        <v>2703</v>
      </c>
      <c r="B23" s="24" t="s">
        <v>1054</v>
      </c>
      <c r="C23" s="24" t="s">
        <v>1055</v>
      </c>
      <c r="D23" s="34" t="s">
        <v>1</v>
      </c>
      <c r="E23" s="8">
        <v>44082</v>
      </c>
      <c r="F23" s="366">
        <v>44689</v>
      </c>
      <c r="G23" s="52"/>
      <c r="H23" s="10">
        <f t="shared" si="4"/>
        <v>44690</v>
      </c>
      <c r="I23" s="11">
        <f t="shared" ca="1" si="2"/>
        <v>1</v>
      </c>
      <c r="J23" s="12" t="str">
        <f t="shared" ca="1" si="1"/>
        <v>NOT DUE</v>
      </c>
      <c r="K23" s="24" t="s">
        <v>1077</v>
      </c>
      <c r="L23" s="15"/>
    </row>
    <row r="24" spans="1:12" ht="26.45" customHeight="1">
      <c r="A24" s="271" t="s">
        <v>2704</v>
      </c>
      <c r="B24" s="24" t="s">
        <v>1056</v>
      </c>
      <c r="C24" s="24" t="s">
        <v>1043</v>
      </c>
      <c r="D24" s="34" t="s">
        <v>1</v>
      </c>
      <c r="E24" s="8">
        <v>44082</v>
      </c>
      <c r="F24" s="366">
        <v>44689</v>
      </c>
      <c r="G24" s="52"/>
      <c r="H24" s="10">
        <f t="shared" si="4"/>
        <v>44690</v>
      </c>
      <c r="I24" s="11">
        <f t="shared" ca="1" si="2"/>
        <v>1</v>
      </c>
      <c r="J24" s="12" t="str">
        <f t="shared" ca="1" si="1"/>
        <v>NOT DUE</v>
      </c>
      <c r="K24" s="24" t="s">
        <v>1077</v>
      </c>
      <c r="L24" s="15"/>
    </row>
    <row r="25" spans="1:12" ht="26.45" customHeight="1">
      <c r="A25" s="12" t="s">
        <v>2705</v>
      </c>
      <c r="B25" s="24" t="s">
        <v>1057</v>
      </c>
      <c r="C25" s="24" t="s">
        <v>1058</v>
      </c>
      <c r="D25" s="34" t="s">
        <v>3400</v>
      </c>
      <c r="E25" s="8">
        <v>44082</v>
      </c>
      <c r="F25" s="8">
        <v>44082</v>
      </c>
      <c r="G25" s="52"/>
      <c r="H25" s="10"/>
      <c r="I25" s="11" t="str">
        <f t="shared" ca="1" si="2"/>
        <v/>
      </c>
      <c r="J25" s="12"/>
      <c r="K25" s="24"/>
      <c r="L25" s="15"/>
    </row>
    <row r="26" spans="1:12" ht="24">
      <c r="A26" s="12" t="s">
        <v>2706</v>
      </c>
      <c r="B26" s="24" t="s">
        <v>1059</v>
      </c>
      <c r="C26" s="24"/>
      <c r="D26" s="34" t="s">
        <v>3400</v>
      </c>
      <c r="E26" s="8">
        <v>44082</v>
      </c>
      <c r="F26" s="8">
        <v>44082</v>
      </c>
      <c r="G26" s="52"/>
      <c r="H26" s="10"/>
      <c r="I26" s="11" t="str">
        <f t="shared" ca="1" si="2"/>
        <v/>
      </c>
      <c r="J26" s="12"/>
      <c r="K26" s="24"/>
      <c r="L26" s="15"/>
    </row>
    <row r="27" spans="1:12" ht="26.45" customHeight="1">
      <c r="A27" s="209" t="s">
        <v>2707</v>
      </c>
      <c r="B27" s="170" t="s">
        <v>3517</v>
      </c>
      <c r="C27" s="170" t="s">
        <v>1041</v>
      </c>
      <c r="D27" s="210" t="s">
        <v>4088</v>
      </c>
      <c r="E27" s="8">
        <v>44082</v>
      </c>
      <c r="F27" s="8">
        <v>44082</v>
      </c>
      <c r="G27" s="52"/>
      <c r="H27" s="174">
        <f>F27+(365*5)</f>
        <v>45907</v>
      </c>
      <c r="I27" s="208">
        <f t="shared" ca="1" si="2"/>
        <v>1218</v>
      </c>
      <c r="J27" s="12" t="str">
        <f t="shared" ref="J27:J28" ca="1" si="5">IF(I27="","",IF(I27&lt;0,"OVERDUE","NOT DUE"))</f>
        <v>NOT DUE</v>
      </c>
      <c r="K27" s="24" t="s">
        <v>3412</v>
      </c>
      <c r="L27" s="15"/>
    </row>
    <row r="28" spans="1:12" ht="24">
      <c r="A28" s="209" t="s">
        <v>2708</v>
      </c>
      <c r="B28" s="170" t="s">
        <v>3512</v>
      </c>
      <c r="C28" s="170" t="s">
        <v>3445</v>
      </c>
      <c r="D28" s="210" t="s">
        <v>4088</v>
      </c>
      <c r="E28" s="8">
        <v>44082</v>
      </c>
      <c r="F28" s="8">
        <v>44082</v>
      </c>
      <c r="G28" s="52"/>
      <c r="H28" s="174">
        <f>F28+(365*5)</f>
        <v>45907</v>
      </c>
      <c r="I28" s="208">
        <f t="shared" ca="1" si="2"/>
        <v>1218</v>
      </c>
      <c r="J28" s="12" t="str">
        <f t="shared" ca="1" si="5"/>
        <v>NOT DUE</v>
      </c>
      <c r="K28" s="24" t="s">
        <v>3412</v>
      </c>
      <c r="L28" s="15"/>
    </row>
    <row r="29" spans="1:12" ht="26.45" customHeight="1">
      <c r="A29" s="273" t="s">
        <v>2709</v>
      </c>
      <c r="B29" s="24" t="s">
        <v>1060</v>
      </c>
      <c r="C29" s="24" t="s">
        <v>1061</v>
      </c>
      <c r="D29" s="34" t="s">
        <v>0</v>
      </c>
      <c r="E29" s="8">
        <v>44082</v>
      </c>
      <c r="F29" s="366">
        <v>44633</v>
      </c>
      <c r="G29" s="52"/>
      <c r="H29" s="10">
        <f>F29+90</f>
        <v>44723</v>
      </c>
      <c r="I29" s="11">
        <f t="shared" ca="1" si="2"/>
        <v>34</v>
      </c>
      <c r="J29" s="12" t="str">
        <f t="shared" ca="1" si="1"/>
        <v>NOT DUE</v>
      </c>
      <c r="K29" s="24" t="s">
        <v>1078</v>
      </c>
      <c r="L29" s="113"/>
    </row>
    <row r="30" spans="1:12" ht="15" customHeight="1">
      <c r="A30" s="271" t="s">
        <v>2710</v>
      </c>
      <c r="B30" s="24" t="s">
        <v>1546</v>
      </c>
      <c r="C30" s="24"/>
      <c r="D30" s="34" t="s">
        <v>1</v>
      </c>
      <c r="E30" s="8">
        <v>44082</v>
      </c>
      <c r="F30" s="366">
        <v>44689</v>
      </c>
      <c r="G30" s="52"/>
      <c r="H30" s="10">
        <f t="shared" ref="H30" si="6">F30+1</f>
        <v>44690</v>
      </c>
      <c r="I30" s="11">
        <f t="shared" ca="1" si="2"/>
        <v>1</v>
      </c>
      <c r="J30" s="12" t="str">
        <f t="shared" ca="1" si="1"/>
        <v>NOT DUE</v>
      </c>
      <c r="K30" s="24" t="s">
        <v>1078</v>
      </c>
      <c r="L30" s="15"/>
    </row>
    <row r="31" spans="1:12" ht="15" customHeight="1">
      <c r="A31" s="12" t="s">
        <v>2711</v>
      </c>
      <c r="B31" s="24" t="s">
        <v>1062</v>
      </c>
      <c r="C31" s="24" t="s">
        <v>1063</v>
      </c>
      <c r="D31" s="34" t="s">
        <v>376</v>
      </c>
      <c r="E31" s="8">
        <v>44082</v>
      </c>
      <c r="F31" s="8">
        <v>44449</v>
      </c>
      <c r="G31" s="52"/>
      <c r="H31" s="10">
        <f>F31+365</f>
        <v>44814</v>
      </c>
      <c r="I31" s="11">
        <f t="shared" ca="1" si="2"/>
        <v>125</v>
      </c>
      <c r="J31" s="12" t="str">
        <f t="shared" ca="1" si="1"/>
        <v>NOT DUE</v>
      </c>
      <c r="K31" s="24" t="s">
        <v>1078</v>
      </c>
      <c r="L31" s="113"/>
    </row>
    <row r="32" spans="1:12" ht="24">
      <c r="A32" s="12" t="s">
        <v>2712</v>
      </c>
      <c r="B32" s="24" t="s">
        <v>1064</v>
      </c>
      <c r="C32" s="24" t="s">
        <v>1065</v>
      </c>
      <c r="D32" s="34" t="s">
        <v>376</v>
      </c>
      <c r="E32" s="8">
        <v>44082</v>
      </c>
      <c r="F32" s="306">
        <v>44449</v>
      </c>
      <c r="G32" s="52"/>
      <c r="H32" s="10">
        <f t="shared" ref="H32:H36" si="7">F32+365</f>
        <v>44814</v>
      </c>
      <c r="I32" s="11">
        <f t="shared" ca="1" si="2"/>
        <v>125</v>
      </c>
      <c r="J32" s="12" t="str">
        <f t="shared" ca="1" si="1"/>
        <v>NOT DUE</v>
      </c>
      <c r="K32" s="24" t="s">
        <v>1079</v>
      </c>
      <c r="L32" s="15"/>
    </row>
    <row r="33" spans="1:12" ht="24">
      <c r="A33" s="12" t="s">
        <v>2713</v>
      </c>
      <c r="B33" s="24" t="s">
        <v>1066</v>
      </c>
      <c r="C33" s="24" t="s">
        <v>1067</v>
      </c>
      <c r="D33" s="34" t="s">
        <v>376</v>
      </c>
      <c r="E33" s="8">
        <v>44082</v>
      </c>
      <c r="F33" s="306">
        <v>44449</v>
      </c>
      <c r="G33" s="52"/>
      <c r="H33" s="10">
        <f t="shared" si="7"/>
        <v>44814</v>
      </c>
      <c r="I33" s="11">
        <f t="shared" ca="1" si="2"/>
        <v>125</v>
      </c>
      <c r="J33" s="12" t="str">
        <f t="shared" ca="1" si="1"/>
        <v>NOT DUE</v>
      </c>
      <c r="K33" s="24" t="s">
        <v>1079</v>
      </c>
      <c r="L33" s="15"/>
    </row>
    <row r="34" spans="1:12" ht="24">
      <c r="A34" s="12" t="s">
        <v>2714</v>
      </c>
      <c r="B34" s="24" t="s">
        <v>1068</v>
      </c>
      <c r="C34" s="24" t="s">
        <v>1069</v>
      </c>
      <c r="D34" s="34" t="s">
        <v>376</v>
      </c>
      <c r="E34" s="8">
        <v>44082</v>
      </c>
      <c r="F34" s="306">
        <v>44449</v>
      </c>
      <c r="G34" s="52"/>
      <c r="H34" s="10">
        <f t="shared" si="7"/>
        <v>44814</v>
      </c>
      <c r="I34" s="11">
        <f t="shared" ca="1" si="2"/>
        <v>125</v>
      </c>
      <c r="J34" s="12" t="str">
        <f t="shared" ca="1" si="1"/>
        <v>NOT DUE</v>
      </c>
      <c r="K34" s="24" t="s">
        <v>1079</v>
      </c>
      <c r="L34" s="15"/>
    </row>
    <row r="35" spans="1:12" ht="24">
      <c r="A35" s="12" t="s">
        <v>2715</v>
      </c>
      <c r="B35" s="24" t="s">
        <v>1070</v>
      </c>
      <c r="C35" s="24" t="s">
        <v>1071</v>
      </c>
      <c r="D35" s="34" t="s">
        <v>376</v>
      </c>
      <c r="E35" s="8">
        <v>44082</v>
      </c>
      <c r="F35" s="306">
        <v>44449</v>
      </c>
      <c r="G35" s="52"/>
      <c r="H35" s="10">
        <f t="shared" si="7"/>
        <v>44814</v>
      </c>
      <c r="I35" s="11">
        <f t="shared" ca="1" si="2"/>
        <v>125</v>
      </c>
      <c r="J35" s="12" t="str">
        <f t="shared" ca="1" si="1"/>
        <v>NOT DUE</v>
      </c>
      <c r="K35" s="24" t="s">
        <v>1080</v>
      </c>
      <c r="L35" s="15"/>
    </row>
    <row r="36" spans="1:12" ht="15" customHeight="1">
      <c r="A36" s="12" t="s">
        <v>2716</v>
      </c>
      <c r="B36" s="24" t="s">
        <v>1081</v>
      </c>
      <c r="C36" s="24" t="s">
        <v>1082</v>
      </c>
      <c r="D36" s="34" t="s">
        <v>376</v>
      </c>
      <c r="E36" s="8">
        <v>44082</v>
      </c>
      <c r="F36" s="306">
        <v>44449</v>
      </c>
      <c r="G36" s="52"/>
      <c r="H36" s="10">
        <f t="shared" si="7"/>
        <v>44814</v>
      </c>
      <c r="I36" s="11">
        <f t="shared" ca="1" si="2"/>
        <v>125</v>
      </c>
      <c r="J36" s="12" t="str">
        <f t="shared" ca="1" si="1"/>
        <v>NOT DUE</v>
      </c>
      <c r="K36" s="24" t="s">
        <v>1080</v>
      </c>
      <c r="L36" s="15"/>
    </row>
    <row r="37" spans="1:12" ht="15" customHeight="1">
      <c r="A37" s="220"/>
    </row>
    <row r="38" spans="1:12" ht="15.75" customHeight="1">
      <c r="A38" s="220"/>
    </row>
    <row r="39" spans="1:12" ht="15.75" customHeight="1">
      <c r="A39" s="220"/>
    </row>
    <row r="40" spans="1:12">
      <c r="A40" s="220"/>
      <c r="B40" s="206" t="s">
        <v>4545</v>
      </c>
      <c r="D40" s="39" t="s">
        <v>3926</v>
      </c>
      <c r="H40" s="206" t="s">
        <v>3927</v>
      </c>
    </row>
    <row r="41" spans="1:12">
      <c r="A41" s="220"/>
    </row>
    <row r="42" spans="1:12">
      <c r="A42" s="220"/>
      <c r="C42" s="365" t="s">
        <v>4956</v>
      </c>
      <c r="E42" s="462" t="s">
        <v>5001</v>
      </c>
      <c r="F42" s="462"/>
      <c r="G42" s="462"/>
      <c r="I42" s="462" t="s">
        <v>4949</v>
      </c>
      <c r="J42" s="462"/>
      <c r="K42" s="462"/>
    </row>
    <row r="43" spans="1:12">
      <c r="A43" s="220"/>
      <c r="E43" s="463"/>
      <c r="F43" s="463"/>
      <c r="G43" s="463"/>
      <c r="I43" s="463"/>
      <c r="J43" s="463"/>
      <c r="K43" s="463"/>
    </row>
  </sheetData>
  <sheetProtection selectLockedCells="1"/>
  <mergeCells count="14">
    <mergeCell ref="A4:B4"/>
    <mergeCell ref="D4:E4"/>
    <mergeCell ref="A5:B5"/>
    <mergeCell ref="A1:B1"/>
    <mergeCell ref="D1:E1"/>
    <mergeCell ref="A2:B2"/>
    <mergeCell ref="D2:E2"/>
    <mergeCell ref="A3:B3"/>
    <mergeCell ref="D3:E3"/>
    <mergeCell ref="I42:K42"/>
    <mergeCell ref="E43:G43"/>
    <mergeCell ref="I43:K43"/>
    <mergeCell ref="D5:E5"/>
    <mergeCell ref="E42:G42"/>
  </mergeCells>
  <phoneticPr fontId="57" type="noConversion"/>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D79064-E171-499B-8763-EFC4B93D0B9B}">
          <x14:formula1>
            <xm:f>Details!$A$1:$A$7</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topLeftCell="A34" zoomScaleNormal="100" workbookViewId="0">
      <selection activeCell="F28" sqref="F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1562</v>
      </c>
      <c r="D3" s="518" t="s">
        <v>12</v>
      </c>
      <c r="E3" s="518"/>
      <c r="F3" s="249" t="s">
        <v>2717</v>
      </c>
    </row>
    <row r="4" spans="1:12" ht="18" customHeight="1">
      <c r="A4" s="517" t="s">
        <v>74</v>
      </c>
      <c r="B4" s="517"/>
      <c r="C4" s="29" t="s">
        <v>4691</v>
      </c>
      <c r="D4" s="518" t="s">
        <v>2072</v>
      </c>
      <c r="E4" s="518"/>
      <c r="F4" s="246">
        <f>'Running Hours'!B47</f>
        <v>671</v>
      </c>
    </row>
    <row r="5" spans="1:12" ht="18" customHeight="1">
      <c r="A5" s="517" t="s">
        <v>75</v>
      </c>
      <c r="B5" s="517"/>
      <c r="C5" s="30" t="s">
        <v>4653</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2718</v>
      </c>
      <c r="B8" s="24" t="s">
        <v>1531</v>
      </c>
      <c r="C8" s="24" t="s">
        <v>1532</v>
      </c>
      <c r="D8" s="34" t="s">
        <v>0</v>
      </c>
      <c r="E8" s="8">
        <v>44082</v>
      </c>
      <c r="F8" s="366">
        <v>44633</v>
      </c>
      <c r="G8" s="52"/>
      <c r="H8" s="10">
        <f>F8+90</f>
        <v>44723</v>
      </c>
      <c r="I8" s="11">
        <f t="shared" ref="I8:I16" ca="1" si="0">IF(ISBLANK(H8),"",H8-DATE(YEAR(NOW()),MONTH(NOW()),DAY(NOW())))</f>
        <v>34</v>
      </c>
      <c r="J8" s="12" t="str">
        <f t="shared" ref="J8:J34" ca="1" si="1">IF(I8="","",IF(I8&lt;0,"OVERDUE","NOT DUE"))</f>
        <v>NOT DUE</v>
      </c>
      <c r="K8" s="24"/>
      <c r="L8" s="15"/>
    </row>
    <row r="9" spans="1:12" ht="26.45" customHeight="1">
      <c r="A9" s="24" t="s">
        <v>2719</v>
      </c>
      <c r="B9" s="24" t="s">
        <v>1536</v>
      </c>
      <c r="C9" s="24" t="s">
        <v>1537</v>
      </c>
      <c r="D9" s="32" t="s">
        <v>376</v>
      </c>
      <c r="E9" s="8">
        <v>44082</v>
      </c>
      <c r="F9" s="8">
        <v>44449</v>
      </c>
      <c r="G9" s="52"/>
      <c r="H9" s="207">
        <f>F9+365</f>
        <v>44814</v>
      </c>
      <c r="I9" s="208">
        <f t="shared" ca="1" si="0"/>
        <v>125</v>
      </c>
      <c r="J9" s="12" t="str">
        <f t="shared" ca="1" si="1"/>
        <v>NOT DUE</v>
      </c>
      <c r="K9" s="24" t="s">
        <v>1549</v>
      </c>
      <c r="L9" s="113"/>
    </row>
    <row r="10" spans="1:12" ht="24">
      <c r="A10" s="24" t="s">
        <v>2720</v>
      </c>
      <c r="B10" s="24" t="s">
        <v>1536</v>
      </c>
      <c r="C10" s="24" t="s">
        <v>1538</v>
      </c>
      <c r="D10" s="32" t="s">
        <v>1785</v>
      </c>
      <c r="E10" s="8">
        <v>44082</v>
      </c>
      <c r="F10" s="8">
        <v>44082</v>
      </c>
      <c r="G10" s="52"/>
      <c r="H10" s="174">
        <f>F10+(365*5)</f>
        <v>45907</v>
      </c>
      <c r="I10" s="208">
        <f t="shared" ca="1" si="0"/>
        <v>1218</v>
      </c>
      <c r="J10" s="12" t="str">
        <f t="shared" ca="1" si="1"/>
        <v>NOT DUE</v>
      </c>
      <c r="K10" s="24"/>
      <c r="L10" s="15"/>
    </row>
    <row r="11" spans="1:12" ht="24">
      <c r="A11" s="24" t="s">
        <v>2721</v>
      </c>
      <c r="B11" s="24" t="s">
        <v>1539</v>
      </c>
      <c r="C11" s="24" t="s">
        <v>1540</v>
      </c>
      <c r="D11" s="32" t="s">
        <v>376</v>
      </c>
      <c r="E11" s="8">
        <v>44082</v>
      </c>
      <c r="F11" s="306">
        <v>44449</v>
      </c>
      <c r="G11" s="52"/>
      <c r="H11" s="174">
        <f>F11+365</f>
        <v>44814</v>
      </c>
      <c r="I11" s="208">
        <f t="shared" ca="1" si="0"/>
        <v>125</v>
      </c>
      <c r="J11" s="12" t="str">
        <f t="shared" ca="1" si="1"/>
        <v>NOT DUE</v>
      </c>
      <c r="K11" s="24"/>
      <c r="L11" s="113"/>
    </row>
    <row r="12" spans="1:12">
      <c r="A12" s="24" t="s">
        <v>2722</v>
      </c>
      <c r="B12" s="24" t="s">
        <v>1539</v>
      </c>
      <c r="C12" s="24" t="s">
        <v>1535</v>
      </c>
      <c r="D12" s="32" t="s">
        <v>1785</v>
      </c>
      <c r="E12" s="8">
        <v>44082</v>
      </c>
      <c r="F12" s="8">
        <v>44082</v>
      </c>
      <c r="G12" s="52"/>
      <c r="H12" s="174">
        <f>F12+(365*5)</f>
        <v>45907</v>
      </c>
      <c r="I12" s="208">
        <f t="shared" ca="1" si="0"/>
        <v>1218</v>
      </c>
      <c r="J12" s="12" t="str">
        <f t="shared" ca="1" si="1"/>
        <v>NOT DUE</v>
      </c>
      <c r="K12" s="24"/>
      <c r="L12" s="15"/>
    </row>
    <row r="13" spans="1:12" ht="38.450000000000003" customHeight="1">
      <c r="A13" s="24" t="s">
        <v>2723</v>
      </c>
      <c r="B13" s="24" t="s">
        <v>1187</v>
      </c>
      <c r="C13" s="24" t="s">
        <v>1541</v>
      </c>
      <c r="D13" s="32" t="s">
        <v>1785</v>
      </c>
      <c r="E13" s="8">
        <v>44082</v>
      </c>
      <c r="F13" s="8">
        <v>44082</v>
      </c>
      <c r="G13" s="52"/>
      <c r="H13" s="174">
        <f>F13+(365*5)</f>
        <v>45907</v>
      </c>
      <c r="I13" s="208">
        <f t="shared" ca="1" si="0"/>
        <v>1218</v>
      </c>
      <c r="J13" s="12" t="str">
        <f t="shared" ca="1" si="1"/>
        <v>NOT DUE</v>
      </c>
      <c r="K13" s="24" t="s">
        <v>1550</v>
      </c>
      <c r="L13" s="15"/>
    </row>
    <row r="14" spans="1:12" ht="26.45" customHeight="1">
      <c r="A14" s="24" t="s">
        <v>2724</v>
      </c>
      <c r="B14" s="24" t="s">
        <v>3407</v>
      </c>
      <c r="C14" s="24" t="s">
        <v>1543</v>
      </c>
      <c r="D14" s="32" t="s">
        <v>1785</v>
      </c>
      <c r="E14" s="8">
        <v>44082</v>
      </c>
      <c r="F14" s="8">
        <v>44082</v>
      </c>
      <c r="G14" s="52"/>
      <c r="H14" s="174">
        <f>F14+(365*5)</f>
        <v>45907</v>
      </c>
      <c r="I14" s="208">
        <f t="shared" ca="1" si="0"/>
        <v>1218</v>
      </c>
      <c r="J14" s="12" t="str">
        <f t="shared" ca="1" si="1"/>
        <v>NOT DUE</v>
      </c>
      <c r="K14" s="24" t="s">
        <v>1551</v>
      </c>
      <c r="L14" s="15"/>
    </row>
    <row r="15" spans="1:12" ht="24">
      <c r="A15" s="24" t="s">
        <v>2725</v>
      </c>
      <c r="B15" s="24" t="s">
        <v>3401</v>
      </c>
      <c r="C15" s="24" t="s">
        <v>1545</v>
      </c>
      <c r="D15" s="32" t="s">
        <v>376</v>
      </c>
      <c r="E15" s="8">
        <v>44082</v>
      </c>
      <c r="F15" s="306">
        <v>44449</v>
      </c>
      <c r="G15" s="52"/>
      <c r="H15" s="174">
        <f>F15+365</f>
        <v>44814</v>
      </c>
      <c r="I15" s="208">
        <f t="shared" ca="1" si="0"/>
        <v>125</v>
      </c>
      <c r="J15" s="12" t="str">
        <f t="shared" ca="1" si="1"/>
        <v>NOT DUE</v>
      </c>
      <c r="K15" s="24"/>
      <c r="L15" s="113"/>
    </row>
    <row r="16" spans="1:12" ht="19.5" customHeight="1">
      <c r="A16" s="24" t="s">
        <v>2726</v>
      </c>
      <c r="B16" s="24" t="s">
        <v>3408</v>
      </c>
      <c r="C16" s="24" t="s">
        <v>1543</v>
      </c>
      <c r="D16" s="32" t="s">
        <v>1785</v>
      </c>
      <c r="E16" s="8">
        <v>44082</v>
      </c>
      <c r="F16" s="8">
        <v>44082</v>
      </c>
      <c r="G16" s="52"/>
      <c r="H16" s="174">
        <f>F16+(365*5)</f>
        <v>45907</v>
      </c>
      <c r="I16" s="208">
        <f t="shared" ca="1" si="0"/>
        <v>1218</v>
      </c>
      <c r="J16" s="12" t="str">
        <f t="shared" ca="1" si="1"/>
        <v>NOT DUE</v>
      </c>
      <c r="K16" s="24"/>
      <c r="L16" s="15"/>
    </row>
    <row r="17" spans="1:12" ht="36">
      <c r="A17" s="271" t="s">
        <v>2727</v>
      </c>
      <c r="B17" s="24" t="s">
        <v>1042</v>
      </c>
      <c r="C17" s="24" t="s">
        <v>1043</v>
      </c>
      <c r="D17" s="34" t="s">
        <v>1</v>
      </c>
      <c r="E17" s="8">
        <v>44082</v>
      </c>
      <c r="F17" s="366">
        <v>44689</v>
      </c>
      <c r="G17" s="52"/>
      <c r="H17" s="10">
        <f>F17+1</f>
        <v>44690</v>
      </c>
      <c r="I17" s="11">
        <f t="shared" ref="I17:I34" ca="1" si="2">IF(ISBLANK(H17),"",H17-DATE(YEAR(NOW()),MONTH(NOW()),DAY(NOW())))</f>
        <v>1</v>
      </c>
      <c r="J17" s="12" t="str">
        <f t="shared" ca="1" si="1"/>
        <v>NOT DUE</v>
      </c>
      <c r="K17" s="24" t="s">
        <v>1072</v>
      </c>
      <c r="L17" s="15"/>
    </row>
    <row r="18" spans="1:12" ht="36">
      <c r="A18" s="271" t="s">
        <v>2728</v>
      </c>
      <c r="B18" s="24" t="s">
        <v>1044</v>
      </c>
      <c r="C18" s="24" t="s">
        <v>1045</v>
      </c>
      <c r="D18" s="34" t="s">
        <v>1</v>
      </c>
      <c r="E18" s="8">
        <v>44082</v>
      </c>
      <c r="F18" s="366">
        <v>44689</v>
      </c>
      <c r="G18" s="52"/>
      <c r="H18" s="10">
        <f t="shared" ref="H18:H19" si="3">F18+1</f>
        <v>44690</v>
      </c>
      <c r="I18" s="11">
        <f t="shared" ca="1" si="2"/>
        <v>1</v>
      </c>
      <c r="J18" s="12" t="str">
        <f t="shared" ca="1" si="1"/>
        <v>NOT DUE</v>
      </c>
      <c r="K18" s="24" t="s">
        <v>1073</v>
      </c>
      <c r="L18" s="15"/>
    </row>
    <row r="19" spans="1:12" ht="36">
      <c r="A19" s="271" t="s">
        <v>2729</v>
      </c>
      <c r="B19" s="24" t="s">
        <v>1046</v>
      </c>
      <c r="C19" s="24" t="s">
        <v>1047</v>
      </c>
      <c r="D19" s="34" t="s">
        <v>1</v>
      </c>
      <c r="E19" s="8">
        <v>44082</v>
      </c>
      <c r="F19" s="366">
        <v>44689</v>
      </c>
      <c r="G19" s="52"/>
      <c r="H19" s="10">
        <f t="shared" si="3"/>
        <v>44690</v>
      </c>
      <c r="I19" s="11">
        <f t="shared" ca="1" si="2"/>
        <v>1</v>
      </c>
      <c r="J19" s="12" t="str">
        <f t="shared" ca="1" si="1"/>
        <v>NOT DUE</v>
      </c>
      <c r="K19" s="24" t="s">
        <v>1074</v>
      </c>
      <c r="L19" s="15"/>
    </row>
    <row r="20" spans="1:12" ht="38.450000000000003" customHeight="1">
      <c r="A20" s="274" t="s">
        <v>2730</v>
      </c>
      <c r="B20" s="24" t="s">
        <v>1048</v>
      </c>
      <c r="C20" s="24" t="s">
        <v>1049</v>
      </c>
      <c r="D20" s="34" t="s">
        <v>4</v>
      </c>
      <c r="E20" s="8">
        <v>44082</v>
      </c>
      <c r="F20" s="366">
        <v>44682</v>
      </c>
      <c r="G20" s="52"/>
      <c r="H20" s="10">
        <f>F20+30</f>
        <v>44712</v>
      </c>
      <c r="I20" s="11">
        <f t="shared" ca="1" si="2"/>
        <v>23</v>
      </c>
      <c r="J20" s="12" t="str">
        <f t="shared" ca="1" si="1"/>
        <v>NOT DUE</v>
      </c>
      <c r="K20" s="24" t="s">
        <v>1075</v>
      </c>
      <c r="L20" s="15"/>
    </row>
    <row r="21" spans="1:12" ht="24">
      <c r="A21" s="271" t="s">
        <v>2731</v>
      </c>
      <c r="B21" s="24" t="s">
        <v>1050</v>
      </c>
      <c r="C21" s="24" t="s">
        <v>1051</v>
      </c>
      <c r="D21" s="34" t="s">
        <v>1</v>
      </c>
      <c r="E21" s="8">
        <v>44082</v>
      </c>
      <c r="F21" s="366">
        <v>44689</v>
      </c>
      <c r="G21" s="52"/>
      <c r="H21" s="10">
        <f t="shared" ref="H21:H24" si="4">F21+1</f>
        <v>44690</v>
      </c>
      <c r="I21" s="11">
        <f t="shared" ca="1" si="2"/>
        <v>1</v>
      </c>
      <c r="J21" s="12" t="str">
        <f t="shared" ca="1" si="1"/>
        <v>NOT DUE</v>
      </c>
      <c r="K21" s="24" t="s">
        <v>1076</v>
      </c>
      <c r="L21" s="15"/>
    </row>
    <row r="22" spans="1:12" ht="26.45" customHeight="1">
      <c r="A22" s="271" t="s">
        <v>2732</v>
      </c>
      <c r="B22" s="24" t="s">
        <v>1052</v>
      </c>
      <c r="C22" s="24" t="s">
        <v>1053</v>
      </c>
      <c r="D22" s="34" t="s">
        <v>1</v>
      </c>
      <c r="E22" s="8">
        <v>44082</v>
      </c>
      <c r="F22" s="366">
        <v>44689</v>
      </c>
      <c r="G22" s="52"/>
      <c r="H22" s="10">
        <f t="shared" si="4"/>
        <v>44690</v>
      </c>
      <c r="I22" s="11">
        <f t="shared" ca="1" si="2"/>
        <v>1</v>
      </c>
      <c r="J22" s="12" t="str">
        <f t="shared" ca="1" si="1"/>
        <v>NOT DUE</v>
      </c>
      <c r="K22" s="24" t="s">
        <v>1077</v>
      </c>
      <c r="L22" s="15"/>
    </row>
    <row r="23" spans="1:12" ht="26.45" customHeight="1">
      <c r="A23" s="271" t="s">
        <v>2733</v>
      </c>
      <c r="B23" s="24" t="s">
        <v>1054</v>
      </c>
      <c r="C23" s="24" t="s">
        <v>1055</v>
      </c>
      <c r="D23" s="34" t="s">
        <v>1</v>
      </c>
      <c r="E23" s="8">
        <v>44082</v>
      </c>
      <c r="F23" s="366">
        <v>44689</v>
      </c>
      <c r="G23" s="52"/>
      <c r="H23" s="10">
        <f t="shared" si="4"/>
        <v>44690</v>
      </c>
      <c r="I23" s="11">
        <f t="shared" ca="1" si="2"/>
        <v>1</v>
      </c>
      <c r="J23" s="12" t="str">
        <f t="shared" ca="1" si="1"/>
        <v>NOT DUE</v>
      </c>
      <c r="K23" s="24" t="s">
        <v>1077</v>
      </c>
      <c r="L23" s="15"/>
    </row>
    <row r="24" spans="1:12" ht="26.45" customHeight="1">
      <c r="A24" s="271" t="s">
        <v>2734</v>
      </c>
      <c r="B24" s="24" t="s">
        <v>1056</v>
      </c>
      <c r="C24" s="24" t="s">
        <v>1043</v>
      </c>
      <c r="D24" s="34" t="s">
        <v>1</v>
      </c>
      <c r="E24" s="8">
        <v>44082</v>
      </c>
      <c r="F24" s="366">
        <v>44689</v>
      </c>
      <c r="G24" s="52"/>
      <c r="H24" s="10">
        <f t="shared" si="4"/>
        <v>44690</v>
      </c>
      <c r="I24" s="11">
        <f t="shared" ca="1" si="2"/>
        <v>1</v>
      </c>
      <c r="J24" s="12" t="str">
        <f t="shared" ca="1" si="1"/>
        <v>NOT DUE</v>
      </c>
      <c r="K24" s="24" t="s">
        <v>1077</v>
      </c>
      <c r="L24" s="15"/>
    </row>
    <row r="25" spans="1:12" ht="26.45" customHeight="1">
      <c r="A25" s="24" t="s">
        <v>2735</v>
      </c>
      <c r="B25" s="24" t="s">
        <v>3517</v>
      </c>
      <c r="C25" s="24" t="s">
        <v>1041</v>
      </c>
      <c r="D25" s="32" t="s">
        <v>1785</v>
      </c>
      <c r="E25" s="8">
        <v>44082</v>
      </c>
      <c r="F25" s="8">
        <v>44082</v>
      </c>
      <c r="G25" s="52"/>
      <c r="H25" s="10">
        <f>F25+(365*5)</f>
        <v>45907</v>
      </c>
      <c r="I25" s="10">
        <f t="shared" ca="1" si="2"/>
        <v>1218</v>
      </c>
      <c r="J25" s="12" t="str">
        <f t="shared" ca="1" si="1"/>
        <v>NOT DUE</v>
      </c>
      <c r="K25" s="24" t="s">
        <v>3412</v>
      </c>
      <c r="L25" s="15"/>
    </row>
    <row r="26" spans="1:12" ht="24">
      <c r="A26" s="24" t="s">
        <v>2736</v>
      </c>
      <c r="B26" s="24" t="s">
        <v>3512</v>
      </c>
      <c r="C26" s="24" t="s">
        <v>3445</v>
      </c>
      <c r="D26" s="32" t="s">
        <v>1785</v>
      </c>
      <c r="E26" s="8">
        <v>44082</v>
      </c>
      <c r="F26" s="8">
        <v>44082</v>
      </c>
      <c r="G26" s="52"/>
      <c r="H26" s="10">
        <f>F26+(365*5)</f>
        <v>45907</v>
      </c>
      <c r="I26" s="10">
        <f t="shared" ca="1" si="2"/>
        <v>1218</v>
      </c>
      <c r="J26" s="12" t="str">
        <f t="shared" ca="1" si="1"/>
        <v>NOT DUE</v>
      </c>
      <c r="K26" s="24" t="s">
        <v>3412</v>
      </c>
      <c r="L26" s="15"/>
    </row>
    <row r="27" spans="1:12" ht="26.45" customHeight="1">
      <c r="A27" s="273" t="s">
        <v>2737</v>
      </c>
      <c r="B27" s="24" t="s">
        <v>1060</v>
      </c>
      <c r="C27" s="24" t="s">
        <v>1061</v>
      </c>
      <c r="D27" s="32" t="s">
        <v>0</v>
      </c>
      <c r="E27" s="8">
        <v>44082</v>
      </c>
      <c r="F27" s="366">
        <v>44633</v>
      </c>
      <c r="G27" s="52"/>
      <c r="H27" s="10">
        <f>F27+90</f>
        <v>44723</v>
      </c>
      <c r="I27" s="11">
        <f t="shared" ca="1" si="2"/>
        <v>34</v>
      </c>
      <c r="J27" s="12" t="str">
        <f t="shared" ca="1" si="1"/>
        <v>NOT DUE</v>
      </c>
      <c r="K27" s="24" t="s">
        <v>1078</v>
      </c>
      <c r="L27" s="113"/>
    </row>
    <row r="28" spans="1:12" ht="15" customHeight="1">
      <c r="A28" s="271" t="s">
        <v>2738</v>
      </c>
      <c r="B28" s="24" t="s">
        <v>1546</v>
      </c>
      <c r="C28" s="24"/>
      <c r="D28" s="32" t="s">
        <v>1</v>
      </c>
      <c r="E28" s="8">
        <v>44082</v>
      </c>
      <c r="F28" s="366">
        <v>44689</v>
      </c>
      <c r="G28" s="52"/>
      <c r="H28" s="10">
        <f t="shared" ref="H28" si="5">F28+1</f>
        <v>44690</v>
      </c>
      <c r="I28" s="11">
        <f t="shared" ca="1" si="2"/>
        <v>1</v>
      </c>
      <c r="J28" s="12" t="str">
        <f t="shared" ca="1" si="1"/>
        <v>NOT DUE</v>
      </c>
      <c r="K28" s="24" t="s">
        <v>1078</v>
      </c>
      <c r="L28" s="15"/>
    </row>
    <row r="29" spans="1:12" ht="15" customHeight="1">
      <c r="A29" s="12" t="s">
        <v>2739</v>
      </c>
      <c r="B29" s="24" t="s">
        <v>1062</v>
      </c>
      <c r="C29" s="24" t="s">
        <v>1063</v>
      </c>
      <c r="D29" s="32" t="s">
        <v>376</v>
      </c>
      <c r="E29" s="8">
        <v>44082</v>
      </c>
      <c r="F29" s="8">
        <v>44449</v>
      </c>
      <c r="G29" s="52"/>
      <c r="H29" s="10">
        <f>F29+365</f>
        <v>44814</v>
      </c>
      <c r="I29" s="11">
        <f t="shared" ca="1" si="2"/>
        <v>125</v>
      </c>
      <c r="J29" s="12" t="str">
        <f t="shared" ca="1" si="1"/>
        <v>NOT DUE</v>
      </c>
      <c r="K29" s="24" t="s">
        <v>1078</v>
      </c>
      <c r="L29" s="113"/>
    </row>
    <row r="30" spans="1:12" ht="24">
      <c r="A30" s="12" t="s">
        <v>2740</v>
      </c>
      <c r="B30" s="24" t="s">
        <v>1064</v>
      </c>
      <c r="C30" s="24" t="s">
        <v>1065</v>
      </c>
      <c r="D30" s="32" t="s">
        <v>376</v>
      </c>
      <c r="E30" s="8">
        <v>44082</v>
      </c>
      <c r="F30" s="306">
        <v>44449</v>
      </c>
      <c r="G30" s="52"/>
      <c r="H30" s="10">
        <f t="shared" ref="H30:H34" si="6">F30+365</f>
        <v>44814</v>
      </c>
      <c r="I30" s="11">
        <f t="shared" ca="1" si="2"/>
        <v>125</v>
      </c>
      <c r="J30" s="12" t="str">
        <f t="shared" ca="1" si="1"/>
        <v>NOT DUE</v>
      </c>
      <c r="K30" s="24" t="s">
        <v>1079</v>
      </c>
      <c r="L30" s="15"/>
    </row>
    <row r="31" spans="1:12" ht="24">
      <c r="A31" s="12" t="s">
        <v>2741</v>
      </c>
      <c r="B31" s="24" t="s">
        <v>1066</v>
      </c>
      <c r="C31" s="24" t="s">
        <v>1067</v>
      </c>
      <c r="D31" s="32" t="s">
        <v>376</v>
      </c>
      <c r="E31" s="8">
        <v>44082</v>
      </c>
      <c r="F31" s="306">
        <v>44449</v>
      </c>
      <c r="G31" s="52"/>
      <c r="H31" s="10">
        <f t="shared" si="6"/>
        <v>44814</v>
      </c>
      <c r="I31" s="11">
        <f t="shared" ca="1" si="2"/>
        <v>125</v>
      </c>
      <c r="J31" s="12" t="str">
        <f t="shared" ca="1" si="1"/>
        <v>NOT DUE</v>
      </c>
      <c r="K31" s="24" t="s">
        <v>1079</v>
      </c>
      <c r="L31" s="15"/>
    </row>
    <row r="32" spans="1:12" ht="24">
      <c r="A32" s="12" t="s">
        <v>2742</v>
      </c>
      <c r="B32" s="24" t="s">
        <v>1068</v>
      </c>
      <c r="C32" s="24" t="s">
        <v>1069</v>
      </c>
      <c r="D32" s="32" t="s">
        <v>376</v>
      </c>
      <c r="E32" s="8">
        <v>44082</v>
      </c>
      <c r="F32" s="306">
        <v>44449</v>
      </c>
      <c r="G32" s="52"/>
      <c r="H32" s="10">
        <f t="shared" si="6"/>
        <v>44814</v>
      </c>
      <c r="I32" s="11">
        <f t="shared" ca="1" si="2"/>
        <v>125</v>
      </c>
      <c r="J32" s="12" t="str">
        <f t="shared" ca="1" si="1"/>
        <v>NOT DUE</v>
      </c>
      <c r="K32" s="24" t="s">
        <v>1079</v>
      </c>
      <c r="L32" s="15"/>
    </row>
    <row r="33" spans="1:12" ht="24">
      <c r="A33" s="12" t="s">
        <v>2743</v>
      </c>
      <c r="B33" s="24" t="s">
        <v>1070</v>
      </c>
      <c r="C33" s="24" t="s">
        <v>1071</v>
      </c>
      <c r="D33" s="34" t="s">
        <v>376</v>
      </c>
      <c r="E33" s="8">
        <v>44082</v>
      </c>
      <c r="F33" s="306">
        <v>44449</v>
      </c>
      <c r="G33" s="52"/>
      <c r="H33" s="10">
        <f t="shared" si="6"/>
        <v>44814</v>
      </c>
      <c r="I33" s="11">
        <f t="shared" ca="1" si="2"/>
        <v>125</v>
      </c>
      <c r="J33" s="12" t="str">
        <f t="shared" ca="1" si="1"/>
        <v>NOT DUE</v>
      </c>
      <c r="K33" s="24" t="s">
        <v>1080</v>
      </c>
      <c r="L33" s="15"/>
    </row>
    <row r="34" spans="1:12" ht="15" customHeight="1">
      <c r="A34" s="12" t="s">
        <v>2744</v>
      </c>
      <c r="B34" s="24" t="s">
        <v>1081</v>
      </c>
      <c r="C34" s="24" t="s">
        <v>1082</v>
      </c>
      <c r="D34" s="34" t="s">
        <v>376</v>
      </c>
      <c r="E34" s="8">
        <v>44082</v>
      </c>
      <c r="F34" s="306">
        <v>44449</v>
      </c>
      <c r="G34" s="52"/>
      <c r="H34" s="10">
        <f t="shared" si="6"/>
        <v>44814</v>
      </c>
      <c r="I34" s="11">
        <f t="shared" ca="1" si="2"/>
        <v>125</v>
      </c>
      <c r="J34" s="12" t="str">
        <f t="shared" ca="1" si="1"/>
        <v>NOT DUE</v>
      </c>
      <c r="K34" s="170" t="s">
        <v>1080</v>
      </c>
      <c r="L34" s="15"/>
    </row>
    <row r="35" spans="1:12" ht="15.75" customHeight="1">
      <c r="A35" s="220"/>
    </row>
    <row r="36" spans="1:12">
      <c r="A36" s="220"/>
    </row>
    <row r="37" spans="1:12">
      <c r="A37" s="220"/>
    </row>
    <row r="38" spans="1:12">
      <c r="A38" s="220"/>
      <c r="B38" s="206" t="s">
        <v>4545</v>
      </c>
      <c r="D38" s="39" t="s">
        <v>3926</v>
      </c>
      <c r="H38" s="206" t="s">
        <v>3927</v>
      </c>
    </row>
    <row r="39" spans="1:12">
      <c r="A39" s="220"/>
    </row>
    <row r="40" spans="1:12">
      <c r="A40" s="220"/>
      <c r="C40" s="247" t="s">
        <v>4956</v>
      </c>
      <c r="E40" s="462" t="s">
        <v>5001</v>
      </c>
      <c r="F40" s="462"/>
      <c r="G40" s="462"/>
      <c r="I40" s="462" t="s">
        <v>4949</v>
      </c>
      <c r="J40" s="462"/>
      <c r="K40" s="462"/>
    </row>
    <row r="41" spans="1:12">
      <c r="A41" s="220"/>
      <c r="E41" s="463"/>
      <c r="F41" s="463"/>
      <c r="G41" s="463"/>
      <c r="I41" s="463"/>
      <c r="J41" s="463"/>
      <c r="K41" s="463"/>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phoneticPr fontId="57" type="noConversion"/>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8D95D7-8E51-41B9-AAC4-4DE847CD17C3}">
          <x14:formula1>
            <xm:f>Details!$A$1:$A$7</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topLeftCell="A4" zoomScaleNormal="100"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1584</v>
      </c>
      <c r="D3" s="518" t="s">
        <v>12</v>
      </c>
      <c r="E3" s="518"/>
      <c r="F3" s="249" t="s">
        <v>2187</v>
      </c>
    </row>
    <row r="4" spans="1:12" ht="18" customHeight="1">
      <c r="A4" s="517" t="s">
        <v>74</v>
      </c>
      <c r="B4" s="517"/>
      <c r="C4" s="29" t="s">
        <v>4659</v>
      </c>
      <c r="D4" s="518" t="s">
        <v>2072</v>
      </c>
      <c r="E4" s="518"/>
      <c r="F4" s="246">
        <f>'Running Hours'!B38</f>
        <v>14882</v>
      </c>
    </row>
    <row r="5" spans="1:12" ht="18" customHeight="1">
      <c r="A5" s="517" t="s">
        <v>75</v>
      </c>
      <c r="B5" s="517"/>
      <c r="C5" s="30" t="s">
        <v>4658</v>
      </c>
      <c r="D5" s="518" t="s">
        <v>4549</v>
      </c>
      <c r="E5" s="518"/>
      <c r="F5" s="115">
        <f>'Running Hours'!$D3</f>
        <v>44689</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2654</v>
      </c>
      <c r="B8" s="24" t="s">
        <v>1563</v>
      </c>
      <c r="C8" s="24" t="s">
        <v>1564</v>
      </c>
      <c r="D8" s="34" t="s">
        <v>734</v>
      </c>
      <c r="E8" s="8">
        <v>44082</v>
      </c>
      <c r="F8" s="8">
        <v>44082</v>
      </c>
      <c r="G8" s="52"/>
      <c r="H8" s="10">
        <f t="shared" ref="H8:H9" si="0">F8+(365*4)</f>
        <v>45542</v>
      </c>
      <c r="I8" s="11">
        <f t="shared" ref="I8:I44" ca="1" si="1">IF(ISBLANK(H8),"",H8-DATE(YEAR(NOW()),MONTH(NOW()),DAY(NOW())))</f>
        <v>853</v>
      </c>
      <c r="J8" s="12" t="str">
        <f t="shared" ref="J8:J44" ca="1" si="2">IF(I8="","",IF(I8&lt;0,"OVERDUE","NOT DUE"))</f>
        <v>NOT DUE</v>
      </c>
      <c r="K8" s="24" t="s">
        <v>1581</v>
      </c>
      <c r="L8" s="113"/>
    </row>
    <row r="9" spans="1:12" ht="26.45" customHeight="1">
      <c r="A9" s="12" t="s">
        <v>2655</v>
      </c>
      <c r="B9" s="24" t="s">
        <v>3422</v>
      </c>
      <c r="C9" s="24" t="s">
        <v>1564</v>
      </c>
      <c r="D9" s="34" t="s">
        <v>734</v>
      </c>
      <c r="E9" s="8">
        <v>44082</v>
      </c>
      <c r="F9" s="8">
        <v>44082</v>
      </c>
      <c r="G9" s="52"/>
      <c r="H9" s="10">
        <f t="shared" si="0"/>
        <v>45542</v>
      </c>
      <c r="I9" s="11">
        <f t="shared" ca="1" si="1"/>
        <v>853</v>
      </c>
      <c r="J9" s="12" t="str">
        <f t="shared" ca="1" si="2"/>
        <v>NOT DUE</v>
      </c>
      <c r="K9" s="24" t="s">
        <v>1581</v>
      </c>
      <c r="L9" s="113"/>
    </row>
    <row r="10" spans="1:12" ht="26.45" customHeight="1">
      <c r="A10" s="12" t="s">
        <v>2656</v>
      </c>
      <c r="B10" s="24" t="s">
        <v>1565</v>
      </c>
      <c r="C10" s="24" t="s">
        <v>3446</v>
      </c>
      <c r="D10" s="34" t="s">
        <v>734</v>
      </c>
      <c r="E10" s="8">
        <v>44082</v>
      </c>
      <c r="F10" s="8">
        <v>44082</v>
      </c>
      <c r="G10" s="52"/>
      <c r="H10" s="10">
        <f>F10+(365*4)</f>
        <v>45542</v>
      </c>
      <c r="I10" s="11">
        <f t="shared" ca="1" si="1"/>
        <v>853</v>
      </c>
      <c r="J10" s="12" t="str">
        <f t="shared" ca="1" si="2"/>
        <v>NOT DUE</v>
      </c>
      <c r="K10" s="24"/>
      <c r="L10" s="15"/>
    </row>
    <row r="11" spans="1:12" ht="15.75" customHeight="1">
      <c r="A11" s="12" t="s">
        <v>2657</v>
      </c>
      <c r="B11" s="24" t="s">
        <v>1533</v>
      </c>
      <c r="C11" s="24" t="s">
        <v>1567</v>
      </c>
      <c r="D11" s="34" t="s">
        <v>734</v>
      </c>
      <c r="E11" s="8">
        <v>44082</v>
      </c>
      <c r="F11" s="8">
        <v>44082</v>
      </c>
      <c r="G11" s="52"/>
      <c r="H11" s="10">
        <f>F11+(365*4)</f>
        <v>45542</v>
      </c>
      <c r="I11" s="11">
        <f t="shared" ca="1" si="1"/>
        <v>853</v>
      </c>
      <c r="J11" s="12" t="str">
        <f t="shared" ca="1" si="2"/>
        <v>NOT DUE</v>
      </c>
      <c r="K11" s="24"/>
      <c r="L11" s="113"/>
    </row>
    <row r="12" spans="1:12" ht="15.75" customHeight="1">
      <c r="A12" s="12" t="s">
        <v>2658</v>
      </c>
      <c r="B12" s="24" t="s">
        <v>1533</v>
      </c>
      <c r="C12" s="24" t="s">
        <v>1568</v>
      </c>
      <c r="D12" s="34" t="s">
        <v>734</v>
      </c>
      <c r="E12" s="8">
        <v>44082</v>
      </c>
      <c r="F12" s="8">
        <v>44082</v>
      </c>
      <c r="G12" s="52"/>
      <c r="H12" s="10">
        <f>F12+(365*4)</f>
        <v>45542</v>
      </c>
      <c r="I12" s="11">
        <f t="shared" ca="1" si="1"/>
        <v>853</v>
      </c>
      <c r="J12" s="12" t="str">
        <f t="shared" ca="1" si="2"/>
        <v>NOT DUE</v>
      </c>
      <c r="K12" s="24" t="s">
        <v>1582</v>
      </c>
      <c r="L12" s="15"/>
    </row>
    <row r="13" spans="1:12" ht="15.75" customHeight="1">
      <c r="A13" s="273" t="s">
        <v>2659</v>
      </c>
      <c r="B13" s="24" t="s">
        <v>1569</v>
      </c>
      <c r="C13" s="24" t="s">
        <v>1570</v>
      </c>
      <c r="D13" s="34" t="s">
        <v>0</v>
      </c>
      <c r="E13" s="8">
        <v>44082</v>
      </c>
      <c r="F13" s="366">
        <v>44633</v>
      </c>
      <c r="G13" s="52"/>
      <c r="H13" s="10">
        <f>F13+90</f>
        <v>44723</v>
      </c>
      <c r="I13" s="11">
        <f t="shared" ca="1" si="1"/>
        <v>34</v>
      </c>
      <c r="J13" s="12" t="str">
        <f t="shared" ca="1" si="2"/>
        <v>NOT DUE</v>
      </c>
      <c r="K13" s="24"/>
      <c r="L13" s="15"/>
    </row>
    <row r="14" spans="1:12" ht="15.75" customHeight="1">
      <c r="A14" s="12" t="s">
        <v>2660</v>
      </c>
      <c r="B14" s="24" t="s">
        <v>1569</v>
      </c>
      <c r="C14" s="24" t="s">
        <v>1568</v>
      </c>
      <c r="D14" s="34" t="s">
        <v>376</v>
      </c>
      <c r="E14" s="8">
        <v>44082</v>
      </c>
      <c r="F14" s="8">
        <v>44449</v>
      </c>
      <c r="G14" s="52"/>
      <c r="H14" s="10">
        <f>F14+365</f>
        <v>44814</v>
      </c>
      <c r="I14" s="11">
        <f t="shared" ca="1" si="1"/>
        <v>125</v>
      </c>
      <c r="J14" s="12" t="str">
        <f t="shared" ca="1" si="2"/>
        <v>NOT DUE</v>
      </c>
      <c r="K14" s="24"/>
      <c r="L14" s="113"/>
    </row>
    <row r="15" spans="1:12" ht="26.45" customHeight="1">
      <c r="A15" s="12" t="s">
        <v>2661</v>
      </c>
      <c r="B15" s="24" t="s">
        <v>1536</v>
      </c>
      <c r="C15" s="24" t="s">
        <v>1571</v>
      </c>
      <c r="D15" s="34" t="s">
        <v>734</v>
      </c>
      <c r="E15" s="8">
        <v>44082</v>
      </c>
      <c r="F15" s="8">
        <v>44082</v>
      </c>
      <c r="G15" s="52"/>
      <c r="H15" s="10">
        <f>F15+(365*4)</f>
        <v>45542</v>
      </c>
      <c r="I15" s="11">
        <f t="shared" ca="1" si="1"/>
        <v>853</v>
      </c>
      <c r="J15" s="12" t="str">
        <f t="shared" ca="1" si="2"/>
        <v>NOT DUE</v>
      </c>
      <c r="K15" s="24" t="s">
        <v>1583</v>
      </c>
      <c r="L15" s="15"/>
    </row>
    <row r="16" spans="1:12" ht="15.75" customHeight="1">
      <c r="A16" s="12" t="s">
        <v>2662</v>
      </c>
      <c r="B16" s="24" t="s">
        <v>1539</v>
      </c>
      <c r="C16" s="24" t="s">
        <v>1572</v>
      </c>
      <c r="D16" s="34" t="s">
        <v>376</v>
      </c>
      <c r="E16" s="8">
        <v>44082</v>
      </c>
      <c r="F16" s="306">
        <v>44449</v>
      </c>
      <c r="G16" s="52"/>
      <c r="H16" s="10">
        <f>F16+365</f>
        <v>44814</v>
      </c>
      <c r="I16" s="11">
        <f t="shared" ca="1" si="1"/>
        <v>125</v>
      </c>
      <c r="J16" s="12" t="str">
        <f t="shared" ca="1" si="2"/>
        <v>NOT DUE</v>
      </c>
      <c r="K16" s="24" t="s">
        <v>1072</v>
      </c>
      <c r="L16" s="15"/>
    </row>
    <row r="17" spans="1:12" ht="15.75" customHeight="1">
      <c r="A17" s="12" t="s">
        <v>2663</v>
      </c>
      <c r="B17" s="24" t="s">
        <v>1539</v>
      </c>
      <c r="C17" s="24" t="s">
        <v>1573</v>
      </c>
      <c r="D17" s="34" t="s">
        <v>734</v>
      </c>
      <c r="E17" s="8">
        <v>44082</v>
      </c>
      <c r="F17" s="8">
        <v>44082</v>
      </c>
      <c r="G17" s="52"/>
      <c r="H17" s="10">
        <f>F17+(365*4)</f>
        <v>45542</v>
      </c>
      <c r="I17" s="11">
        <f t="shared" ca="1" si="1"/>
        <v>853</v>
      </c>
      <c r="J17" s="12" t="str">
        <f t="shared" ca="1" si="2"/>
        <v>NOT DUE</v>
      </c>
      <c r="K17" s="24" t="s">
        <v>1073</v>
      </c>
      <c r="L17" s="15"/>
    </row>
    <row r="18" spans="1:12" ht="26.45" customHeight="1">
      <c r="A18" s="12" t="s">
        <v>2664</v>
      </c>
      <c r="B18" s="24" t="s">
        <v>559</v>
      </c>
      <c r="C18" s="24" t="s">
        <v>1574</v>
      </c>
      <c r="D18" s="34" t="s">
        <v>376</v>
      </c>
      <c r="E18" s="8">
        <v>44082</v>
      </c>
      <c r="F18" s="306">
        <v>44449</v>
      </c>
      <c r="G18" s="52"/>
      <c r="H18" s="10">
        <f>F18+365</f>
        <v>44814</v>
      </c>
      <c r="I18" s="11">
        <f t="shared" ca="1" si="1"/>
        <v>125</v>
      </c>
      <c r="J18" s="12" t="str">
        <f t="shared" ca="1" si="2"/>
        <v>NOT DUE</v>
      </c>
      <c r="K18" s="24" t="s">
        <v>1074</v>
      </c>
      <c r="L18" s="113"/>
    </row>
    <row r="19" spans="1:12" ht="26.45" customHeight="1">
      <c r="A19" s="12" t="s">
        <v>2665</v>
      </c>
      <c r="B19" s="24" t="s">
        <v>3420</v>
      </c>
      <c r="C19" s="24" t="s">
        <v>1575</v>
      </c>
      <c r="D19" s="34" t="s">
        <v>734</v>
      </c>
      <c r="E19" s="8">
        <v>44082</v>
      </c>
      <c r="F19" s="8">
        <v>44082</v>
      </c>
      <c r="G19" s="52"/>
      <c r="H19" s="10">
        <f>F19+(365*4)</f>
        <v>45542</v>
      </c>
      <c r="I19" s="11">
        <f t="shared" ca="1" si="1"/>
        <v>853</v>
      </c>
      <c r="J19" s="12" t="str">
        <f t="shared" ca="1" si="2"/>
        <v>NOT DUE</v>
      </c>
      <c r="K19" s="24" t="s">
        <v>1075</v>
      </c>
      <c r="L19" s="15"/>
    </row>
    <row r="20" spans="1:12" ht="26.45" customHeight="1">
      <c r="A20" s="12" t="s">
        <v>2666</v>
      </c>
      <c r="B20" s="24" t="s">
        <v>3421</v>
      </c>
      <c r="C20" s="24" t="s">
        <v>1575</v>
      </c>
      <c r="D20" s="34" t="s">
        <v>734</v>
      </c>
      <c r="E20" s="8">
        <v>44082</v>
      </c>
      <c r="F20" s="8">
        <v>44082</v>
      </c>
      <c r="G20" s="52"/>
      <c r="H20" s="10">
        <f>F20+(365*4)</f>
        <v>45542</v>
      </c>
      <c r="I20" s="11">
        <f t="shared" ca="1" si="1"/>
        <v>853</v>
      </c>
      <c r="J20" s="12" t="str">
        <f t="shared" ca="1" si="2"/>
        <v>NOT DUE</v>
      </c>
      <c r="K20" s="24" t="s">
        <v>1075</v>
      </c>
      <c r="L20" s="15"/>
    </row>
    <row r="21" spans="1:12" ht="26.45" customHeight="1">
      <c r="A21" s="12" t="s">
        <v>2667</v>
      </c>
      <c r="B21" s="24" t="s">
        <v>1544</v>
      </c>
      <c r="C21" s="24" t="s">
        <v>1576</v>
      </c>
      <c r="D21" s="34" t="s">
        <v>376</v>
      </c>
      <c r="E21" s="8">
        <v>44082</v>
      </c>
      <c r="F21" s="306">
        <v>44449</v>
      </c>
      <c r="G21" s="52"/>
      <c r="H21" s="10">
        <f t="shared" ref="H21:H22" si="3">F21+365</f>
        <v>44814</v>
      </c>
      <c r="I21" s="11">
        <f t="shared" ca="1" si="1"/>
        <v>125</v>
      </c>
      <c r="J21" s="12" t="str">
        <f t="shared" ca="1" si="2"/>
        <v>NOT DUE</v>
      </c>
      <c r="K21" s="24" t="s">
        <v>1076</v>
      </c>
      <c r="L21" s="15"/>
    </row>
    <row r="22" spans="1:12" ht="15.75" customHeight="1">
      <c r="A22" s="12" t="s">
        <v>2668</v>
      </c>
      <c r="B22" s="24" t="s">
        <v>1577</v>
      </c>
      <c r="C22" s="24" t="s">
        <v>1578</v>
      </c>
      <c r="D22" s="34" t="s">
        <v>376</v>
      </c>
      <c r="E22" s="8">
        <v>44082</v>
      </c>
      <c r="F22" s="306">
        <v>44449</v>
      </c>
      <c r="G22" s="52"/>
      <c r="H22" s="10">
        <f t="shared" si="3"/>
        <v>44814</v>
      </c>
      <c r="I22" s="11">
        <f t="shared" ca="1" si="1"/>
        <v>125</v>
      </c>
      <c r="J22" s="12" t="str">
        <f t="shared" ca="1" si="2"/>
        <v>NOT DUE</v>
      </c>
      <c r="K22" s="24" t="s">
        <v>1077</v>
      </c>
      <c r="L22" s="15"/>
    </row>
    <row r="23" spans="1:12" ht="15.75" customHeight="1">
      <c r="A23" s="273" t="s">
        <v>2669</v>
      </c>
      <c r="B23" s="24" t="s">
        <v>1579</v>
      </c>
      <c r="C23" s="24" t="s">
        <v>1580</v>
      </c>
      <c r="D23" s="34" t="s">
        <v>0</v>
      </c>
      <c r="E23" s="8">
        <v>44082</v>
      </c>
      <c r="F23" s="366">
        <v>44633</v>
      </c>
      <c r="G23" s="52"/>
      <c r="H23" s="10">
        <f>F23+90</f>
        <v>44723</v>
      </c>
      <c r="I23" s="11">
        <f t="shared" ca="1" si="1"/>
        <v>34</v>
      </c>
      <c r="J23" s="12" t="str">
        <f t="shared" ca="1" si="2"/>
        <v>NOT DUE</v>
      </c>
      <c r="K23" s="24" t="s">
        <v>1077</v>
      </c>
      <c r="L23" s="15"/>
    </row>
    <row r="24" spans="1:12" ht="38.450000000000003" customHeight="1">
      <c r="A24" s="271" t="s">
        <v>2670</v>
      </c>
      <c r="B24" s="24" t="s">
        <v>1042</v>
      </c>
      <c r="C24" s="24" t="s">
        <v>1043</v>
      </c>
      <c r="D24" s="34" t="s">
        <v>1</v>
      </c>
      <c r="E24" s="8">
        <v>43970</v>
      </c>
      <c r="F24" s="366">
        <v>44689</v>
      </c>
      <c r="G24" s="52"/>
      <c r="H24" s="10">
        <f>F24+1</f>
        <v>44690</v>
      </c>
      <c r="I24" s="11">
        <f t="shared" ca="1" si="1"/>
        <v>1</v>
      </c>
      <c r="J24" s="12" t="str">
        <f t="shared" ca="1" si="2"/>
        <v>NOT DUE</v>
      </c>
      <c r="K24" s="24" t="s">
        <v>1077</v>
      </c>
      <c r="L24" s="15"/>
    </row>
    <row r="25" spans="1:12" ht="38.450000000000003" customHeight="1">
      <c r="A25" s="271" t="s">
        <v>2671</v>
      </c>
      <c r="B25" s="24" t="s">
        <v>1044</v>
      </c>
      <c r="C25" s="24" t="s">
        <v>1045</v>
      </c>
      <c r="D25" s="34" t="s">
        <v>1</v>
      </c>
      <c r="E25" s="8">
        <v>44082</v>
      </c>
      <c r="F25" s="366">
        <v>44689</v>
      </c>
      <c r="G25" s="52"/>
      <c r="H25" s="10">
        <f t="shared" ref="H25:H26" si="4">F25+1</f>
        <v>44690</v>
      </c>
      <c r="I25" s="11">
        <f t="shared" ca="1" si="1"/>
        <v>1</v>
      </c>
      <c r="J25" s="12" t="str">
        <f t="shared" ca="1" si="2"/>
        <v>NOT DUE</v>
      </c>
      <c r="K25" s="24" t="s">
        <v>1077</v>
      </c>
      <c r="L25" s="15"/>
    </row>
    <row r="26" spans="1:12" ht="38.450000000000003" customHeight="1">
      <c r="A26" s="271" t="s">
        <v>2672</v>
      </c>
      <c r="B26" s="24" t="s">
        <v>1046</v>
      </c>
      <c r="C26" s="24" t="s">
        <v>1047</v>
      </c>
      <c r="D26" s="34" t="s">
        <v>1</v>
      </c>
      <c r="E26" s="8">
        <v>44082</v>
      </c>
      <c r="F26" s="366">
        <v>44689</v>
      </c>
      <c r="G26" s="52"/>
      <c r="H26" s="10">
        <f t="shared" si="4"/>
        <v>44690</v>
      </c>
      <c r="I26" s="11">
        <f t="shared" ca="1" si="1"/>
        <v>1</v>
      </c>
      <c r="J26" s="12" t="str">
        <f t="shared" ca="1" si="2"/>
        <v>NOT DUE</v>
      </c>
      <c r="K26" s="24"/>
      <c r="L26" s="15"/>
    </row>
    <row r="27" spans="1:12" ht="38.450000000000003" customHeight="1">
      <c r="A27" s="274" t="s">
        <v>2673</v>
      </c>
      <c r="B27" s="24" t="s">
        <v>1048</v>
      </c>
      <c r="C27" s="24" t="s">
        <v>1049</v>
      </c>
      <c r="D27" s="34" t="s">
        <v>4</v>
      </c>
      <c r="E27" s="8">
        <v>44082</v>
      </c>
      <c r="F27" s="366">
        <v>44682</v>
      </c>
      <c r="G27" s="52"/>
      <c r="H27" s="10">
        <f>F27+30</f>
        <v>44712</v>
      </c>
      <c r="I27" s="11">
        <f t="shared" ca="1" si="1"/>
        <v>23</v>
      </c>
      <c r="J27" s="12" t="str">
        <f t="shared" ca="1" si="2"/>
        <v>NOT DUE</v>
      </c>
      <c r="K27" s="24" t="s">
        <v>1078</v>
      </c>
      <c r="L27" s="15"/>
    </row>
    <row r="28" spans="1:12" ht="26.45" customHeight="1">
      <c r="A28" s="271" t="s">
        <v>2674</v>
      </c>
      <c r="B28" s="24" t="s">
        <v>1050</v>
      </c>
      <c r="C28" s="24" t="s">
        <v>1051</v>
      </c>
      <c r="D28" s="34" t="s">
        <v>1</v>
      </c>
      <c r="E28" s="8">
        <v>44082</v>
      </c>
      <c r="F28" s="366">
        <v>44689</v>
      </c>
      <c r="G28" s="52"/>
      <c r="H28" s="10">
        <f>F28+1</f>
        <v>44690</v>
      </c>
      <c r="I28" s="11">
        <f t="shared" ca="1" si="1"/>
        <v>1</v>
      </c>
      <c r="J28" s="12" t="str">
        <f t="shared" ca="1" si="2"/>
        <v>NOT DUE</v>
      </c>
      <c r="K28" s="24" t="s">
        <v>1078</v>
      </c>
      <c r="L28" s="15"/>
    </row>
    <row r="29" spans="1:12" ht="26.45" customHeight="1">
      <c r="A29" s="271" t="s">
        <v>2675</v>
      </c>
      <c r="B29" s="24" t="s">
        <v>1052</v>
      </c>
      <c r="C29" s="24" t="s">
        <v>1053</v>
      </c>
      <c r="D29" s="34" t="s">
        <v>1</v>
      </c>
      <c r="E29" s="8">
        <v>44082</v>
      </c>
      <c r="F29" s="366">
        <v>44689</v>
      </c>
      <c r="G29" s="52"/>
      <c r="H29" s="10">
        <f t="shared" ref="H29:H31" si="5">F29+1</f>
        <v>44690</v>
      </c>
      <c r="I29" s="11">
        <f t="shared" ca="1" si="1"/>
        <v>1</v>
      </c>
      <c r="J29" s="12" t="str">
        <f t="shared" ca="1" si="2"/>
        <v>NOT DUE</v>
      </c>
      <c r="K29" s="24" t="s">
        <v>1078</v>
      </c>
      <c r="L29" s="15"/>
    </row>
    <row r="30" spans="1:12" ht="26.45" customHeight="1">
      <c r="A30" s="271" t="s">
        <v>2676</v>
      </c>
      <c r="B30" s="24" t="s">
        <v>1054</v>
      </c>
      <c r="C30" s="24" t="s">
        <v>1055</v>
      </c>
      <c r="D30" s="34" t="s">
        <v>1</v>
      </c>
      <c r="E30" s="8">
        <v>44082</v>
      </c>
      <c r="F30" s="366">
        <v>44689</v>
      </c>
      <c r="G30" s="52"/>
      <c r="H30" s="10">
        <f t="shared" si="5"/>
        <v>44690</v>
      </c>
      <c r="I30" s="11">
        <f t="shared" ca="1" si="1"/>
        <v>1</v>
      </c>
      <c r="J30" s="12" t="str">
        <f t="shared" ca="1" si="2"/>
        <v>NOT DUE</v>
      </c>
      <c r="K30" s="24" t="s">
        <v>1079</v>
      </c>
      <c r="L30" s="15"/>
    </row>
    <row r="31" spans="1:12" ht="26.45" customHeight="1">
      <c r="A31" s="271" t="s">
        <v>2677</v>
      </c>
      <c r="B31" s="24" t="s">
        <v>1056</v>
      </c>
      <c r="C31" s="24" t="s">
        <v>1043</v>
      </c>
      <c r="D31" s="34" t="s">
        <v>1</v>
      </c>
      <c r="E31" s="8">
        <v>44082</v>
      </c>
      <c r="F31" s="366">
        <v>44689</v>
      </c>
      <c r="G31" s="52"/>
      <c r="H31" s="10">
        <f t="shared" si="5"/>
        <v>44690</v>
      </c>
      <c r="I31" s="11">
        <f t="shared" ca="1" si="1"/>
        <v>1</v>
      </c>
      <c r="J31" s="12" t="str">
        <f t="shared" ca="1" si="2"/>
        <v>NOT DUE</v>
      </c>
      <c r="K31" s="24" t="s">
        <v>1079</v>
      </c>
      <c r="L31" s="15"/>
    </row>
    <row r="32" spans="1:12" ht="26.45" customHeight="1">
      <c r="A32" s="273" t="s">
        <v>2678</v>
      </c>
      <c r="B32" s="24" t="s">
        <v>1057</v>
      </c>
      <c r="C32" s="24" t="s">
        <v>1058</v>
      </c>
      <c r="D32" s="34" t="s">
        <v>0</v>
      </c>
      <c r="E32" s="8">
        <v>44082</v>
      </c>
      <c r="F32" s="366">
        <v>44633</v>
      </c>
      <c r="G32" s="52"/>
      <c r="H32" s="10">
        <f>F32+90</f>
        <v>44723</v>
      </c>
      <c r="I32" s="11">
        <f t="shared" ca="1" si="1"/>
        <v>34</v>
      </c>
      <c r="J32" s="12" t="str">
        <f t="shared" ca="1" si="2"/>
        <v>NOT DUE</v>
      </c>
      <c r="K32" s="24" t="s">
        <v>1079</v>
      </c>
      <c r="L32" s="15"/>
    </row>
    <row r="33" spans="1:12" ht="26.45" customHeight="1">
      <c r="A33" s="12" t="s">
        <v>2679</v>
      </c>
      <c r="B33" s="24" t="s">
        <v>1059</v>
      </c>
      <c r="C33" s="24" t="s">
        <v>1058</v>
      </c>
      <c r="D33" s="34" t="s">
        <v>4</v>
      </c>
      <c r="E33" s="8">
        <v>44082</v>
      </c>
      <c r="F33" s="366">
        <v>44661</v>
      </c>
      <c r="G33" s="52"/>
      <c r="H33" s="10">
        <f>F33+30</f>
        <v>44691</v>
      </c>
      <c r="I33" s="11">
        <f t="shared" ca="1" si="1"/>
        <v>2</v>
      </c>
      <c r="J33" s="12" t="str">
        <f t="shared" ca="1" si="2"/>
        <v>NOT DUE</v>
      </c>
      <c r="K33" s="24" t="s">
        <v>1080</v>
      </c>
      <c r="L33" s="15"/>
    </row>
    <row r="34" spans="1:12" ht="26.45" customHeight="1">
      <c r="A34" s="12" t="s">
        <v>2680</v>
      </c>
      <c r="B34" s="24" t="s">
        <v>3517</v>
      </c>
      <c r="C34" s="24" t="s">
        <v>1041</v>
      </c>
      <c r="D34" s="34" t="s">
        <v>734</v>
      </c>
      <c r="E34" s="8">
        <v>44082</v>
      </c>
      <c r="F34" s="8">
        <v>44082</v>
      </c>
      <c r="G34" s="52"/>
      <c r="H34" s="10">
        <f t="shared" ref="H34:H35" si="6">F34+(365*4)</f>
        <v>45542</v>
      </c>
      <c r="I34" s="11">
        <f t="shared" ca="1" si="1"/>
        <v>853</v>
      </c>
      <c r="J34" s="12" t="str">
        <f t="shared" ca="1" si="2"/>
        <v>NOT DUE</v>
      </c>
      <c r="K34" s="24" t="s">
        <v>3412</v>
      </c>
      <c r="L34" s="15"/>
    </row>
    <row r="35" spans="1:12" ht="24">
      <c r="A35" s="12" t="s">
        <v>2681</v>
      </c>
      <c r="B35" s="24" t="s">
        <v>3512</v>
      </c>
      <c r="C35" s="24" t="s">
        <v>3445</v>
      </c>
      <c r="D35" s="34" t="s">
        <v>734</v>
      </c>
      <c r="E35" s="8">
        <v>44082</v>
      </c>
      <c r="F35" s="8">
        <v>44082</v>
      </c>
      <c r="G35" s="52"/>
      <c r="H35" s="10">
        <f t="shared" si="6"/>
        <v>45542</v>
      </c>
      <c r="I35" s="11">
        <f t="shared" ca="1" si="1"/>
        <v>853</v>
      </c>
      <c r="J35" s="12" t="str">
        <f t="shared" ca="1" si="2"/>
        <v>NOT DUE</v>
      </c>
      <c r="K35" s="24" t="s">
        <v>3412</v>
      </c>
      <c r="L35" s="15"/>
    </row>
    <row r="36" spans="1:12" ht="26.45" customHeight="1">
      <c r="A36" s="273" t="s">
        <v>2682</v>
      </c>
      <c r="B36" s="24" t="s">
        <v>1060</v>
      </c>
      <c r="C36" s="24" t="s">
        <v>1061</v>
      </c>
      <c r="D36" s="34" t="s">
        <v>0</v>
      </c>
      <c r="E36" s="8">
        <v>44082</v>
      </c>
      <c r="F36" s="366">
        <v>44633</v>
      </c>
      <c r="G36" s="52"/>
      <c r="H36" s="10">
        <f>F36+90</f>
        <v>44723</v>
      </c>
      <c r="I36" s="11">
        <f t="shared" ca="1" si="1"/>
        <v>34</v>
      </c>
      <c r="J36" s="12" t="str">
        <f t="shared" ca="1" si="2"/>
        <v>NOT DUE</v>
      </c>
      <c r="K36" s="24" t="s">
        <v>1080</v>
      </c>
      <c r="L36" s="32"/>
    </row>
    <row r="37" spans="1:12" ht="15.75" customHeight="1">
      <c r="A37" s="271" t="s">
        <v>2683</v>
      </c>
      <c r="B37" s="24" t="s">
        <v>1546</v>
      </c>
      <c r="C37" s="24"/>
      <c r="D37" s="34" t="s">
        <v>1</v>
      </c>
      <c r="E37" s="8">
        <v>44082</v>
      </c>
      <c r="F37" s="366">
        <v>44689</v>
      </c>
      <c r="G37" s="52"/>
      <c r="H37" s="10">
        <f>F37+1</f>
        <v>44690</v>
      </c>
      <c r="I37" s="11">
        <f t="shared" ca="1" si="1"/>
        <v>1</v>
      </c>
      <c r="J37" s="12" t="str">
        <f t="shared" ca="1" si="2"/>
        <v>NOT DUE</v>
      </c>
      <c r="K37" s="24"/>
      <c r="L37" s="15"/>
    </row>
    <row r="38" spans="1:12" ht="15.75" customHeight="1">
      <c r="A38" s="12" t="s">
        <v>2684</v>
      </c>
      <c r="B38" s="24" t="s">
        <v>1062</v>
      </c>
      <c r="C38" s="24" t="s">
        <v>1063</v>
      </c>
      <c r="D38" s="34" t="s">
        <v>376</v>
      </c>
      <c r="E38" s="8">
        <v>44082</v>
      </c>
      <c r="F38" s="8">
        <v>44449</v>
      </c>
      <c r="G38" s="52"/>
      <c r="H38" s="10">
        <f t="shared" ref="H38:H43" si="7">F38+365</f>
        <v>44814</v>
      </c>
      <c r="I38" s="11">
        <f t="shared" ca="1" si="1"/>
        <v>125</v>
      </c>
      <c r="J38" s="12" t="str">
        <f t="shared" ca="1" si="2"/>
        <v>NOT DUE</v>
      </c>
      <c r="K38" s="24"/>
      <c r="L38" s="113"/>
    </row>
    <row r="39" spans="1:12" ht="26.45" customHeight="1">
      <c r="A39" s="12" t="s">
        <v>2685</v>
      </c>
      <c r="B39" s="24" t="s">
        <v>1064</v>
      </c>
      <c r="C39" s="24" t="s">
        <v>1065</v>
      </c>
      <c r="D39" s="34" t="s">
        <v>376</v>
      </c>
      <c r="E39" s="8">
        <v>44082</v>
      </c>
      <c r="F39" s="306">
        <v>44449</v>
      </c>
      <c r="G39" s="52"/>
      <c r="H39" s="10">
        <f t="shared" si="7"/>
        <v>44814</v>
      </c>
      <c r="I39" s="11">
        <f t="shared" ca="1" si="1"/>
        <v>125</v>
      </c>
      <c r="J39" s="12" t="str">
        <f t="shared" ca="1" si="2"/>
        <v>NOT DUE</v>
      </c>
      <c r="K39" s="24"/>
      <c r="L39" s="15"/>
    </row>
    <row r="40" spans="1:12" ht="26.45" customHeight="1">
      <c r="A40" s="12" t="s">
        <v>2686</v>
      </c>
      <c r="B40" s="24" t="s">
        <v>1066</v>
      </c>
      <c r="C40" s="24" t="s">
        <v>1067</v>
      </c>
      <c r="D40" s="34" t="s">
        <v>376</v>
      </c>
      <c r="E40" s="8">
        <v>44082</v>
      </c>
      <c r="F40" s="306">
        <v>44449</v>
      </c>
      <c r="G40" s="52"/>
      <c r="H40" s="10">
        <f t="shared" si="7"/>
        <v>44814</v>
      </c>
      <c r="I40" s="11">
        <f t="shared" ca="1" si="1"/>
        <v>125</v>
      </c>
      <c r="J40" s="12" t="str">
        <f t="shared" ca="1" si="2"/>
        <v>NOT DUE</v>
      </c>
      <c r="K40" s="24"/>
      <c r="L40" s="15"/>
    </row>
    <row r="41" spans="1:12" ht="26.45" customHeight="1">
      <c r="A41" s="12" t="s">
        <v>3423</v>
      </c>
      <c r="B41" s="24" t="s">
        <v>1068</v>
      </c>
      <c r="C41" s="24" t="s">
        <v>1069</v>
      </c>
      <c r="D41" s="34" t="s">
        <v>376</v>
      </c>
      <c r="E41" s="8">
        <v>44082</v>
      </c>
      <c r="F41" s="306">
        <v>44449</v>
      </c>
      <c r="G41" s="52"/>
      <c r="H41" s="10">
        <f t="shared" si="7"/>
        <v>44814</v>
      </c>
      <c r="I41" s="11">
        <f t="shared" ca="1" si="1"/>
        <v>125</v>
      </c>
      <c r="J41" s="12" t="str">
        <f t="shared" ca="1" si="2"/>
        <v>NOT DUE</v>
      </c>
      <c r="K41" s="24"/>
      <c r="L41" s="15"/>
    </row>
    <row r="42" spans="1:12" ht="26.45" customHeight="1">
      <c r="A42" s="12" t="s">
        <v>3424</v>
      </c>
      <c r="B42" s="24" t="s">
        <v>1070</v>
      </c>
      <c r="C42" s="24" t="s">
        <v>1071</v>
      </c>
      <c r="D42" s="34" t="s">
        <v>376</v>
      </c>
      <c r="E42" s="8">
        <v>44082</v>
      </c>
      <c r="F42" s="306">
        <v>44449</v>
      </c>
      <c r="G42" s="52"/>
      <c r="H42" s="10">
        <f t="shared" si="7"/>
        <v>44814</v>
      </c>
      <c r="I42" s="11">
        <f t="shared" ca="1" si="1"/>
        <v>125</v>
      </c>
      <c r="J42" s="12" t="str">
        <f t="shared" ca="1" si="2"/>
        <v>NOT DUE</v>
      </c>
      <c r="K42" s="24"/>
      <c r="L42" s="15"/>
    </row>
    <row r="43" spans="1:12" ht="15.75" customHeight="1">
      <c r="A43" s="12" t="s">
        <v>3428</v>
      </c>
      <c r="B43" s="24" t="s">
        <v>1081</v>
      </c>
      <c r="C43" s="24" t="s">
        <v>1082</v>
      </c>
      <c r="D43" s="34" t="s">
        <v>376</v>
      </c>
      <c r="E43" s="8">
        <v>44082</v>
      </c>
      <c r="F43" s="306">
        <v>44449</v>
      </c>
      <c r="G43" s="52"/>
      <c r="H43" s="10">
        <f t="shared" si="7"/>
        <v>44814</v>
      </c>
      <c r="I43" s="11">
        <f t="shared" ca="1" si="1"/>
        <v>125</v>
      </c>
      <c r="J43" s="12" t="str">
        <f t="shared" ca="1" si="2"/>
        <v>NOT DUE</v>
      </c>
      <c r="K43" s="24"/>
      <c r="L43" s="15"/>
    </row>
    <row r="44" spans="1:12" ht="26.25" customHeight="1">
      <c r="A44" s="274" t="s">
        <v>3429</v>
      </c>
      <c r="B44" s="24" t="s">
        <v>3551</v>
      </c>
      <c r="C44" s="24" t="s">
        <v>3552</v>
      </c>
      <c r="D44" s="34" t="s">
        <v>4</v>
      </c>
      <c r="E44" s="8">
        <v>44082</v>
      </c>
      <c r="F44" s="366">
        <v>44661</v>
      </c>
      <c r="G44" s="52"/>
      <c r="H44" s="10">
        <f>F44+30</f>
        <v>44691</v>
      </c>
      <c r="I44" s="11">
        <f t="shared" ca="1" si="1"/>
        <v>2</v>
      </c>
      <c r="J44" s="12" t="str">
        <f t="shared" ca="1" si="2"/>
        <v>NOT DUE</v>
      </c>
      <c r="K44" s="24"/>
      <c r="L44" s="32"/>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4956</v>
      </c>
      <c r="E50" s="462" t="s">
        <v>5001</v>
      </c>
      <c r="F50" s="462"/>
      <c r="G50" s="462"/>
      <c r="I50" s="462" t="s">
        <v>4949</v>
      </c>
      <c r="J50" s="462"/>
      <c r="K50" s="462"/>
    </row>
    <row r="51" spans="1:11">
      <c r="A51" s="220"/>
      <c r="E51" s="463"/>
      <c r="F51" s="463"/>
      <c r="G51" s="463"/>
      <c r="I51" s="463"/>
      <c r="J51" s="463"/>
      <c r="K51" s="463"/>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DF7B1EF-16FC-4B31-9FEF-DD0A60F4DA34}">
          <x14:formula1>
            <xm:f>Details!$A$1:$A$7</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zoomScaleNormal="100" workbookViewId="0">
      <selection activeCell="E40" sqref="E4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1585</v>
      </c>
      <c r="D3" s="518" t="s">
        <v>12</v>
      </c>
      <c r="E3" s="518"/>
      <c r="F3" s="249" t="s">
        <v>2188</v>
      </c>
    </row>
    <row r="4" spans="1:12" ht="18" customHeight="1">
      <c r="A4" s="517" t="s">
        <v>74</v>
      </c>
      <c r="B4" s="517"/>
      <c r="C4" s="29" t="s">
        <v>4660</v>
      </c>
      <c r="D4" s="518" t="s">
        <v>2072</v>
      </c>
      <c r="E4" s="518"/>
      <c r="F4" s="52"/>
    </row>
    <row r="5" spans="1:12" ht="18" customHeight="1">
      <c r="A5" s="517" t="s">
        <v>75</v>
      </c>
      <c r="B5" s="517"/>
      <c r="C5" s="30" t="s">
        <v>4658</v>
      </c>
      <c r="D5" s="518" t="s">
        <v>4549</v>
      </c>
      <c r="E5" s="518"/>
      <c r="F5" s="115">
        <f>'Running Hours'!$D3</f>
        <v>44689</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2621</v>
      </c>
      <c r="B8" s="24" t="s">
        <v>1563</v>
      </c>
      <c r="C8" s="24" t="s">
        <v>1564</v>
      </c>
      <c r="D8" s="34" t="s">
        <v>734</v>
      </c>
      <c r="E8" s="8">
        <v>44082</v>
      </c>
      <c r="F8" s="8">
        <v>44082</v>
      </c>
      <c r="G8" s="52"/>
      <c r="H8" s="10">
        <f>F8+(365*4)</f>
        <v>45542</v>
      </c>
      <c r="I8" s="11">
        <f t="shared" ref="I8:I42" ca="1" si="0">IF(ISBLANK(H8),"",H8-DATE(YEAR(NOW()),MONTH(NOW()),DAY(NOW())))</f>
        <v>853</v>
      </c>
      <c r="J8" s="12" t="str">
        <f t="shared" ref="J8:J42" ca="1" si="1">IF(I8="","",IF(I8&lt;0,"OVERDUE","NOT DUE"))</f>
        <v>NOT DUE</v>
      </c>
      <c r="K8" s="24" t="s">
        <v>1581</v>
      </c>
      <c r="L8" s="113"/>
    </row>
    <row r="9" spans="1:12" ht="26.45" customHeight="1">
      <c r="A9" s="12" t="s">
        <v>2622</v>
      </c>
      <c r="B9" s="24" t="s">
        <v>1565</v>
      </c>
      <c r="C9" s="24" t="s">
        <v>3446</v>
      </c>
      <c r="D9" s="34" t="s">
        <v>734</v>
      </c>
      <c r="E9" s="8">
        <v>44082</v>
      </c>
      <c r="F9" s="8">
        <v>44082</v>
      </c>
      <c r="G9" s="52"/>
      <c r="H9" s="10">
        <f>F9+(365*4)</f>
        <v>45542</v>
      </c>
      <c r="I9" s="11">
        <f t="shared" ca="1" si="0"/>
        <v>853</v>
      </c>
      <c r="J9" s="12" t="str">
        <f t="shared" ca="1" si="1"/>
        <v>NOT DUE</v>
      </c>
      <c r="K9" s="24"/>
      <c r="L9" s="15"/>
    </row>
    <row r="10" spans="1:12" ht="15.75" customHeight="1">
      <c r="A10" s="12" t="s">
        <v>2623</v>
      </c>
      <c r="B10" s="24" t="s">
        <v>1533</v>
      </c>
      <c r="C10" s="24" t="s">
        <v>1567</v>
      </c>
      <c r="D10" s="34" t="s">
        <v>734</v>
      </c>
      <c r="E10" s="8">
        <v>44082</v>
      </c>
      <c r="F10" s="8">
        <v>44082</v>
      </c>
      <c r="G10" s="52"/>
      <c r="H10" s="10">
        <f>F10+(365*4)</f>
        <v>45542</v>
      </c>
      <c r="I10" s="11">
        <f t="shared" ca="1" si="0"/>
        <v>853</v>
      </c>
      <c r="J10" s="12" t="str">
        <f t="shared" ca="1" si="1"/>
        <v>NOT DUE</v>
      </c>
      <c r="K10" s="24"/>
      <c r="L10" s="113"/>
    </row>
    <row r="11" spans="1:12" ht="15.75" customHeight="1">
      <c r="A11" s="12" t="s">
        <v>2624</v>
      </c>
      <c r="B11" s="24" t="s">
        <v>1533</v>
      </c>
      <c r="C11" s="24" t="s">
        <v>1568</v>
      </c>
      <c r="D11" s="34" t="s">
        <v>734</v>
      </c>
      <c r="E11" s="8">
        <v>44082</v>
      </c>
      <c r="F11" s="8">
        <v>44082</v>
      </c>
      <c r="G11" s="52"/>
      <c r="H11" s="10">
        <f>F11+(365*4)</f>
        <v>45542</v>
      </c>
      <c r="I11" s="11">
        <f t="shared" ca="1" si="0"/>
        <v>853</v>
      </c>
      <c r="J11" s="12" t="str">
        <f t="shared" ca="1" si="1"/>
        <v>NOT DUE</v>
      </c>
      <c r="K11" s="24" t="s">
        <v>1582</v>
      </c>
      <c r="L11" s="15"/>
    </row>
    <row r="12" spans="1:12" ht="15.75" customHeight="1">
      <c r="A12" s="12" t="s">
        <v>2625</v>
      </c>
      <c r="B12" s="24" t="s">
        <v>1569</v>
      </c>
      <c r="C12" s="24" t="s">
        <v>1570</v>
      </c>
      <c r="D12" s="34" t="s">
        <v>0</v>
      </c>
      <c r="E12" s="8">
        <v>44082</v>
      </c>
      <c r="F12" s="306">
        <v>44624</v>
      </c>
      <c r="G12" s="52"/>
      <c r="H12" s="10">
        <f>F12+90</f>
        <v>44714</v>
      </c>
      <c r="I12" s="11">
        <f t="shared" ca="1" si="0"/>
        <v>25</v>
      </c>
      <c r="J12" s="12" t="str">
        <f t="shared" ca="1" si="1"/>
        <v>NOT DUE</v>
      </c>
      <c r="K12" s="24"/>
      <c r="L12" s="15"/>
    </row>
    <row r="13" spans="1:12" ht="15.75" customHeight="1">
      <c r="A13" s="12" t="s">
        <v>2626</v>
      </c>
      <c r="B13" s="24" t="s">
        <v>1569</v>
      </c>
      <c r="C13" s="24" t="s">
        <v>1568</v>
      </c>
      <c r="D13" s="34" t="s">
        <v>376</v>
      </c>
      <c r="E13" s="8">
        <v>44082</v>
      </c>
      <c r="F13" s="8">
        <v>44449</v>
      </c>
      <c r="G13" s="52"/>
      <c r="H13" s="10">
        <f>F13+365</f>
        <v>44814</v>
      </c>
      <c r="I13" s="11">
        <f t="shared" ca="1" si="0"/>
        <v>125</v>
      </c>
      <c r="J13" s="12" t="str">
        <f t="shared" ca="1" si="1"/>
        <v>NOT DUE</v>
      </c>
      <c r="K13" s="24"/>
      <c r="L13" s="113"/>
    </row>
    <row r="14" spans="1:12" ht="26.45" customHeight="1">
      <c r="A14" s="12" t="s">
        <v>2627</v>
      </c>
      <c r="B14" s="24" t="s">
        <v>1536</v>
      </c>
      <c r="C14" s="24" t="s">
        <v>1571</v>
      </c>
      <c r="D14" s="34" t="s">
        <v>734</v>
      </c>
      <c r="E14" s="8">
        <v>44082</v>
      </c>
      <c r="F14" s="8">
        <v>44082</v>
      </c>
      <c r="G14" s="52"/>
      <c r="H14" s="10">
        <f>F14+(365*4)</f>
        <v>45542</v>
      </c>
      <c r="I14" s="11">
        <f t="shared" ca="1" si="0"/>
        <v>853</v>
      </c>
      <c r="J14" s="12" t="str">
        <f t="shared" ca="1" si="1"/>
        <v>NOT DUE</v>
      </c>
      <c r="K14" s="24" t="s">
        <v>1583</v>
      </c>
      <c r="L14" s="15"/>
    </row>
    <row r="15" spans="1:12" ht="15.75" customHeight="1">
      <c r="A15" s="12" t="s">
        <v>2628</v>
      </c>
      <c r="B15" s="24" t="s">
        <v>1539</v>
      </c>
      <c r="C15" s="24" t="s">
        <v>1572</v>
      </c>
      <c r="D15" s="34" t="s">
        <v>376</v>
      </c>
      <c r="E15" s="8">
        <v>44082</v>
      </c>
      <c r="F15" s="306">
        <v>44449</v>
      </c>
      <c r="G15" s="52"/>
      <c r="H15" s="10">
        <f>F15+365</f>
        <v>44814</v>
      </c>
      <c r="I15" s="11">
        <f t="shared" ca="1" si="0"/>
        <v>125</v>
      </c>
      <c r="J15" s="12" t="str">
        <f t="shared" ca="1" si="1"/>
        <v>NOT DUE</v>
      </c>
      <c r="K15" s="24" t="s">
        <v>1072</v>
      </c>
      <c r="L15" s="113"/>
    </row>
    <row r="16" spans="1:12" ht="15.75" customHeight="1">
      <c r="A16" s="12" t="s">
        <v>2629</v>
      </c>
      <c r="B16" s="24" t="s">
        <v>1539</v>
      </c>
      <c r="C16" s="24" t="s">
        <v>1573</v>
      </c>
      <c r="D16" s="34" t="s">
        <v>734</v>
      </c>
      <c r="E16" s="8">
        <v>44082</v>
      </c>
      <c r="F16" s="8">
        <v>44082</v>
      </c>
      <c r="G16" s="52"/>
      <c r="H16" s="10">
        <f>F16+(365*4)</f>
        <v>45542</v>
      </c>
      <c r="I16" s="11">
        <f t="shared" ca="1" si="0"/>
        <v>853</v>
      </c>
      <c r="J16" s="12" t="str">
        <f t="shared" ca="1" si="1"/>
        <v>NOT DUE</v>
      </c>
      <c r="K16" s="24" t="s">
        <v>1073</v>
      </c>
      <c r="L16" s="15"/>
    </row>
    <row r="17" spans="1:12" ht="26.45" customHeight="1">
      <c r="A17" s="12" t="s">
        <v>2630</v>
      </c>
      <c r="B17" s="24" t="s">
        <v>559</v>
      </c>
      <c r="C17" s="24" t="s">
        <v>1574</v>
      </c>
      <c r="D17" s="34" t="s">
        <v>376</v>
      </c>
      <c r="E17" s="8">
        <v>44082</v>
      </c>
      <c r="F17" s="306">
        <v>44449</v>
      </c>
      <c r="G17" s="52"/>
      <c r="H17" s="10">
        <f>F17+365</f>
        <v>44814</v>
      </c>
      <c r="I17" s="11">
        <f t="shared" ca="1" si="0"/>
        <v>125</v>
      </c>
      <c r="J17" s="12" t="str">
        <f t="shared" ca="1" si="1"/>
        <v>NOT DUE</v>
      </c>
      <c r="K17" s="24" t="s">
        <v>1074</v>
      </c>
      <c r="L17" s="113"/>
    </row>
    <row r="18" spans="1:12" ht="26.45" customHeight="1">
      <c r="A18" s="12" t="s">
        <v>2631</v>
      </c>
      <c r="B18" s="24" t="s">
        <v>3420</v>
      </c>
      <c r="C18" s="24" t="s">
        <v>1575</v>
      </c>
      <c r="D18" s="34" t="s">
        <v>734</v>
      </c>
      <c r="E18" s="8">
        <v>44082</v>
      </c>
      <c r="F18" s="8">
        <v>44082</v>
      </c>
      <c r="G18" s="52"/>
      <c r="H18" s="10">
        <f>F18+(365*4)</f>
        <v>45542</v>
      </c>
      <c r="I18" s="11">
        <f t="shared" ca="1" si="0"/>
        <v>853</v>
      </c>
      <c r="J18" s="12" t="str">
        <f t="shared" ca="1" si="1"/>
        <v>NOT DUE</v>
      </c>
      <c r="K18" s="24" t="s">
        <v>1075</v>
      </c>
      <c r="L18" s="15"/>
    </row>
    <row r="19" spans="1:12" ht="26.45" customHeight="1">
      <c r="A19" s="12" t="s">
        <v>2632</v>
      </c>
      <c r="B19" s="24" t="s">
        <v>3421</v>
      </c>
      <c r="C19" s="24" t="s">
        <v>1575</v>
      </c>
      <c r="D19" s="34" t="s">
        <v>734</v>
      </c>
      <c r="E19" s="8">
        <v>44082</v>
      </c>
      <c r="F19" s="8">
        <v>44082</v>
      </c>
      <c r="G19" s="52"/>
      <c r="H19" s="10">
        <f>F19+(365*4)</f>
        <v>45542</v>
      </c>
      <c r="I19" s="11">
        <f t="shared" ca="1" si="0"/>
        <v>853</v>
      </c>
      <c r="J19" s="12" t="str">
        <f t="shared" ca="1" si="1"/>
        <v>NOT DUE</v>
      </c>
      <c r="K19" s="24" t="s">
        <v>1075</v>
      </c>
      <c r="L19" s="15"/>
    </row>
    <row r="20" spans="1:12" ht="26.45" customHeight="1">
      <c r="A20" s="12" t="s">
        <v>2633</v>
      </c>
      <c r="B20" s="24" t="s">
        <v>3425</v>
      </c>
      <c r="C20" s="24" t="s">
        <v>1566</v>
      </c>
      <c r="D20" s="34" t="s">
        <v>734</v>
      </c>
      <c r="E20" s="8">
        <v>44082</v>
      </c>
      <c r="F20" s="8">
        <v>44082</v>
      </c>
      <c r="G20" s="52"/>
      <c r="H20" s="10">
        <f>F20+(365*4)</f>
        <v>45542</v>
      </c>
      <c r="I20" s="11">
        <f t="shared" ca="1" si="0"/>
        <v>853</v>
      </c>
      <c r="J20" s="12" t="str">
        <f t="shared" ca="1" si="1"/>
        <v>NOT DUE</v>
      </c>
      <c r="K20" s="24" t="s">
        <v>1075</v>
      </c>
      <c r="L20" s="15"/>
    </row>
    <row r="21" spans="1:12" ht="26.45" customHeight="1">
      <c r="A21" s="12" t="s">
        <v>2634</v>
      </c>
      <c r="B21" s="24" t="s">
        <v>1544</v>
      </c>
      <c r="C21" s="24" t="s">
        <v>1576</v>
      </c>
      <c r="D21" s="34" t="s">
        <v>376</v>
      </c>
      <c r="E21" s="8">
        <v>44082</v>
      </c>
      <c r="F21" s="306">
        <v>44449</v>
      </c>
      <c r="G21" s="52"/>
      <c r="H21" s="10">
        <f t="shared" ref="H21:H22" si="2">F21+365</f>
        <v>44814</v>
      </c>
      <c r="I21" s="11">
        <f t="shared" ca="1" si="0"/>
        <v>125</v>
      </c>
      <c r="J21" s="12" t="str">
        <f t="shared" ca="1" si="1"/>
        <v>NOT DUE</v>
      </c>
      <c r="K21" s="24" t="s">
        <v>1076</v>
      </c>
      <c r="L21" s="15"/>
    </row>
    <row r="22" spans="1:12" ht="15.75" customHeight="1">
      <c r="A22" s="12" t="s">
        <v>2635</v>
      </c>
      <c r="B22" s="24" t="s">
        <v>1577</v>
      </c>
      <c r="C22" s="24" t="s">
        <v>1578</v>
      </c>
      <c r="D22" s="34" t="s">
        <v>376</v>
      </c>
      <c r="E22" s="8">
        <v>44082</v>
      </c>
      <c r="F22" s="306">
        <v>44449</v>
      </c>
      <c r="G22" s="52"/>
      <c r="H22" s="10">
        <f t="shared" si="2"/>
        <v>44814</v>
      </c>
      <c r="I22" s="11">
        <f t="shared" ca="1" si="0"/>
        <v>125</v>
      </c>
      <c r="J22" s="12" t="str">
        <f t="shared" ca="1" si="1"/>
        <v>NOT DUE</v>
      </c>
      <c r="K22" s="24" t="s">
        <v>1077</v>
      </c>
      <c r="L22" s="15"/>
    </row>
    <row r="23" spans="1:12" ht="15.75" customHeight="1">
      <c r="A23" s="273" t="s">
        <v>2636</v>
      </c>
      <c r="B23" s="24" t="s">
        <v>1579</v>
      </c>
      <c r="C23" s="24" t="s">
        <v>1580</v>
      </c>
      <c r="D23" s="34" t="s">
        <v>0</v>
      </c>
      <c r="E23" s="8">
        <v>44082</v>
      </c>
      <c r="F23" s="306">
        <v>44624</v>
      </c>
      <c r="G23" s="52"/>
      <c r="H23" s="10">
        <f>F23+90</f>
        <v>44714</v>
      </c>
      <c r="I23" s="11">
        <f t="shared" ca="1" si="0"/>
        <v>25</v>
      </c>
      <c r="J23" s="12" t="str">
        <f t="shared" ca="1" si="1"/>
        <v>NOT DUE</v>
      </c>
      <c r="K23" s="24" t="s">
        <v>1077</v>
      </c>
      <c r="L23" s="15"/>
    </row>
    <row r="24" spans="1:12" ht="38.450000000000003" customHeight="1">
      <c r="A24" s="271" t="s">
        <v>2637</v>
      </c>
      <c r="B24" s="24" t="s">
        <v>1042</v>
      </c>
      <c r="C24" s="24" t="s">
        <v>1043</v>
      </c>
      <c r="D24" s="34" t="s">
        <v>1</v>
      </c>
      <c r="E24" s="8">
        <v>44082</v>
      </c>
      <c r="F24" s="366">
        <v>44689</v>
      </c>
      <c r="G24" s="52"/>
      <c r="H24" s="10">
        <f>F24+1</f>
        <v>44690</v>
      </c>
      <c r="I24" s="11">
        <f t="shared" ca="1" si="0"/>
        <v>1</v>
      </c>
      <c r="J24" s="12" t="str">
        <f t="shared" ca="1" si="1"/>
        <v>NOT DUE</v>
      </c>
      <c r="K24" s="24" t="s">
        <v>1077</v>
      </c>
      <c r="L24" s="15"/>
    </row>
    <row r="25" spans="1:12" ht="38.450000000000003" customHeight="1">
      <c r="A25" s="271" t="s">
        <v>2638</v>
      </c>
      <c r="B25" s="24" t="s">
        <v>1044</v>
      </c>
      <c r="C25" s="24" t="s">
        <v>1045</v>
      </c>
      <c r="D25" s="34" t="s">
        <v>1</v>
      </c>
      <c r="E25" s="8">
        <v>44082</v>
      </c>
      <c r="F25" s="366">
        <v>44689</v>
      </c>
      <c r="G25" s="52"/>
      <c r="H25" s="10">
        <f t="shared" ref="H25:H26" si="3">F25+1</f>
        <v>44690</v>
      </c>
      <c r="I25" s="11">
        <f t="shared" ca="1" si="0"/>
        <v>1</v>
      </c>
      <c r="J25" s="12" t="str">
        <f t="shared" ca="1" si="1"/>
        <v>NOT DUE</v>
      </c>
      <c r="K25" s="24" t="s">
        <v>1077</v>
      </c>
      <c r="L25" s="15"/>
    </row>
    <row r="26" spans="1:12" ht="38.450000000000003" customHeight="1">
      <c r="A26" s="271" t="s">
        <v>2639</v>
      </c>
      <c r="B26" s="24" t="s">
        <v>1046</v>
      </c>
      <c r="C26" s="24" t="s">
        <v>1047</v>
      </c>
      <c r="D26" s="34" t="s">
        <v>1</v>
      </c>
      <c r="E26" s="8">
        <v>44082</v>
      </c>
      <c r="F26" s="366">
        <v>44689</v>
      </c>
      <c r="G26" s="52"/>
      <c r="H26" s="10">
        <f t="shared" si="3"/>
        <v>44690</v>
      </c>
      <c r="I26" s="11">
        <f t="shared" ca="1" si="0"/>
        <v>1</v>
      </c>
      <c r="J26" s="12" t="str">
        <f t="shared" ca="1" si="1"/>
        <v>NOT DUE</v>
      </c>
      <c r="K26" s="24"/>
      <c r="L26" s="15"/>
    </row>
    <row r="27" spans="1:12" ht="38.450000000000003" customHeight="1">
      <c r="A27" s="274" t="s">
        <v>2640</v>
      </c>
      <c r="B27" s="24" t="s">
        <v>1048</v>
      </c>
      <c r="C27" s="24" t="s">
        <v>1049</v>
      </c>
      <c r="D27" s="34" t="s">
        <v>4</v>
      </c>
      <c r="E27" s="8">
        <v>44082</v>
      </c>
      <c r="F27" s="366">
        <v>44689</v>
      </c>
      <c r="G27" s="52"/>
      <c r="H27" s="10">
        <f>F27+30</f>
        <v>44719</v>
      </c>
      <c r="I27" s="11">
        <f t="shared" ca="1" si="0"/>
        <v>30</v>
      </c>
      <c r="J27" s="12" t="str">
        <f t="shared" ca="1" si="1"/>
        <v>NOT DUE</v>
      </c>
      <c r="K27" s="24" t="s">
        <v>1078</v>
      </c>
      <c r="L27" s="15"/>
    </row>
    <row r="28" spans="1:12" ht="26.45" customHeight="1">
      <c r="A28" s="271" t="s">
        <v>2641</v>
      </c>
      <c r="B28" s="24" t="s">
        <v>1050</v>
      </c>
      <c r="C28" s="24" t="s">
        <v>1051</v>
      </c>
      <c r="D28" s="34" t="s">
        <v>1</v>
      </c>
      <c r="E28" s="8">
        <v>44082</v>
      </c>
      <c r="F28" s="366">
        <v>44689</v>
      </c>
      <c r="G28" s="52"/>
      <c r="H28" s="10">
        <f>F28+1</f>
        <v>44690</v>
      </c>
      <c r="I28" s="11">
        <f t="shared" ca="1" si="0"/>
        <v>1</v>
      </c>
      <c r="J28" s="12" t="str">
        <f t="shared" ca="1" si="1"/>
        <v>NOT DUE</v>
      </c>
      <c r="K28" s="24" t="s">
        <v>1078</v>
      </c>
      <c r="L28" s="15"/>
    </row>
    <row r="29" spans="1:12" ht="26.45" customHeight="1">
      <c r="A29" s="271" t="s">
        <v>2642</v>
      </c>
      <c r="B29" s="24" t="s">
        <v>1052</v>
      </c>
      <c r="C29" s="24" t="s">
        <v>1053</v>
      </c>
      <c r="D29" s="34" t="s">
        <v>1</v>
      </c>
      <c r="E29" s="8">
        <v>44082</v>
      </c>
      <c r="F29" s="366">
        <v>44689</v>
      </c>
      <c r="G29" s="52"/>
      <c r="H29" s="10">
        <f t="shared" ref="H29:H31" si="4">F29+1</f>
        <v>44690</v>
      </c>
      <c r="I29" s="11">
        <f t="shared" ca="1" si="0"/>
        <v>1</v>
      </c>
      <c r="J29" s="12" t="str">
        <f t="shared" ca="1" si="1"/>
        <v>NOT DUE</v>
      </c>
      <c r="K29" s="24" t="s">
        <v>1078</v>
      </c>
      <c r="L29" s="15"/>
    </row>
    <row r="30" spans="1:12" ht="26.45" customHeight="1">
      <c r="A30" s="271" t="s">
        <v>2643</v>
      </c>
      <c r="B30" s="24" t="s">
        <v>1054</v>
      </c>
      <c r="C30" s="24" t="s">
        <v>1055</v>
      </c>
      <c r="D30" s="34" t="s">
        <v>1</v>
      </c>
      <c r="E30" s="8">
        <v>44082</v>
      </c>
      <c r="F30" s="366">
        <v>44689</v>
      </c>
      <c r="G30" s="52"/>
      <c r="H30" s="10">
        <f t="shared" si="4"/>
        <v>44690</v>
      </c>
      <c r="I30" s="11">
        <f t="shared" ca="1" si="0"/>
        <v>1</v>
      </c>
      <c r="J30" s="12" t="str">
        <f t="shared" ca="1" si="1"/>
        <v>NOT DUE</v>
      </c>
      <c r="K30" s="24" t="s">
        <v>1079</v>
      </c>
      <c r="L30" s="15"/>
    </row>
    <row r="31" spans="1:12" ht="26.45" customHeight="1">
      <c r="A31" s="271" t="s">
        <v>2644</v>
      </c>
      <c r="B31" s="24" t="s">
        <v>1056</v>
      </c>
      <c r="C31" s="24" t="s">
        <v>1043</v>
      </c>
      <c r="D31" s="34" t="s">
        <v>1</v>
      </c>
      <c r="E31" s="8">
        <v>44082</v>
      </c>
      <c r="F31" s="366">
        <v>44689</v>
      </c>
      <c r="G31" s="52"/>
      <c r="H31" s="10">
        <f t="shared" si="4"/>
        <v>44690</v>
      </c>
      <c r="I31" s="11">
        <f t="shared" ca="1" si="0"/>
        <v>1</v>
      </c>
      <c r="J31" s="12" t="str">
        <f t="shared" ca="1" si="1"/>
        <v>NOT DUE</v>
      </c>
      <c r="K31" s="24" t="s">
        <v>1079</v>
      </c>
      <c r="L31" s="15"/>
    </row>
    <row r="32" spans="1:12" ht="26.45" customHeight="1">
      <c r="A32" s="12" t="s">
        <v>2645</v>
      </c>
      <c r="B32" s="24" t="s">
        <v>3517</v>
      </c>
      <c r="C32" s="24" t="s">
        <v>1041</v>
      </c>
      <c r="D32" s="34" t="s">
        <v>734</v>
      </c>
      <c r="E32" s="8">
        <v>44082</v>
      </c>
      <c r="F32" s="8">
        <v>44082</v>
      </c>
      <c r="G32" s="52"/>
      <c r="H32" s="10">
        <f t="shared" ref="H32:H33" si="5">F32+(365*4)</f>
        <v>45542</v>
      </c>
      <c r="I32" s="11">
        <f t="shared" ref="I32:I33" ca="1" si="6">IF(ISBLANK(H32),"",H32-DATE(YEAR(NOW()),MONTH(NOW()),DAY(NOW())))</f>
        <v>853</v>
      </c>
      <c r="J32" s="12" t="str">
        <f t="shared" ref="J32:J33" ca="1" si="7">IF(I32="","",IF(I32&lt;0,"OVERDUE","NOT DUE"))</f>
        <v>NOT DUE</v>
      </c>
      <c r="K32" s="24" t="s">
        <v>3412</v>
      </c>
      <c r="L32" s="15"/>
    </row>
    <row r="33" spans="1:12" ht="24">
      <c r="A33" s="12" t="s">
        <v>2646</v>
      </c>
      <c r="B33" s="24" t="s">
        <v>3512</v>
      </c>
      <c r="C33" s="24" t="s">
        <v>3445</v>
      </c>
      <c r="D33" s="34" t="s">
        <v>734</v>
      </c>
      <c r="E33" s="8">
        <v>44082</v>
      </c>
      <c r="F33" s="8">
        <v>44082</v>
      </c>
      <c r="G33" s="52"/>
      <c r="H33" s="10">
        <f t="shared" si="5"/>
        <v>45542</v>
      </c>
      <c r="I33" s="11">
        <f t="shared" ca="1" si="6"/>
        <v>853</v>
      </c>
      <c r="J33" s="12" t="str">
        <f t="shared" ca="1" si="7"/>
        <v>NOT DUE</v>
      </c>
      <c r="K33" s="24" t="s">
        <v>3412</v>
      </c>
      <c r="L33" s="15"/>
    </row>
    <row r="34" spans="1:12" ht="26.45" customHeight="1">
      <c r="A34" s="273" t="s">
        <v>2647</v>
      </c>
      <c r="B34" s="24" t="s">
        <v>1060</v>
      </c>
      <c r="C34" s="24" t="s">
        <v>1061</v>
      </c>
      <c r="D34" s="34" t="s">
        <v>0</v>
      </c>
      <c r="E34" s="8">
        <v>44082</v>
      </c>
      <c r="F34" s="366">
        <v>44632</v>
      </c>
      <c r="G34" s="52"/>
      <c r="H34" s="10">
        <f>F34+90</f>
        <v>44722</v>
      </c>
      <c r="I34" s="11">
        <f t="shared" ca="1" si="0"/>
        <v>33</v>
      </c>
      <c r="J34" s="12" t="str">
        <f t="shared" ca="1" si="1"/>
        <v>NOT DUE</v>
      </c>
      <c r="K34" s="24" t="s">
        <v>1080</v>
      </c>
      <c r="L34" s="113"/>
    </row>
    <row r="35" spans="1:12" ht="15.75" customHeight="1">
      <c r="A35" s="271" t="s">
        <v>2648</v>
      </c>
      <c r="B35" s="24" t="s">
        <v>1546</v>
      </c>
      <c r="C35" s="24"/>
      <c r="D35" s="34" t="s">
        <v>1</v>
      </c>
      <c r="E35" s="8">
        <v>44082</v>
      </c>
      <c r="F35" s="366">
        <v>44689</v>
      </c>
      <c r="G35" s="52"/>
      <c r="H35" s="10">
        <f>F35+1</f>
        <v>44690</v>
      </c>
      <c r="I35" s="11">
        <f t="shared" ca="1" si="0"/>
        <v>1</v>
      </c>
      <c r="J35" s="12" t="str">
        <f t="shared" ca="1" si="1"/>
        <v>NOT DUE</v>
      </c>
      <c r="K35" s="24"/>
      <c r="L35" s="15"/>
    </row>
    <row r="36" spans="1:12" ht="15.75" customHeight="1">
      <c r="A36" s="12" t="s">
        <v>2649</v>
      </c>
      <c r="B36" s="24" t="s">
        <v>1062</v>
      </c>
      <c r="C36" s="24" t="s">
        <v>1063</v>
      </c>
      <c r="D36" s="34" t="s">
        <v>376</v>
      </c>
      <c r="E36" s="8">
        <v>44082</v>
      </c>
      <c r="F36" s="306">
        <v>44449</v>
      </c>
      <c r="G36" s="52"/>
      <c r="H36" s="10">
        <f t="shared" ref="H36:H41" si="8">F36+365</f>
        <v>44814</v>
      </c>
      <c r="I36" s="11">
        <f t="shared" ca="1" si="0"/>
        <v>125</v>
      </c>
      <c r="J36" s="12" t="str">
        <f t="shared" ca="1" si="1"/>
        <v>NOT DUE</v>
      </c>
      <c r="K36" s="24"/>
      <c r="L36" s="113"/>
    </row>
    <row r="37" spans="1:12" ht="26.45" customHeight="1">
      <c r="A37" s="12" t="s">
        <v>2650</v>
      </c>
      <c r="B37" s="24" t="s">
        <v>1064</v>
      </c>
      <c r="C37" s="24" t="s">
        <v>1065</v>
      </c>
      <c r="D37" s="34" t="s">
        <v>376</v>
      </c>
      <c r="E37" s="8">
        <v>44082</v>
      </c>
      <c r="F37" s="306">
        <v>44449</v>
      </c>
      <c r="G37" s="52"/>
      <c r="H37" s="10">
        <f t="shared" si="8"/>
        <v>44814</v>
      </c>
      <c r="I37" s="11">
        <f t="shared" ca="1" si="0"/>
        <v>125</v>
      </c>
      <c r="J37" s="12" t="str">
        <f t="shared" ca="1" si="1"/>
        <v>NOT DUE</v>
      </c>
      <c r="K37" s="24"/>
      <c r="L37" s="15"/>
    </row>
    <row r="38" spans="1:12" ht="26.45" customHeight="1">
      <c r="A38" s="12" t="s">
        <v>2651</v>
      </c>
      <c r="B38" s="24" t="s">
        <v>1066</v>
      </c>
      <c r="C38" s="24" t="s">
        <v>1067</v>
      </c>
      <c r="D38" s="34" t="s">
        <v>376</v>
      </c>
      <c r="E38" s="8">
        <v>44082</v>
      </c>
      <c r="F38" s="306">
        <v>44449</v>
      </c>
      <c r="G38" s="52"/>
      <c r="H38" s="10">
        <f t="shared" si="8"/>
        <v>44814</v>
      </c>
      <c r="I38" s="11">
        <f t="shared" ca="1" si="0"/>
        <v>125</v>
      </c>
      <c r="J38" s="12" t="str">
        <f t="shared" ca="1" si="1"/>
        <v>NOT DUE</v>
      </c>
      <c r="K38" s="24"/>
      <c r="L38" s="15"/>
    </row>
    <row r="39" spans="1:12" ht="26.45" customHeight="1">
      <c r="A39" s="12" t="s">
        <v>2652</v>
      </c>
      <c r="B39" s="24" t="s">
        <v>1068</v>
      </c>
      <c r="C39" s="24" t="s">
        <v>1069</v>
      </c>
      <c r="D39" s="34" t="s">
        <v>376</v>
      </c>
      <c r="E39" s="8">
        <v>44082</v>
      </c>
      <c r="F39" s="306">
        <v>44449</v>
      </c>
      <c r="G39" s="52"/>
      <c r="H39" s="10">
        <f t="shared" si="8"/>
        <v>44814</v>
      </c>
      <c r="I39" s="11">
        <f t="shared" ca="1" si="0"/>
        <v>125</v>
      </c>
      <c r="J39" s="12" t="str">
        <f t="shared" ca="1" si="1"/>
        <v>NOT DUE</v>
      </c>
      <c r="K39" s="24"/>
      <c r="L39" s="15"/>
    </row>
    <row r="40" spans="1:12" ht="26.45" customHeight="1">
      <c r="A40" s="12" t="s">
        <v>2653</v>
      </c>
      <c r="B40" s="24" t="s">
        <v>1070</v>
      </c>
      <c r="C40" s="24" t="s">
        <v>1071</v>
      </c>
      <c r="D40" s="34" t="s">
        <v>376</v>
      </c>
      <c r="E40" s="8">
        <v>44082</v>
      </c>
      <c r="F40" s="306">
        <v>44449</v>
      </c>
      <c r="G40" s="52"/>
      <c r="H40" s="10">
        <f t="shared" si="8"/>
        <v>44814</v>
      </c>
      <c r="I40" s="11">
        <f t="shared" ca="1" si="0"/>
        <v>125</v>
      </c>
      <c r="J40" s="12" t="str">
        <f t="shared" ca="1" si="1"/>
        <v>NOT DUE</v>
      </c>
      <c r="K40" s="24"/>
      <c r="L40" s="15"/>
    </row>
    <row r="41" spans="1:12" ht="15.75" customHeight="1">
      <c r="A41" s="12" t="s">
        <v>3426</v>
      </c>
      <c r="B41" s="24" t="s">
        <v>1081</v>
      </c>
      <c r="C41" s="24" t="s">
        <v>1082</v>
      </c>
      <c r="D41" s="34" t="s">
        <v>376</v>
      </c>
      <c r="E41" s="8">
        <v>44082</v>
      </c>
      <c r="F41" s="306">
        <v>44449</v>
      </c>
      <c r="G41" s="52"/>
      <c r="H41" s="10">
        <f t="shared" si="8"/>
        <v>44814</v>
      </c>
      <c r="I41" s="11">
        <f t="shared" ca="1" si="0"/>
        <v>125</v>
      </c>
      <c r="J41" s="12" t="str">
        <f t="shared" ca="1" si="1"/>
        <v>NOT DUE</v>
      </c>
      <c r="K41" s="24"/>
      <c r="L41" s="15"/>
    </row>
    <row r="42" spans="1:12" ht="27.75" customHeight="1">
      <c r="A42" s="274" t="s">
        <v>3427</v>
      </c>
      <c r="B42" s="24" t="s">
        <v>3551</v>
      </c>
      <c r="C42" s="24" t="s">
        <v>3552</v>
      </c>
      <c r="D42" s="34" t="s">
        <v>4</v>
      </c>
      <c r="E42" s="8">
        <v>44082</v>
      </c>
      <c r="F42" s="366">
        <v>44678</v>
      </c>
      <c r="G42" s="52"/>
      <c r="H42" s="10">
        <f>F42+30</f>
        <v>44708</v>
      </c>
      <c r="I42" s="11">
        <f t="shared" ca="1" si="0"/>
        <v>19</v>
      </c>
      <c r="J42" s="12" t="str">
        <f t="shared" ca="1" si="1"/>
        <v>NOT DUE</v>
      </c>
      <c r="K42" s="24"/>
      <c r="L42" s="113"/>
    </row>
    <row r="43" spans="1:12" ht="15.75" customHeight="1">
      <c r="A43" s="220"/>
    </row>
    <row r="44" spans="1:12">
      <c r="A44" s="220"/>
    </row>
    <row r="45" spans="1:12">
      <c r="A45" s="220"/>
    </row>
    <row r="46" spans="1:12">
      <c r="A46" s="220"/>
      <c r="B46" s="206" t="s">
        <v>4545</v>
      </c>
      <c r="D46" s="39" t="s">
        <v>3926</v>
      </c>
      <c r="H46" s="206" t="s">
        <v>3927</v>
      </c>
    </row>
    <row r="47" spans="1:12">
      <c r="A47" s="220"/>
    </row>
    <row r="48" spans="1:12">
      <c r="A48" s="220"/>
      <c r="C48" s="247" t="s">
        <v>4960</v>
      </c>
      <c r="E48" s="462" t="s">
        <v>5001</v>
      </c>
      <c r="F48" s="462"/>
      <c r="G48" s="462"/>
      <c r="I48" s="462" t="s">
        <v>4949</v>
      </c>
      <c r="J48" s="462"/>
      <c r="K48" s="462"/>
    </row>
    <row r="49" spans="1:11">
      <c r="A49" s="220"/>
      <c r="E49" s="463"/>
      <c r="F49" s="463"/>
      <c r="G49" s="463"/>
      <c r="I49" s="463"/>
      <c r="J49" s="463"/>
      <c r="K49" s="463"/>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phoneticPr fontId="57" type="noConversion"/>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C62DA1A-2B6C-41B0-B5E9-5803928A7896}">
          <x14:formula1>
            <xm:f>Details!$A$1:$A$7</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zoomScaleNormal="100" workbookViewId="0">
      <selection activeCell="F32" sqref="F32"/>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1586</v>
      </c>
      <c r="D3" s="518" t="s">
        <v>12</v>
      </c>
      <c r="E3" s="518"/>
      <c r="F3" s="249" t="s">
        <v>2189</v>
      </c>
    </row>
    <row r="4" spans="1:12" ht="18" customHeight="1">
      <c r="A4" s="517" t="s">
        <v>74</v>
      </c>
      <c r="B4" s="517"/>
      <c r="C4" s="29" t="s">
        <v>4661</v>
      </c>
      <c r="D4" s="518" t="s">
        <v>2072</v>
      </c>
      <c r="E4" s="518"/>
      <c r="F4" s="52"/>
    </row>
    <row r="5" spans="1:12" ht="18" customHeight="1">
      <c r="A5" s="517" t="s">
        <v>75</v>
      </c>
      <c r="B5" s="517"/>
      <c r="C5" s="30" t="s">
        <v>4658</v>
      </c>
      <c r="D5" s="518" t="s">
        <v>4549</v>
      </c>
      <c r="E5" s="518"/>
      <c r="F5" s="115">
        <f>'Running Hours'!$D3</f>
        <v>44689</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2588</v>
      </c>
      <c r="B8" s="24" t="s">
        <v>1563</v>
      </c>
      <c r="C8" s="24" t="s">
        <v>1564</v>
      </c>
      <c r="D8" s="34" t="s">
        <v>734</v>
      </c>
      <c r="E8" s="8">
        <v>44082</v>
      </c>
      <c r="F8" s="8">
        <v>44082</v>
      </c>
      <c r="G8" s="52"/>
      <c r="H8" s="10">
        <f>F8+(365*4)</f>
        <v>45542</v>
      </c>
      <c r="I8" s="11">
        <f t="shared" ref="I8:I44" ca="1" si="0">IF(ISBLANK(H8),"",H8-DATE(YEAR(NOW()),MONTH(NOW()),DAY(NOW())))</f>
        <v>853</v>
      </c>
      <c r="J8" s="12" t="str">
        <f t="shared" ref="J8:J44" ca="1" si="1">IF(I8="","",IF(I8&lt;0,"OVERDUE","NOT DUE"))</f>
        <v>NOT DUE</v>
      </c>
      <c r="K8" s="24" t="s">
        <v>1581</v>
      </c>
      <c r="L8" s="113"/>
    </row>
    <row r="9" spans="1:12" ht="26.45" customHeight="1">
      <c r="A9" s="12" t="s">
        <v>2589</v>
      </c>
      <c r="B9" s="24" t="s">
        <v>1565</v>
      </c>
      <c r="C9" s="24" t="s">
        <v>3446</v>
      </c>
      <c r="D9" s="34" t="s">
        <v>734</v>
      </c>
      <c r="E9" s="8">
        <v>44082</v>
      </c>
      <c r="F9" s="8">
        <v>44082</v>
      </c>
      <c r="G9" s="52"/>
      <c r="H9" s="10">
        <f>F9+(365*4)</f>
        <v>45542</v>
      </c>
      <c r="I9" s="11">
        <f t="shared" ca="1" si="0"/>
        <v>853</v>
      </c>
      <c r="J9" s="12" t="str">
        <f t="shared" ca="1" si="1"/>
        <v>NOT DUE</v>
      </c>
      <c r="K9" s="24"/>
      <c r="L9" s="15"/>
    </row>
    <row r="10" spans="1:12" ht="15.75" customHeight="1">
      <c r="A10" s="12" t="s">
        <v>2590</v>
      </c>
      <c r="B10" s="24" t="s">
        <v>1533</v>
      </c>
      <c r="C10" s="24" t="s">
        <v>1567</v>
      </c>
      <c r="D10" s="34" t="s">
        <v>734</v>
      </c>
      <c r="E10" s="8">
        <v>44082</v>
      </c>
      <c r="F10" s="8">
        <v>44082</v>
      </c>
      <c r="G10" s="52"/>
      <c r="H10" s="10">
        <f t="shared" ref="H10:H11" si="2">F10+(365*4)</f>
        <v>45542</v>
      </c>
      <c r="I10" s="11">
        <f t="shared" ca="1" si="0"/>
        <v>853</v>
      </c>
      <c r="J10" s="12" t="str">
        <f t="shared" ca="1" si="1"/>
        <v>NOT DUE</v>
      </c>
      <c r="K10" s="24"/>
      <c r="L10" s="113"/>
    </row>
    <row r="11" spans="1:12" ht="15.75" customHeight="1">
      <c r="A11" s="12" t="s">
        <v>2591</v>
      </c>
      <c r="B11" s="24" t="s">
        <v>1533</v>
      </c>
      <c r="C11" s="24" t="s">
        <v>1568</v>
      </c>
      <c r="D11" s="34" t="s">
        <v>734</v>
      </c>
      <c r="E11" s="8">
        <v>44082</v>
      </c>
      <c r="F11" s="8">
        <v>44082</v>
      </c>
      <c r="G11" s="52"/>
      <c r="H11" s="10">
        <f t="shared" si="2"/>
        <v>45542</v>
      </c>
      <c r="I11" s="11">
        <f t="shared" ca="1" si="0"/>
        <v>853</v>
      </c>
      <c r="J11" s="12" t="str">
        <f t="shared" ca="1" si="1"/>
        <v>NOT DUE</v>
      </c>
      <c r="K11" s="24" t="s">
        <v>1582</v>
      </c>
      <c r="L11" s="15"/>
    </row>
    <row r="12" spans="1:12" ht="15.75" customHeight="1">
      <c r="A12" s="273" t="s">
        <v>2592</v>
      </c>
      <c r="B12" s="24" t="s">
        <v>1569</v>
      </c>
      <c r="C12" s="24" t="s">
        <v>1570</v>
      </c>
      <c r="D12" s="34" t="s">
        <v>0</v>
      </c>
      <c r="E12" s="8">
        <v>44082</v>
      </c>
      <c r="F12" s="306">
        <v>44624</v>
      </c>
      <c r="G12" s="52"/>
      <c r="H12" s="10">
        <f>F12+90</f>
        <v>44714</v>
      </c>
      <c r="I12" s="11">
        <f t="shared" ca="1" si="0"/>
        <v>25</v>
      </c>
      <c r="J12" s="12" t="str">
        <f t="shared" ca="1" si="1"/>
        <v>NOT DUE</v>
      </c>
      <c r="K12" s="24"/>
      <c r="L12" s="15"/>
    </row>
    <row r="13" spans="1:12" ht="15.75" customHeight="1">
      <c r="A13" s="12" t="s">
        <v>2593</v>
      </c>
      <c r="B13" s="24" t="s">
        <v>1569</v>
      </c>
      <c r="C13" s="24" t="s">
        <v>1568</v>
      </c>
      <c r="D13" s="34" t="s">
        <v>376</v>
      </c>
      <c r="E13" s="8">
        <v>44082</v>
      </c>
      <c r="F13" s="8">
        <v>44449</v>
      </c>
      <c r="G13" s="52"/>
      <c r="H13" s="10">
        <f>F13+365</f>
        <v>44814</v>
      </c>
      <c r="I13" s="11">
        <f t="shared" ca="1" si="0"/>
        <v>125</v>
      </c>
      <c r="J13" s="12" t="str">
        <f t="shared" ca="1" si="1"/>
        <v>NOT DUE</v>
      </c>
      <c r="K13" s="24"/>
      <c r="L13" s="113"/>
    </row>
    <row r="14" spans="1:12" ht="26.45" customHeight="1">
      <c r="A14" s="12" t="s">
        <v>2594</v>
      </c>
      <c r="B14" s="24" t="s">
        <v>1536</v>
      </c>
      <c r="C14" s="24" t="s">
        <v>1571</v>
      </c>
      <c r="D14" s="34" t="s">
        <v>734</v>
      </c>
      <c r="E14" s="8">
        <v>44082</v>
      </c>
      <c r="F14" s="8">
        <v>44082</v>
      </c>
      <c r="G14" s="52"/>
      <c r="H14" s="10">
        <f>F14+(365*4)</f>
        <v>45542</v>
      </c>
      <c r="I14" s="11">
        <f t="shared" ca="1" si="0"/>
        <v>853</v>
      </c>
      <c r="J14" s="12" t="str">
        <f t="shared" ca="1" si="1"/>
        <v>NOT DUE</v>
      </c>
      <c r="K14" s="24" t="s">
        <v>1583</v>
      </c>
      <c r="L14" s="15"/>
    </row>
    <row r="15" spans="1:12" ht="15.75" customHeight="1">
      <c r="A15" s="12" t="s">
        <v>2595</v>
      </c>
      <c r="B15" s="24" t="s">
        <v>1539</v>
      </c>
      <c r="C15" s="24" t="s">
        <v>1572</v>
      </c>
      <c r="D15" s="34" t="s">
        <v>376</v>
      </c>
      <c r="E15" s="8">
        <v>44082</v>
      </c>
      <c r="F15" s="306">
        <v>44449</v>
      </c>
      <c r="G15" s="52"/>
      <c r="H15" s="10">
        <f>F15+365</f>
        <v>44814</v>
      </c>
      <c r="I15" s="11">
        <f t="shared" ca="1" si="0"/>
        <v>125</v>
      </c>
      <c r="J15" s="12" t="str">
        <f t="shared" ca="1" si="1"/>
        <v>NOT DUE</v>
      </c>
      <c r="K15" s="24" t="s">
        <v>1072</v>
      </c>
      <c r="L15" s="113"/>
    </row>
    <row r="16" spans="1:12" ht="15.75" customHeight="1">
      <c r="A16" s="12" t="s">
        <v>2596</v>
      </c>
      <c r="B16" s="24" t="s">
        <v>1539</v>
      </c>
      <c r="C16" s="24" t="s">
        <v>1573</v>
      </c>
      <c r="D16" s="34" t="s">
        <v>734</v>
      </c>
      <c r="E16" s="8">
        <v>44082</v>
      </c>
      <c r="F16" s="8">
        <v>44082</v>
      </c>
      <c r="G16" s="52"/>
      <c r="H16" s="10">
        <f>F16+(365*4)</f>
        <v>45542</v>
      </c>
      <c r="I16" s="11">
        <f t="shared" ca="1" si="0"/>
        <v>853</v>
      </c>
      <c r="J16" s="12" t="str">
        <f t="shared" ca="1" si="1"/>
        <v>NOT DUE</v>
      </c>
      <c r="K16" s="24" t="s">
        <v>1073</v>
      </c>
      <c r="L16" s="15"/>
    </row>
    <row r="17" spans="1:12" ht="26.45" customHeight="1">
      <c r="A17" s="12" t="s">
        <v>2597</v>
      </c>
      <c r="B17" s="24" t="s">
        <v>559</v>
      </c>
      <c r="C17" s="24" t="s">
        <v>1574</v>
      </c>
      <c r="D17" s="34" t="s">
        <v>376</v>
      </c>
      <c r="E17" s="8">
        <v>44082</v>
      </c>
      <c r="F17" s="306">
        <v>44449</v>
      </c>
      <c r="G17" s="52"/>
      <c r="H17" s="10">
        <f>F17+365</f>
        <v>44814</v>
      </c>
      <c r="I17" s="11">
        <f t="shared" ca="1" si="0"/>
        <v>125</v>
      </c>
      <c r="J17" s="12" t="str">
        <f t="shared" ca="1" si="1"/>
        <v>NOT DUE</v>
      </c>
      <c r="K17" s="24" t="s">
        <v>1074</v>
      </c>
      <c r="L17" s="15"/>
    </row>
    <row r="18" spans="1:12" ht="26.45" customHeight="1">
      <c r="A18" s="12" t="s">
        <v>2598</v>
      </c>
      <c r="B18" s="24" t="s">
        <v>3435</v>
      </c>
      <c r="C18" s="24" t="s">
        <v>1575</v>
      </c>
      <c r="D18" s="34" t="s">
        <v>734</v>
      </c>
      <c r="E18" s="8">
        <v>44082</v>
      </c>
      <c r="F18" s="8">
        <v>44082</v>
      </c>
      <c r="G18" s="52"/>
      <c r="H18" s="10">
        <f>F18+(365*4)</f>
        <v>45542</v>
      </c>
      <c r="I18" s="11">
        <f t="shared" ca="1" si="0"/>
        <v>853</v>
      </c>
      <c r="J18" s="12" t="str">
        <f t="shared" ca="1" si="1"/>
        <v>NOT DUE</v>
      </c>
      <c r="K18" s="24" t="s">
        <v>1075</v>
      </c>
      <c r="L18" s="15"/>
    </row>
    <row r="19" spans="1:12" ht="26.45" customHeight="1">
      <c r="A19" s="12" t="s">
        <v>2599</v>
      </c>
      <c r="B19" s="24" t="s">
        <v>3436</v>
      </c>
      <c r="C19" s="24" t="s">
        <v>1575</v>
      </c>
      <c r="D19" s="34" t="s">
        <v>734</v>
      </c>
      <c r="E19" s="8">
        <v>44082</v>
      </c>
      <c r="F19" s="8">
        <v>44082</v>
      </c>
      <c r="G19" s="52"/>
      <c r="H19" s="10">
        <f>F19+(365*4)</f>
        <v>45542</v>
      </c>
      <c r="I19" s="11">
        <f t="shared" ca="1" si="0"/>
        <v>853</v>
      </c>
      <c r="J19" s="12" t="str">
        <f t="shared" ca="1" si="1"/>
        <v>NOT DUE</v>
      </c>
      <c r="K19" s="24" t="s">
        <v>1075</v>
      </c>
      <c r="L19" s="15"/>
    </row>
    <row r="20" spans="1:12" ht="26.45" customHeight="1">
      <c r="A20" s="12" t="s">
        <v>2600</v>
      </c>
      <c r="B20" s="24" t="s">
        <v>1544</v>
      </c>
      <c r="C20" s="24" t="s">
        <v>1576</v>
      </c>
      <c r="D20" s="34" t="s">
        <v>376</v>
      </c>
      <c r="E20" s="8">
        <v>44082</v>
      </c>
      <c r="F20" s="306">
        <v>44449</v>
      </c>
      <c r="G20" s="52"/>
      <c r="H20" s="10">
        <f t="shared" ref="H20:H21" si="3">F20+365</f>
        <v>44814</v>
      </c>
      <c r="I20" s="11">
        <f t="shared" ca="1" si="0"/>
        <v>125</v>
      </c>
      <c r="J20" s="12" t="str">
        <f t="shared" ca="1" si="1"/>
        <v>NOT DUE</v>
      </c>
      <c r="K20" s="24" t="s">
        <v>1076</v>
      </c>
      <c r="L20" s="15"/>
    </row>
    <row r="21" spans="1:12" ht="15.75" customHeight="1">
      <c r="A21" s="12" t="s">
        <v>2601</v>
      </c>
      <c r="B21" s="24" t="s">
        <v>1577</v>
      </c>
      <c r="C21" s="24" t="s">
        <v>1578</v>
      </c>
      <c r="D21" s="34" t="s">
        <v>376</v>
      </c>
      <c r="E21" s="8">
        <v>44082</v>
      </c>
      <c r="F21" s="306">
        <v>44449</v>
      </c>
      <c r="G21" s="52"/>
      <c r="H21" s="10">
        <f t="shared" si="3"/>
        <v>44814</v>
      </c>
      <c r="I21" s="11">
        <f t="shared" ca="1" si="0"/>
        <v>125</v>
      </c>
      <c r="J21" s="12" t="str">
        <f t="shared" ca="1" si="1"/>
        <v>NOT DUE</v>
      </c>
      <c r="K21" s="24" t="s">
        <v>1077</v>
      </c>
      <c r="L21" s="15"/>
    </row>
    <row r="22" spans="1:12" ht="15.75" customHeight="1">
      <c r="A22" s="273" t="s">
        <v>2602</v>
      </c>
      <c r="B22" s="24" t="s">
        <v>1579</v>
      </c>
      <c r="C22" s="24" t="s">
        <v>1580</v>
      </c>
      <c r="D22" s="34" t="s">
        <v>0</v>
      </c>
      <c r="E22" s="8">
        <v>44082</v>
      </c>
      <c r="F22" s="366">
        <v>44624</v>
      </c>
      <c r="G22" s="52"/>
      <c r="H22" s="10">
        <f>F22+90</f>
        <v>44714</v>
      </c>
      <c r="I22" s="11">
        <f t="shared" ca="1" si="0"/>
        <v>25</v>
      </c>
      <c r="J22" s="12" t="str">
        <f t="shared" ca="1" si="1"/>
        <v>NOT DUE</v>
      </c>
      <c r="K22" s="24" t="s">
        <v>1077</v>
      </c>
      <c r="L22" s="15"/>
    </row>
    <row r="23" spans="1:12" ht="15.75" customHeight="1">
      <c r="A23" s="273" t="s">
        <v>2603</v>
      </c>
      <c r="B23" s="24" t="s">
        <v>3430</v>
      </c>
      <c r="C23" s="24" t="s">
        <v>3431</v>
      </c>
      <c r="D23" s="34" t="s">
        <v>0</v>
      </c>
      <c r="E23" s="8">
        <v>44082</v>
      </c>
      <c r="F23" s="366">
        <v>44624</v>
      </c>
      <c r="G23" s="52"/>
      <c r="H23" s="10">
        <f>F23+90</f>
        <v>44714</v>
      </c>
      <c r="I23" s="11">
        <f t="shared" ca="1" si="0"/>
        <v>25</v>
      </c>
      <c r="J23" s="12" t="str">
        <f t="shared" ca="1" si="1"/>
        <v>NOT DUE</v>
      </c>
      <c r="K23" s="24" t="s">
        <v>1077</v>
      </c>
      <c r="L23" s="15"/>
    </row>
    <row r="24" spans="1:12" ht="38.450000000000003" customHeight="1">
      <c r="A24" s="271" t="s">
        <v>2604</v>
      </c>
      <c r="B24" s="24" t="s">
        <v>1042</v>
      </c>
      <c r="C24" s="24" t="s">
        <v>1043</v>
      </c>
      <c r="D24" s="34" t="s">
        <v>1</v>
      </c>
      <c r="E24" s="8">
        <v>44082</v>
      </c>
      <c r="F24" s="366">
        <v>44689</v>
      </c>
      <c r="G24" s="52"/>
      <c r="H24" s="10">
        <f>F24+1</f>
        <v>44690</v>
      </c>
      <c r="I24" s="11">
        <f t="shared" ca="1" si="0"/>
        <v>1</v>
      </c>
      <c r="J24" s="12" t="str">
        <f t="shared" ca="1" si="1"/>
        <v>NOT DUE</v>
      </c>
      <c r="K24" s="24" t="s">
        <v>1077</v>
      </c>
      <c r="L24" s="15"/>
    </row>
    <row r="25" spans="1:12" ht="38.450000000000003" customHeight="1">
      <c r="A25" s="271" t="s">
        <v>2605</v>
      </c>
      <c r="B25" s="24" t="s">
        <v>1044</v>
      </c>
      <c r="C25" s="24" t="s">
        <v>1045</v>
      </c>
      <c r="D25" s="34" t="s">
        <v>1</v>
      </c>
      <c r="E25" s="8">
        <v>44082</v>
      </c>
      <c r="F25" s="366">
        <v>44689</v>
      </c>
      <c r="G25" s="52"/>
      <c r="H25" s="10">
        <f t="shared" ref="H25:H26" si="4">F25+1</f>
        <v>44690</v>
      </c>
      <c r="I25" s="11">
        <f t="shared" ca="1" si="0"/>
        <v>1</v>
      </c>
      <c r="J25" s="12" t="str">
        <f t="shared" ca="1" si="1"/>
        <v>NOT DUE</v>
      </c>
      <c r="K25" s="24" t="s">
        <v>1077</v>
      </c>
      <c r="L25" s="15"/>
    </row>
    <row r="26" spans="1:12" ht="38.450000000000003" customHeight="1">
      <c r="A26" s="271" t="s">
        <v>2606</v>
      </c>
      <c r="B26" s="24" t="s">
        <v>1046</v>
      </c>
      <c r="C26" s="24" t="s">
        <v>1047</v>
      </c>
      <c r="D26" s="34" t="s">
        <v>1</v>
      </c>
      <c r="E26" s="8">
        <v>44082</v>
      </c>
      <c r="F26" s="366">
        <v>44689</v>
      </c>
      <c r="G26" s="52"/>
      <c r="H26" s="10">
        <f t="shared" si="4"/>
        <v>44690</v>
      </c>
      <c r="I26" s="11">
        <f t="shared" ca="1" si="0"/>
        <v>1</v>
      </c>
      <c r="J26" s="12" t="str">
        <f t="shared" ca="1" si="1"/>
        <v>NOT DUE</v>
      </c>
      <c r="K26" s="24"/>
      <c r="L26" s="15"/>
    </row>
    <row r="27" spans="1:12" ht="38.450000000000003" customHeight="1">
      <c r="A27" s="274" t="s">
        <v>2607</v>
      </c>
      <c r="B27" s="24" t="s">
        <v>1048</v>
      </c>
      <c r="C27" s="24" t="s">
        <v>1049</v>
      </c>
      <c r="D27" s="34" t="s">
        <v>4</v>
      </c>
      <c r="E27" s="8">
        <v>44082</v>
      </c>
      <c r="F27" s="366">
        <v>44678</v>
      </c>
      <c r="G27" s="52"/>
      <c r="H27" s="10">
        <f>F27+30</f>
        <v>44708</v>
      </c>
      <c r="I27" s="11">
        <f t="shared" ca="1" si="0"/>
        <v>19</v>
      </c>
      <c r="J27" s="12" t="str">
        <f t="shared" ca="1" si="1"/>
        <v>NOT DUE</v>
      </c>
      <c r="K27" s="24" t="s">
        <v>1078</v>
      </c>
      <c r="L27" s="15"/>
    </row>
    <row r="28" spans="1:12" ht="26.45" customHeight="1">
      <c r="A28" s="271" t="s">
        <v>2608</v>
      </c>
      <c r="B28" s="24" t="s">
        <v>1050</v>
      </c>
      <c r="C28" s="24" t="s">
        <v>1051</v>
      </c>
      <c r="D28" s="34" t="s">
        <v>1</v>
      </c>
      <c r="E28" s="8">
        <v>44082</v>
      </c>
      <c r="F28" s="366">
        <v>44689</v>
      </c>
      <c r="G28" s="52"/>
      <c r="H28" s="10">
        <f>F28+1</f>
        <v>44690</v>
      </c>
      <c r="I28" s="11">
        <f t="shared" ca="1" si="0"/>
        <v>1</v>
      </c>
      <c r="J28" s="12" t="str">
        <f t="shared" ca="1" si="1"/>
        <v>NOT DUE</v>
      </c>
      <c r="K28" s="24" t="s">
        <v>1078</v>
      </c>
      <c r="L28" s="15"/>
    </row>
    <row r="29" spans="1:12" ht="26.45" customHeight="1">
      <c r="A29" s="271" t="s">
        <v>2609</v>
      </c>
      <c r="B29" s="24" t="s">
        <v>1052</v>
      </c>
      <c r="C29" s="24" t="s">
        <v>1053</v>
      </c>
      <c r="D29" s="34" t="s">
        <v>1</v>
      </c>
      <c r="E29" s="8">
        <v>44082</v>
      </c>
      <c r="F29" s="366">
        <v>44689</v>
      </c>
      <c r="G29" s="52"/>
      <c r="H29" s="10">
        <f t="shared" ref="H29:H31" si="5">F29+1</f>
        <v>44690</v>
      </c>
      <c r="I29" s="11">
        <f t="shared" ca="1" si="0"/>
        <v>1</v>
      </c>
      <c r="J29" s="12" t="str">
        <f t="shared" ca="1" si="1"/>
        <v>NOT DUE</v>
      </c>
      <c r="K29" s="24" t="s">
        <v>1078</v>
      </c>
      <c r="L29" s="15"/>
    </row>
    <row r="30" spans="1:12" ht="26.45" customHeight="1">
      <c r="A30" s="271" t="s">
        <v>2610</v>
      </c>
      <c r="B30" s="24" t="s">
        <v>1054</v>
      </c>
      <c r="C30" s="24" t="s">
        <v>1055</v>
      </c>
      <c r="D30" s="34" t="s">
        <v>1</v>
      </c>
      <c r="E30" s="8">
        <v>44082</v>
      </c>
      <c r="F30" s="366">
        <v>44689</v>
      </c>
      <c r="G30" s="52"/>
      <c r="H30" s="10">
        <f t="shared" si="5"/>
        <v>44690</v>
      </c>
      <c r="I30" s="11">
        <f t="shared" ca="1" si="0"/>
        <v>1</v>
      </c>
      <c r="J30" s="12" t="str">
        <f t="shared" ca="1" si="1"/>
        <v>NOT DUE</v>
      </c>
      <c r="K30" s="24" t="s">
        <v>1079</v>
      </c>
      <c r="L30" s="15"/>
    </row>
    <row r="31" spans="1:12" ht="26.45" customHeight="1">
      <c r="A31" s="271" t="s">
        <v>2611</v>
      </c>
      <c r="B31" s="24" t="s">
        <v>1056</v>
      </c>
      <c r="C31" s="24" t="s">
        <v>1043</v>
      </c>
      <c r="D31" s="34" t="s">
        <v>1</v>
      </c>
      <c r="E31" s="8">
        <v>44082</v>
      </c>
      <c r="F31" s="366">
        <v>44689</v>
      </c>
      <c r="G31" s="52"/>
      <c r="H31" s="10">
        <f t="shared" si="5"/>
        <v>44690</v>
      </c>
      <c r="I31" s="11">
        <f t="shared" ca="1" si="0"/>
        <v>1</v>
      </c>
      <c r="J31" s="12" t="str">
        <f t="shared" ca="1" si="1"/>
        <v>NOT DUE</v>
      </c>
      <c r="K31" s="24" t="s">
        <v>1079</v>
      </c>
      <c r="L31" s="15"/>
    </row>
    <row r="32" spans="1:12" ht="26.45" customHeight="1">
      <c r="A32" s="273" t="s">
        <v>2612</v>
      </c>
      <c r="B32" s="24" t="s">
        <v>1057</v>
      </c>
      <c r="C32" s="24" t="s">
        <v>1058</v>
      </c>
      <c r="D32" s="34" t="s">
        <v>0</v>
      </c>
      <c r="E32" s="8">
        <v>44082</v>
      </c>
      <c r="F32" s="366">
        <v>44645</v>
      </c>
      <c r="G32" s="52"/>
      <c r="H32" s="10">
        <f>F32+90</f>
        <v>44735</v>
      </c>
      <c r="I32" s="11">
        <f t="shared" ca="1" si="0"/>
        <v>46</v>
      </c>
      <c r="J32" s="12" t="str">
        <f t="shared" ca="1" si="1"/>
        <v>NOT DUE</v>
      </c>
      <c r="K32" s="24" t="s">
        <v>1079</v>
      </c>
      <c r="L32" s="15"/>
    </row>
    <row r="33" spans="1:12" ht="26.45" customHeight="1">
      <c r="A33" s="274" t="s">
        <v>2613</v>
      </c>
      <c r="B33" s="24" t="s">
        <v>1059</v>
      </c>
      <c r="C33" s="24"/>
      <c r="D33" s="34" t="s">
        <v>4</v>
      </c>
      <c r="E33" s="8">
        <v>44082</v>
      </c>
      <c r="F33" s="366">
        <v>44661</v>
      </c>
      <c r="G33" s="52"/>
      <c r="H33" s="10">
        <f>F33+30</f>
        <v>44691</v>
      </c>
      <c r="I33" s="11">
        <f t="shared" ca="1" si="0"/>
        <v>2</v>
      </c>
      <c r="J33" s="12" t="str">
        <f t="shared" ca="1" si="1"/>
        <v>NOT DUE</v>
      </c>
      <c r="K33" s="24" t="s">
        <v>1080</v>
      </c>
      <c r="L33" s="15"/>
    </row>
    <row r="34" spans="1:12" ht="26.45" customHeight="1">
      <c r="A34" s="12" t="s">
        <v>2614</v>
      </c>
      <c r="B34" s="24" t="s">
        <v>3517</v>
      </c>
      <c r="C34" s="24" t="s">
        <v>1041</v>
      </c>
      <c r="D34" s="34" t="s">
        <v>734</v>
      </c>
      <c r="E34" s="8">
        <v>44082</v>
      </c>
      <c r="F34" s="8">
        <v>44082</v>
      </c>
      <c r="G34" s="52"/>
      <c r="H34" s="10">
        <f t="shared" ref="H34:H35" si="6">F34+(365*4)</f>
        <v>45542</v>
      </c>
      <c r="I34" s="11">
        <f t="shared" ca="1" si="0"/>
        <v>853</v>
      </c>
      <c r="J34" s="12" t="str">
        <f t="shared" ca="1" si="1"/>
        <v>NOT DUE</v>
      </c>
      <c r="K34" s="24" t="s">
        <v>3412</v>
      </c>
      <c r="L34" s="15"/>
    </row>
    <row r="35" spans="1:12" ht="24">
      <c r="A35" s="12" t="s">
        <v>2615</v>
      </c>
      <c r="B35" s="24" t="s">
        <v>3512</v>
      </c>
      <c r="C35" s="24" t="s">
        <v>3445</v>
      </c>
      <c r="D35" s="34" t="s">
        <v>734</v>
      </c>
      <c r="E35" s="8">
        <v>44082</v>
      </c>
      <c r="F35" s="8">
        <v>44082</v>
      </c>
      <c r="G35" s="52"/>
      <c r="H35" s="10">
        <f t="shared" si="6"/>
        <v>45542</v>
      </c>
      <c r="I35" s="11">
        <f t="shared" ca="1" si="0"/>
        <v>853</v>
      </c>
      <c r="J35" s="12" t="str">
        <f t="shared" ca="1" si="1"/>
        <v>NOT DUE</v>
      </c>
      <c r="K35" s="24" t="s">
        <v>3412</v>
      </c>
      <c r="L35" s="15"/>
    </row>
    <row r="36" spans="1:12" ht="26.45" customHeight="1">
      <c r="A36" s="273" t="s">
        <v>2616</v>
      </c>
      <c r="B36" s="24" t="s">
        <v>1060</v>
      </c>
      <c r="C36" s="24" t="s">
        <v>1061</v>
      </c>
      <c r="D36" s="34" t="s">
        <v>0</v>
      </c>
      <c r="E36" s="8">
        <v>44082</v>
      </c>
      <c r="F36" s="366">
        <v>44633</v>
      </c>
      <c r="G36" s="52"/>
      <c r="H36" s="10">
        <f>F36+90</f>
        <v>44723</v>
      </c>
      <c r="I36" s="11">
        <f t="shared" ca="1" si="0"/>
        <v>34</v>
      </c>
      <c r="J36" s="12" t="str">
        <f t="shared" ca="1" si="1"/>
        <v>NOT DUE</v>
      </c>
      <c r="K36" s="24" t="s">
        <v>1080</v>
      </c>
      <c r="L36" s="113"/>
    </row>
    <row r="37" spans="1:12" ht="15.75" customHeight="1">
      <c r="A37" s="271" t="s">
        <v>2617</v>
      </c>
      <c r="B37" s="24" t="s">
        <v>1546</v>
      </c>
      <c r="C37" s="24"/>
      <c r="D37" s="34" t="s">
        <v>1</v>
      </c>
      <c r="E37" s="8">
        <v>44082</v>
      </c>
      <c r="F37" s="366">
        <v>44689</v>
      </c>
      <c r="G37" s="52"/>
      <c r="H37" s="10">
        <f>F37+1</f>
        <v>44690</v>
      </c>
      <c r="I37" s="11">
        <f t="shared" ca="1" si="0"/>
        <v>1</v>
      </c>
      <c r="J37" s="12" t="str">
        <f t="shared" ca="1" si="1"/>
        <v>NOT DUE</v>
      </c>
      <c r="K37" s="24"/>
      <c r="L37" s="15"/>
    </row>
    <row r="38" spans="1:12" ht="15.75" customHeight="1">
      <c r="A38" s="12" t="s">
        <v>2618</v>
      </c>
      <c r="B38" s="24" t="s">
        <v>1062</v>
      </c>
      <c r="C38" s="24" t="s">
        <v>1063</v>
      </c>
      <c r="D38" s="34" t="s">
        <v>376</v>
      </c>
      <c r="E38" s="8">
        <v>44082</v>
      </c>
      <c r="F38" s="306">
        <v>44449</v>
      </c>
      <c r="G38" s="52"/>
      <c r="H38" s="10">
        <f t="shared" ref="H38:H43" si="7">F38+365</f>
        <v>44814</v>
      </c>
      <c r="I38" s="11">
        <f t="shared" ca="1" si="0"/>
        <v>125</v>
      </c>
      <c r="J38" s="12" t="str">
        <f t="shared" ca="1" si="1"/>
        <v>NOT DUE</v>
      </c>
      <c r="K38" s="24"/>
      <c r="L38" s="113"/>
    </row>
    <row r="39" spans="1:12" ht="26.45" customHeight="1">
      <c r="A39" s="12" t="s">
        <v>2619</v>
      </c>
      <c r="B39" s="24" t="s">
        <v>1064</v>
      </c>
      <c r="C39" s="24" t="s">
        <v>1065</v>
      </c>
      <c r="D39" s="34" t="s">
        <v>376</v>
      </c>
      <c r="E39" s="8">
        <v>44082</v>
      </c>
      <c r="F39" s="306">
        <v>44449</v>
      </c>
      <c r="G39" s="52"/>
      <c r="H39" s="10">
        <f t="shared" si="7"/>
        <v>44814</v>
      </c>
      <c r="I39" s="11">
        <f t="shared" ca="1" si="0"/>
        <v>125</v>
      </c>
      <c r="J39" s="12" t="str">
        <f t="shared" ca="1" si="1"/>
        <v>NOT DUE</v>
      </c>
      <c r="K39" s="24"/>
      <c r="L39" s="15"/>
    </row>
    <row r="40" spans="1:12" ht="26.45" customHeight="1">
      <c r="A40" s="12" t="s">
        <v>2620</v>
      </c>
      <c r="B40" s="24" t="s">
        <v>1066</v>
      </c>
      <c r="C40" s="24" t="s">
        <v>1067</v>
      </c>
      <c r="D40" s="34" t="s">
        <v>376</v>
      </c>
      <c r="E40" s="8">
        <v>44082</v>
      </c>
      <c r="F40" s="306">
        <v>44449</v>
      </c>
      <c r="G40" s="52"/>
      <c r="H40" s="10">
        <f t="shared" si="7"/>
        <v>44814</v>
      </c>
      <c r="I40" s="11">
        <f t="shared" ca="1" si="0"/>
        <v>125</v>
      </c>
      <c r="J40" s="12" t="str">
        <f t="shared" ca="1" si="1"/>
        <v>NOT DUE</v>
      </c>
      <c r="K40" s="24"/>
      <c r="L40" s="15"/>
    </row>
    <row r="41" spans="1:12" ht="26.45" customHeight="1">
      <c r="A41" s="12" t="s">
        <v>3432</v>
      </c>
      <c r="B41" s="24" t="s">
        <v>1068</v>
      </c>
      <c r="C41" s="24" t="s">
        <v>1069</v>
      </c>
      <c r="D41" s="34" t="s">
        <v>376</v>
      </c>
      <c r="E41" s="8">
        <v>44082</v>
      </c>
      <c r="F41" s="306">
        <v>44449</v>
      </c>
      <c r="G41" s="52"/>
      <c r="H41" s="10">
        <f t="shared" si="7"/>
        <v>44814</v>
      </c>
      <c r="I41" s="11">
        <f t="shared" ca="1" si="0"/>
        <v>125</v>
      </c>
      <c r="J41" s="12" t="str">
        <f t="shared" ca="1" si="1"/>
        <v>NOT DUE</v>
      </c>
      <c r="K41" s="24"/>
      <c r="L41" s="15"/>
    </row>
    <row r="42" spans="1:12" ht="26.45" customHeight="1">
      <c r="A42" s="12" t="s">
        <v>3433</v>
      </c>
      <c r="B42" s="24" t="s">
        <v>1070</v>
      </c>
      <c r="C42" s="24" t="s">
        <v>1071</v>
      </c>
      <c r="D42" s="34" t="s">
        <v>376</v>
      </c>
      <c r="E42" s="8">
        <v>44082</v>
      </c>
      <c r="F42" s="306">
        <v>44449</v>
      </c>
      <c r="G42" s="52"/>
      <c r="H42" s="10">
        <f t="shared" si="7"/>
        <v>44814</v>
      </c>
      <c r="I42" s="11">
        <f t="shared" ca="1" si="0"/>
        <v>125</v>
      </c>
      <c r="J42" s="12" t="str">
        <f t="shared" ca="1" si="1"/>
        <v>NOT DUE</v>
      </c>
      <c r="K42" s="24"/>
      <c r="L42" s="15"/>
    </row>
    <row r="43" spans="1:12" ht="15.75" customHeight="1">
      <c r="A43" s="12" t="s">
        <v>3434</v>
      </c>
      <c r="B43" s="24" t="s">
        <v>1081</v>
      </c>
      <c r="C43" s="24" t="s">
        <v>1082</v>
      </c>
      <c r="D43" s="34" t="s">
        <v>376</v>
      </c>
      <c r="E43" s="8">
        <v>44082</v>
      </c>
      <c r="F43" s="306">
        <v>44449</v>
      </c>
      <c r="G43" s="52"/>
      <c r="H43" s="10">
        <f t="shared" si="7"/>
        <v>44814</v>
      </c>
      <c r="I43" s="11">
        <f t="shared" ca="1" si="0"/>
        <v>125</v>
      </c>
      <c r="J43" s="12" t="str">
        <f t="shared" ca="1" si="1"/>
        <v>NOT DUE</v>
      </c>
      <c r="K43" s="24"/>
      <c r="L43" s="15"/>
    </row>
    <row r="44" spans="1:12" ht="27" customHeight="1">
      <c r="A44" s="274" t="s">
        <v>3554</v>
      </c>
      <c r="B44" s="24" t="s">
        <v>3551</v>
      </c>
      <c r="C44" s="24" t="s">
        <v>3552</v>
      </c>
      <c r="D44" s="34" t="s">
        <v>4</v>
      </c>
      <c r="E44" s="8">
        <v>44082</v>
      </c>
      <c r="F44" s="366">
        <v>44661</v>
      </c>
      <c r="G44" s="52"/>
      <c r="H44" s="10">
        <f>F44+30</f>
        <v>44691</v>
      </c>
      <c r="I44" s="11">
        <f t="shared" ca="1" si="0"/>
        <v>2</v>
      </c>
      <c r="J44" s="12" t="str">
        <f t="shared" ca="1" si="1"/>
        <v>NOT DUE</v>
      </c>
      <c r="K44" s="24"/>
      <c r="L44" s="15"/>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4960</v>
      </c>
      <c r="E50" s="462" t="s">
        <v>5001</v>
      </c>
      <c r="F50" s="462"/>
      <c r="G50" s="462"/>
      <c r="I50" s="462" t="s">
        <v>4949</v>
      </c>
      <c r="J50" s="462"/>
      <c r="K50" s="462"/>
    </row>
    <row r="51" spans="1:11">
      <c r="A51" s="220"/>
      <c r="E51" s="463"/>
      <c r="F51" s="463"/>
      <c r="G51" s="463"/>
      <c r="I51" s="463"/>
      <c r="J51" s="463"/>
      <c r="K51" s="463"/>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63BADD-F423-4958-A38B-474CF5FB594D}">
          <x14:formula1>
            <xm:f>Details!$A$1:$A$7</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topLeftCell="A37"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1601</v>
      </c>
      <c r="D3" s="518" t="s">
        <v>12</v>
      </c>
      <c r="E3" s="518"/>
      <c r="F3" s="249" t="s">
        <v>2587</v>
      </c>
    </row>
    <row r="4" spans="1:12" ht="18" customHeight="1">
      <c r="A4" s="517" t="s">
        <v>74</v>
      </c>
      <c r="B4" s="517"/>
      <c r="C4" s="29" t="s">
        <v>4661</v>
      </c>
      <c r="D4" s="518" t="s">
        <v>2072</v>
      </c>
      <c r="E4" s="518"/>
      <c r="F4" s="246">
        <f>'Running Hours'!B30</f>
        <v>6177</v>
      </c>
    </row>
    <row r="5" spans="1:12" ht="18" customHeight="1">
      <c r="A5" s="517" t="s">
        <v>75</v>
      </c>
      <c r="B5" s="517"/>
      <c r="C5" s="30" t="s">
        <v>4658</v>
      </c>
      <c r="D5" s="518" t="s">
        <v>4549</v>
      </c>
      <c r="E5" s="518"/>
      <c r="F5" s="115">
        <f>'Running Hours'!$D3</f>
        <v>44689</v>
      </c>
    </row>
    <row r="6" spans="1:12" ht="7.5" customHeight="1">
      <c r="A6" s="35"/>
      <c r="B6" s="2"/>
      <c r="D6" s="37"/>
      <c r="E6" s="3"/>
      <c r="F6" s="3"/>
      <c r="G6" s="3"/>
      <c r="H6" s="3"/>
      <c r="I6" s="3"/>
      <c r="J6" s="3"/>
      <c r="K6" s="3"/>
    </row>
    <row r="7" spans="1:12" ht="33"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2556</v>
      </c>
      <c r="B8" s="24" t="s">
        <v>1565</v>
      </c>
      <c r="C8" s="24" t="s">
        <v>1587</v>
      </c>
      <c r="D8" s="34">
        <v>20000</v>
      </c>
      <c r="E8" s="8">
        <v>44082</v>
      </c>
      <c r="F8" s="8">
        <v>44082</v>
      </c>
      <c r="G8" s="20"/>
      <c r="H8" s="17">
        <f>IF(I8&lt;=20000,$F$5+(I8/24),"error")</f>
        <v>45264.958333333336</v>
      </c>
      <c r="I8" s="18">
        <f t="shared" ref="I8:I19" si="0">D8-($F$4-G8)</f>
        <v>13823</v>
      </c>
      <c r="J8" s="12" t="str">
        <f t="shared" ref="J8:J40" si="1">IF(I8="","",IF(I8&lt;0,"OVERDUE","NOT DUE"))</f>
        <v>NOT DUE</v>
      </c>
      <c r="K8" s="24" t="s">
        <v>1602</v>
      </c>
      <c r="L8" s="15"/>
    </row>
    <row r="9" spans="1:12">
      <c r="A9" s="12" t="s">
        <v>2557</v>
      </c>
      <c r="B9" s="24" t="s">
        <v>1533</v>
      </c>
      <c r="C9" s="24" t="s">
        <v>1334</v>
      </c>
      <c r="D9" s="34">
        <v>600</v>
      </c>
      <c r="E9" s="8">
        <v>44082</v>
      </c>
      <c r="F9" s="305">
        <v>44640</v>
      </c>
      <c r="G9" s="20">
        <v>6006</v>
      </c>
      <c r="H9" s="17">
        <f>IF(I9&lt;=600,$F$5+(I9/24),"error")</f>
        <v>44706.875</v>
      </c>
      <c r="I9" s="18">
        <f t="shared" si="0"/>
        <v>429</v>
      </c>
      <c r="J9" s="12" t="str">
        <f t="shared" si="1"/>
        <v>NOT DUE</v>
      </c>
      <c r="K9" s="24"/>
      <c r="L9" s="15"/>
    </row>
    <row r="10" spans="1:12">
      <c r="A10" s="12" t="s">
        <v>2558</v>
      </c>
      <c r="B10" s="24" t="s">
        <v>1533</v>
      </c>
      <c r="C10" s="24" t="s">
        <v>1588</v>
      </c>
      <c r="D10" s="34">
        <v>8000</v>
      </c>
      <c r="E10" s="8">
        <v>44082</v>
      </c>
      <c r="F10" s="8">
        <v>44082</v>
      </c>
      <c r="G10" s="20"/>
      <c r="H10" s="17">
        <f>IF(I10&lt;=8000,$F$5+(I10/24),"error")</f>
        <v>44764.958333333336</v>
      </c>
      <c r="I10" s="18">
        <f t="shared" si="0"/>
        <v>1823</v>
      </c>
      <c r="J10" s="12" t="str">
        <f t="shared" si="1"/>
        <v>NOT DUE</v>
      </c>
      <c r="K10" s="24"/>
      <c r="L10" s="113"/>
    </row>
    <row r="11" spans="1:12">
      <c r="A11" s="12" t="s">
        <v>2559</v>
      </c>
      <c r="B11" s="24" t="s">
        <v>1533</v>
      </c>
      <c r="C11" s="24" t="s">
        <v>1589</v>
      </c>
      <c r="D11" s="34">
        <v>20000</v>
      </c>
      <c r="E11" s="8">
        <v>44082</v>
      </c>
      <c r="F11" s="8">
        <v>44082</v>
      </c>
      <c r="G11" s="20"/>
      <c r="H11" s="17">
        <f>IF(I11&lt;=20000,$F$5+(I11/24),"error")</f>
        <v>45264.958333333336</v>
      </c>
      <c r="I11" s="18">
        <f t="shared" si="0"/>
        <v>13823</v>
      </c>
      <c r="J11" s="12" t="str">
        <f t="shared" si="1"/>
        <v>NOT DUE</v>
      </c>
      <c r="K11" s="24"/>
      <c r="L11" s="15"/>
    </row>
    <row r="12" spans="1:12" ht="15" customHeight="1">
      <c r="A12" s="12" t="s">
        <v>2560</v>
      </c>
      <c r="B12" s="24" t="s">
        <v>1539</v>
      </c>
      <c r="C12" s="24" t="s">
        <v>1590</v>
      </c>
      <c r="D12" s="34">
        <v>8000</v>
      </c>
      <c r="E12" s="8">
        <v>44082</v>
      </c>
      <c r="F12" s="8">
        <v>44082</v>
      </c>
      <c r="G12" s="20"/>
      <c r="H12" s="17">
        <f>IF(I12&lt;=8000,$F$5+(I12/24),"error")</f>
        <v>44764.958333333336</v>
      </c>
      <c r="I12" s="18">
        <f t="shared" si="0"/>
        <v>1823</v>
      </c>
      <c r="J12" s="12" t="str">
        <f t="shared" si="1"/>
        <v>NOT DUE</v>
      </c>
      <c r="K12" s="24" t="s">
        <v>1603</v>
      </c>
      <c r="L12" s="113"/>
    </row>
    <row r="13" spans="1:12">
      <c r="A13" s="12" t="s">
        <v>2561</v>
      </c>
      <c r="B13" s="24" t="s">
        <v>1539</v>
      </c>
      <c r="C13" s="24" t="s">
        <v>1568</v>
      </c>
      <c r="D13" s="34">
        <v>20000</v>
      </c>
      <c r="E13" s="8">
        <v>44082</v>
      </c>
      <c r="F13" s="8">
        <v>44082</v>
      </c>
      <c r="G13" s="20"/>
      <c r="H13" s="17">
        <f>IF(I13&lt;=20000,$F$5+(I13/24),"error")</f>
        <v>45264.958333333336</v>
      </c>
      <c r="I13" s="18">
        <f t="shared" si="0"/>
        <v>13823</v>
      </c>
      <c r="J13" s="12" t="str">
        <f t="shared" si="1"/>
        <v>NOT DUE</v>
      </c>
      <c r="K13" s="24"/>
      <c r="L13" s="15"/>
    </row>
    <row r="14" spans="1:12" ht="36">
      <c r="A14" s="12" t="s">
        <v>2562</v>
      </c>
      <c r="B14" s="24" t="s">
        <v>1591</v>
      </c>
      <c r="C14" s="24" t="s">
        <v>1592</v>
      </c>
      <c r="D14" s="34">
        <v>8000</v>
      </c>
      <c r="E14" s="8">
        <v>44082</v>
      </c>
      <c r="F14" s="8">
        <v>44082</v>
      </c>
      <c r="G14" s="20"/>
      <c r="H14" s="17">
        <f>IF(I14&lt;=8000,$F$5+(I14/24),"error")</f>
        <v>44764.958333333336</v>
      </c>
      <c r="I14" s="18">
        <f t="shared" si="0"/>
        <v>1823</v>
      </c>
      <c r="J14" s="12" t="str">
        <f t="shared" si="1"/>
        <v>NOT DUE</v>
      </c>
      <c r="K14" s="24"/>
      <c r="L14" s="113"/>
    </row>
    <row r="15" spans="1:12" ht="24">
      <c r="A15" s="12" t="s">
        <v>2563</v>
      </c>
      <c r="B15" s="24" t="s">
        <v>1593</v>
      </c>
      <c r="C15" s="24" t="s">
        <v>1594</v>
      </c>
      <c r="D15" s="34">
        <v>8000</v>
      </c>
      <c r="E15" s="8">
        <v>44082</v>
      </c>
      <c r="F15" s="8">
        <v>44082</v>
      </c>
      <c r="G15" s="20"/>
      <c r="H15" s="17">
        <f t="shared" ref="H15:H19" si="2">IF(I15&lt;=8000,$F$5+(I15/24),"error")</f>
        <v>44764.958333333336</v>
      </c>
      <c r="I15" s="18">
        <f t="shared" si="0"/>
        <v>1823</v>
      </c>
      <c r="J15" s="12" t="str">
        <f t="shared" si="1"/>
        <v>NOT DUE</v>
      </c>
      <c r="K15" s="24" t="s">
        <v>1603</v>
      </c>
      <c r="L15" s="113"/>
    </row>
    <row r="16" spans="1:12" ht="36">
      <c r="A16" s="12" t="s">
        <v>2564</v>
      </c>
      <c r="B16" s="24" t="s">
        <v>1595</v>
      </c>
      <c r="C16" s="24" t="s">
        <v>1596</v>
      </c>
      <c r="D16" s="34">
        <v>8000</v>
      </c>
      <c r="E16" s="8">
        <v>44082</v>
      </c>
      <c r="F16" s="8">
        <v>44082</v>
      </c>
      <c r="G16" s="20"/>
      <c r="H16" s="17">
        <f t="shared" si="2"/>
        <v>44764.958333333336</v>
      </c>
      <c r="I16" s="18">
        <f t="shared" si="0"/>
        <v>1823</v>
      </c>
      <c r="J16" s="12" t="str">
        <f t="shared" si="1"/>
        <v>NOT DUE</v>
      </c>
      <c r="K16" s="24" t="s">
        <v>1603</v>
      </c>
      <c r="L16" s="113"/>
    </row>
    <row r="17" spans="1:12" ht="26.45" customHeight="1">
      <c r="A17" s="12" t="s">
        <v>2565</v>
      </c>
      <c r="B17" s="24" t="s">
        <v>1597</v>
      </c>
      <c r="C17" s="24" t="s">
        <v>1598</v>
      </c>
      <c r="D17" s="34">
        <v>600</v>
      </c>
      <c r="E17" s="366">
        <v>44584</v>
      </c>
      <c r="F17" s="366">
        <v>44640</v>
      </c>
      <c r="G17" s="304">
        <v>6006</v>
      </c>
      <c r="H17" s="17">
        <f>IF(I17&lt;=600,$F$5+(I17/24),"error")</f>
        <v>44706.875</v>
      </c>
      <c r="I17" s="18">
        <f t="shared" si="0"/>
        <v>429</v>
      </c>
      <c r="J17" s="12" t="str">
        <f t="shared" si="1"/>
        <v>NOT DUE</v>
      </c>
      <c r="K17" s="24" t="s">
        <v>1604</v>
      </c>
      <c r="L17" s="113"/>
    </row>
    <row r="18" spans="1:12">
      <c r="A18" s="12" t="s">
        <v>2566</v>
      </c>
      <c r="B18" s="24" t="s">
        <v>3430</v>
      </c>
      <c r="C18" s="24" t="s">
        <v>1599</v>
      </c>
      <c r="D18" s="34">
        <v>8000</v>
      </c>
      <c r="E18" s="8">
        <v>44082</v>
      </c>
      <c r="F18" s="8">
        <v>44082</v>
      </c>
      <c r="G18" s="20"/>
      <c r="H18" s="17">
        <f t="shared" si="2"/>
        <v>44764.958333333336</v>
      </c>
      <c r="I18" s="18">
        <f t="shared" si="0"/>
        <v>1823</v>
      </c>
      <c r="J18" s="12" t="str">
        <f t="shared" si="1"/>
        <v>NOT DUE</v>
      </c>
      <c r="K18" s="24" t="s">
        <v>1603</v>
      </c>
      <c r="L18" s="15"/>
    </row>
    <row r="19" spans="1:12">
      <c r="A19" s="12" t="s">
        <v>2567</v>
      </c>
      <c r="B19" s="24" t="s">
        <v>1577</v>
      </c>
      <c r="C19" s="24" t="s">
        <v>1600</v>
      </c>
      <c r="D19" s="34">
        <v>8000</v>
      </c>
      <c r="E19" s="8">
        <v>44082</v>
      </c>
      <c r="F19" s="8">
        <v>44082</v>
      </c>
      <c r="G19" s="20"/>
      <c r="H19" s="17">
        <f t="shared" si="2"/>
        <v>44764.958333333336</v>
      </c>
      <c r="I19" s="18">
        <f t="shared" si="0"/>
        <v>1823</v>
      </c>
      <c r="J19" s="12" t="str">
        <f t="shared" si="1"/>
        <v>NOT DUE</v>
      </c>
      <c r="K19" s="24"/>
      <c r="L19" s="15"/>
    </row>
    <row r="20" spans="1:12" ht="36">
      <c r="A20" s="271" t="s">
        <v>2568</v>
      </c>
      <c r="B20" s="24" t="s">
        <v>4938</v>
      </c>
      <c r="C20" s="24" t="s">
        <v>1043</v>
      </c>
      <c r="D20" s="34" t="s">
        <v>1</v>
      </c>
      <c r="E20" s="8">
        <v>44082</v>
      </c>
      <c r="F20" s="366">
        <v>44689</v>
      </c>
      <c r="G20" s="52"/>
      <c r="H20" s="10">
        <f>F20+1</f>
        <v>44690</v>
      </c>
      <c r="I20" s="11">
        <f t="shared" ref="I20:I40" ca="1" si="3">IF(ISBLANK(H20),"",H20-DATE(YEAR(NOW()),MONTH(NOW()),DAY(NOW())))</f>
        <v>1</v>
      </c>
      <c r="J20" s="12" t="str">
        <f t="shared" ca="1" si="1"/>
        <v>NOT DUE</v>
      </c>
      <c r="K20" s="24" t="s">
        <v>1072</v>
      </c>
      <c r="L20" s="15"/>
    </row>
    <row r="21" spans="1:12" ht="36">
      <c r="A21" s="271" t="s">
        <v>2569</v>
      </c>
      <c r="B21" s="24" t="s">
        <v>1044</v>
      </c>
      <c r="C21" s="24" t="s">
        <v>1045</v>
      </c>
      <c r="D21" s="34" t="s">
        <v>1</v>
      </c>
      <c r="E21" s="8">
        <v>44082</v>
      </c>
      <c r="F21" s="366">
        <v>44689</v>
      </c>
      <c r="G21" s="52" t="s">
        <v>4949</v>
      </c>
      <c r="H21" s="10">
        <f t="shared" ref="H21:H22" si="4">F21+1</f>
        <v>44690</v>
      </c>
      <c r="I21" s="11">
        <f t="shared" ca="1" si="3"/>
        <v>1</v>
      </c>
      <c r="J21" s="12" t="str">
        <f t="shared" ca="1" si="1"/>
        <v>NOT DUE</v>
      </c>
      <c r="K21" s="24" t="s">
        <v>1073</v>
      </c>
      <c r="L21" s="15"/>
    </row>
    <row r="22" spans="1:12" ht="36">
      <c r="A22" s="271" t="s">
        <v>2570</v>
      </c>
      <c r="B22" s="24" t="s">
        <v>1046</v>
      </c>
      <c r="C22" s="24" t="s">
        <v>1047</v>
      </c>
      <c r="D22" s="34" t="s">
        <v>1</v>
      </c>
      <c r="E22" s="8">
        <v>44082</v>
      </c>
      <c r="F22" s="366">
        <v>44689</v>
      </c>
      <c r="G22" s="52"/>
      <c r="H22" s="10">
        <f t="shared" si="4"/>
        <v>44690</v>
      </c>
      <c r="I22" s="11">
        <f t="shared" ca="1" si="3"/>
        <v>1</v>
      </c>
      <c r="J22" s="12" t="str">
        <f t="shared" ca="1" si="1"/>
        <v>NOT DUE</v>
      </c>
      <c r="K22" s="24" t="s">
        <v>1074</v>
      </c>
      <c r="L22" s="15"/>
    </row>
    <row r="23" spans="1:12" ht="38.25" customHeight="1">
      <c r="A23" s="274" t="s">
        <v>2571</v>
      </c>
      <c r="B23" s="24" t="s">
        <v>1048</v>
      </c>
      <c r="C23" s="24" t="s">
        <v>1049</v>
      </c>
      <c r="D23" s="34" t="s">
        <v>4</v>
      </c>
      <c r="E23" s="8">
        <v>44082</v>
      </c>
      <c r="F23" s="366">
        <v>44689</v>
      </c>
      <c r="G23" s="52"/>
      <c r="H23" s="10">
        <f>F23+30</f>
        <v>44719</v>
      </c>
      <c r="I23" s="11">
        <f t="shared" ca="1" si="3"/>
        <v>30</v>
      </c>
      <c r="J23" s="12" t="str">
        <f t="shared" ca="1" si="1"/>
        <v>NOT DUE</v>
      </c>
      <c r="K23" s="24" t="s">
        <v>1075</v>
      </c>
      <c r="L23" s="15"/>
    </row>
    <row r="24" spans="1:12" ht="24">
      <c r="A24" s="271" t="s">
        <v>2572</v>
      </c>
      <c r="B24" s="24" t="s">
        <v>1050</v>
      </c>
      <c r="C24" s="24" t="s">
        <v>1051</v>
      </c>
      <c r="D24" s="34" t="s">
        <v>1</v>
      </c>
      <c r="E24" s="8">
        <v>44082</v>
      </c>
      <c r="F24" s="366">
        <v>44689</v>
      </c>
      <c r="G24" s="52"/>
      <c r="H24" s="10">
        <f>F24+1</f>
        <v>44690</v>
      </c>
      <c r="I24" s="11">
        <f t="shared" ca="1" si="3"/>
        <v>1</v>
      </c>
      <c r="J24" s="12" t="str">
        <f t="shared" ca="1" si="1"/>
        <v>NOT DUE</v>
      </c>
      <c r="K24" s="24" t="s">
        <v>1076</v>
      </c>
      <c r="L24" s="15"/>
    </row>
    <row r="25" spans="1:12" ht="26.45" customHeight="1">
      <c r="A25" s="271" t="s">
        <v>2573</v>
      </c>
      <c r="B25" s="24" t="s">
        <v>1052</v>
      </c>
      <c r="C25" s="24" t="s">
        <v>1053</v>
      </c>
      <c r="D25" s="34" t="s">
        <v>1</v>
      </c>
      <c r="E25" s="8">
        <v>44082</v>
      </c>
      <c r="F25" s="366">
        <v>44689</v>
      </c>
      <c r="G25" s="52"/>
      <c r="H25" s="10">
        <f t="shared" ref="H25:H27" si="5">F25+1</f>
        <v>44690</v>
      </c>
      <c r="I25" s="11">
        <f t="shared" ca="1" si="3"/>
        <v>1</v>
      </c>
      <c r="J25" s="12" t="str">
        <f t="shared" ca="1" si="1"/>
        <v>NOT DUE</v>
      </c>
      <c r="K25" s="24" t="s">
        <v>1077</v>
      </c>
      <c r="L25" s="15"/>
    </row>
    <row r="26" spans="1:12" ht="26.45" customHeight="1">
      <c r="A26" s="271" t="s">
        <v>2574</v>
      </c>
      <c r="B26" s="24" t="s">
        <v>1054</v>
      </c>
      <c r="C26" s="24" t="s">
        <v>1055</v>
      </c>
      <c r="D26" s="34" t="s">
        <v>1</v>
      </c>
      <c r="E26" s="8">
        <v>44082</v>
      </c>
      <c r="F26" s="366">
        <v>44689</v>
      </c>
      <c r="G26" s="52"/>
      <c r="H26" s="10">
        <f t="shared" si="5"/>
        <v>44690</v>
      </c>
      <c r="I26" s="11">
        <f t="shared" ca="1" si="3"/>
        <v>1</v>
      </c>
      <c r="J26" s="12" t="str">
        <f t="shared" ca="1" si="1"/>
        <v>NOT DUE</v>
      </c>
      <c r="K26" s="24" t="s">
        <v>1077</v>
      </c>
      <c r="L26" s="15"/>
    </row>
    <row r="27" spans="1:12" ht="26.45" customHeight="1">
      <c r="A27" s="271" t="s">
        <v>2575</v>
      </c>
      <c r="B27" s="24" t="s">
        <v>1056</v>
      </c>
      <c r="C27" s="24" t="s">
        <v>1043</v>
      </c>
      <c r="D27" s="34" t="s">
        <v>1</v>
      </c>
      <c r="E27" s="8">
        <v>44082</v>
      </c>
      <c r="F27" s="366">
        <v>44689</v>
      </c>
      <c r="G27" s="52"/>
      <c r="H27" s="10">
        <f t="shared" si="5"/>
        <v>44690</v>
      </c>
      <c r="I27" s="11">
        <f t="shared" ca="1" si="3"/>
        <v>1</v>
      </c>
      <c r="J27" s="12" t="str">
        <f t="shared" ca="1" si="1"/>
        <v>NOT DUE</v>
      </c>
      <c r="K27" s="24" t="s">
        <v>1077</v>
      </c>
      <c r="L27" s="15"/>
    </row>
    <row r="28" spans="1:12" ht="26.45" customHeight="1">
      <c r="A28" s="278" t="s">
        <v>2576</v>
      </c>
      <c r="B28" s="24" t="s">
        <v>1057</v>
      </c>
      <c r="C28" s="24" t="s">
        <v>1058</v>
      </c>
      <c r="D28" s="34" t="s">
        <v>0</v>
      </c>
      <c r="E28" s="8">
        <v>44082</v>
      </c>
      <c r="F28" s="366">
        <v>44626</v>
      </c>
      <c r="G28" s="52"/>
      <c r="H28" s="10">
        <f>F28+90</f>
        <v>44716</v>
      </c>
      <c r="I28" s="11">
        <f t="shared" ca="1" si="3"/>
        <v>27</v>
      </c>
      <c r="J28" s="12" t="str">
        <f t="shared" ca="1" si="1"/>
        <v>NOT DUE</v>
      </c>
      <c r="K28" s="24" t="s">
        <v>1077</v>
      </c>
      <c r="L28" s="15"/>
    </row>
    <row r="29" spans="1:12" ht="24">
      <c r="A29" s="274" t="s">
        <v>2577</v>
      </c>
      <c r="B29" s="24" t="s">
        <v>1059</v>
      </c>
      <c r="C29" s="24"/>
      <c r="D29" s="34" t="s">
        <v>4</v>
      </c>
      <c r="E29" s="8">
        <v>44082</v>
      </c>
      <c r="F29" s="366">
        <v>44689</v>
      </c>
      <c r="G29" s="52"/>
      <c r="H29" s="10">
        <f>F29+30</f>
        <v>44719</v>
      </c>
      <c r="I29" s="11">
        <f t="shared" ca="1" si="3"/>
        <v>30</v>
      </c>
      <c r="J29" s="12" t="str">
        <f t="shared" ca="1" si="1"/>
        <v>NOT DUE</v>
      </c>
      <c r="K29" s="24"/>
      <c r="L29" s="15"/>
    </row>
    <row r="30" spans="1:12" ht="26.45" customHeight="1">
      <c r="A30" s="12" t="s">
        <v>2578</v>
      </c>
      <c r="B30" s="24" t="s">
        <v>3517</v>
      </c>
      <c r="C30" s="24" t="s">
        <v>1041</v>
      </c>
      <c r="D30" s="34" t="s">
        <v>734</v>
      </c>
      <c r="E30" s="8">
        <v>44082</v>
      </c>
      <c r="F30" s="8">
        <v>44082</v>
      </c>
      <c r="G30" s="52"/>
      <c r="H30" s="10">
        <f t="shared" ref="H30:H31" si="6">F30+(365*4)</f>
        <v>45542</v>
      </c>
      <c r="I30" s="11">
        <f t="shared" ca="1" si="3"/>
        <v>853</v>
      </c>
      <c r="J30" s="12" t="str">
        <f t="shared" ca="1" si="1"/>
        <v>NOT DUE</v>
      </c>
      <c r="K30" s="24" t="s">
        <v>3412</v>
      </c>
      <c r="L30" s="15"/>
    </row>
    <row r="31" spans="1:12" ht="24">
      <c r="A31" s="12" t="s">
        <v>2579</v>
      </c>
      <c r="B31" s="24" t="s">
        <v>3512</v>
      </c>
      <c r="C31" s="24" t="s">
        <v>3445</v>
      </c>
      <c r="D31" s="34" t="s">
        <v>734</v>
      </c>
      <c r="E31" s="8">
        <v>44082</v>
      </c>
      <c r="F31" s="8">
        <v>44082</v>
      </c>
      <c r="G31" s="52"/>
      <c r="H31" s="10">
        <f t="shared" si="6"/>
        <v>45542</v>
      </c>
      <c r="I31" s="11">
        <f t="shared" ca="1" si="3"/>
        <v>853</v>
      </c>
      <c r="J31" s="12" t="str">
        <f t="shared" ca="1" si="1"/>
        <v>NOT DUE</v>
      </c>
      <c r="K31" s="24" t="s">
        <v>3412</v>
      </c>
      <c r="L31" s="15"/>
    </row>
    <row r="32" spans="1:12" ht="26.45" customHeight="1">
      <c r="A32" s="278" t="s">
        <v>2580</v>
      </c>
      <c r="B32" s="24" t="s">
        <v>1060</v>
      </c>
      <c r="C32" s="24" t="s">
        <v>1061</v>
      </c>
      <c r="D32" s="34" t="s">
        <v>0</v>
      </c>
      <c r="E32" s="8">
        <v>44082</v>
      </c>
      <c r="F32" s="366">
        <v>44626</v>
      </c>
      <c r="G32" s="52"/>
      <c r="H32" s="10">
        <f>F32+90</f>
        <v>44716</v>
      </c>
      <c r="I32" s="11">
        <f t="shared" ca="1" si="3"/>
        <v>27</v>
      </c>
      <c r="J32" s="12" t="str">
        <f t="shared" ca="1" si="1"/>
        <v>NOT DUE</v>
      </c>
      <c r="K32" s="24" t="s">
        <v>1078</v>
      </c>
      <c r="L32" s="15"/>
    </row>
    <row r="33" spans="1:12" ht="15" customHeight="1">
      <c r="A33" s="271" t="s">
        <v>2581</v>
      </c>
      <c r="B33" s="24" t="s">
        <v>1546</v>
      </c>
      <c r="C33" s="24"/>
      <c r="D33" s="34" t="s">
        <v>1</v>
      </c>
      <c r="E33" s="8">
        <v>44082</v>
      </c>
      <c r="F33" s="366">
        <v>44689</v>
      </c>
      <c r="G33" s="52"/>
      <c r="H33" s="10">
        <f>F33+1</f>
        <v>44690</v>
      </c>
      <c r="I33" s="11">
        <f t="shared" ca="1" si="3"/>
        <v>1</v>
      </c>
      <c r="J33" s="12" t="str">
        <f t="shared" ca="1" si="1"/>
        <v>NOT DUE</v>
      </c>
      <c r="K33" s="24" t="s">
        <v>1078</v>
      </c>
      <c r="L33" s="15"/>
    </row>
    <row r="34" spans="1:12" ht="15" customHeight="1">
      <c r="A34" s="12" t="s">
        <v>2582</v>
      </c>
      <c r="B34" s="24" t="s">
        <v>1062</v>
      </c>
      <c r="C34" s="24" t="s">
        <v>1063</v>
      </c>
      <c r="D34" s="34" t="s">
        <v>376</v>
      </c>
      <c r="E34" s="8">
        <v>44082</v>
      </c>
      <c r="F34" s="306">
        <v>44449</v>
      </c>
      <c r="G34" s="52"/>
      <c r="H34" s="10">
        <f t="shared" ref="H34:H39" si="7">F34+365</f>
        <v>44814</v>
      </c>
      <c r="I34" s="11">
        <f t="shared" ca="1" si="3"/>
        <v>125</v>
      </c>
      <c r="J34" s="12" t="str">
        <f t="shared" ca="1" si="1"/>
        <v>NOT DUE</v>
      </c>
      <c r="K34" s="24" t="s">
        <v>1078</v>
      </c>
      <c r="L34" s="113"/>
    </row>
    <row r="35" spans="1:12" ht="24">
      <c r="A35" s="12" t="s">
        <v>2583</v>
      </c>
      <c r="B35" s="24" t="s">
        <v>1064</v>
      </c>
      <c r="C35" s="24" t="s">
        <v>1065</v>
      </c>
      <c r="D35" s="34" t="s">
        <v>376</v>
      </c>
      <c r="E35" s="8">
        <v>44082</v>
      </c>
      <c r="F35" s="306">
        <v>44449</v>
      </c>
      <c r="G35" s="52"/>
      <c r="H35" s="10">
        <f t="shared" si="7"/>
        <v>44814</v>
      </c>
      <c r="I35" s="11">
        <f t="shared" ca="1" si="3"/>
        <v>125</v>
      </c>
      <c r="J35" s="12" t="str">
        <f t="shared" ca="1" si="1"/>
        <v>NOT DUE</v>
      </c>
      <c r="K35" s="24" t="s">
        <v>1079</v>
      </c>
      <c r="L35" s="15"/>
    </row>
    <row r="36" spans="1:12" ht="24">
      <c r="A36" s="12" t="s">
        <v>2584</v>
      </c>
      <c r="B36" s="24" t="s">
        <v>1066</v>
      </c>
      <c r="C36" s="24" t="s">
        <v>1067</v>
      </c>
      <c r="D36" s="34" t="s">
        <v>376</v>
      </c>
      <c r="E36" s="8">
        <v>44082</v>
      </c>
      <c r="F36" s="306">
        <v>44449</v>
      </c>
      <c r="G36" s="52"/>
      <c r="H36" s="10">
        <f t="shared" si="7"/>
        <v>44814</v>
      </c>
      <c r="I36" s="11">
        <f t="shared" ca="1" si="3"/>
        <v>125</v>
      </c>
      <c r="J36" s="12" t="str">
        <f t="shared" ca="1" si="1"/>
        <v>NOT DUE</v>
      </c>
      <c r="K36" s="24" t="s">
        <v>1079</v>
      </c>
      <c r="L36" s="15"/>
    </row>
    <row r="37" spans="1:12" ht="24">
      <c r="A37" s="12" t="s">
        <v>2585</v>
      </c>
      <c r="B37" s="24" t="s">
        <v>1068</v>
      </c>
      <c r="C37" s="24" t="s">
        <v>1069</v>
      </c>
      <c r="D37" s="34" t="s">
        <v>376</v>
      </c>
      <c r="E37" s="8">
        <v>44082</v>
      </c>
      <c r="F37" s="306">
        <v>44449</v>
      </c>
      <c r="G37" s="52"/>
      <c r="H37" s="10">
        <f t="shared" si="7"/>
        <v>44814</v>
      </c>
      <c r="I37" s="11">
        <f t="shared" ca="1" si="3"/>
        <v>125</v>
      </c>
      <c r="J37" s="12" t="str">
        <f t="shared" ca="1" si="1"/>
        <v>NOT DUE</v>
      </c>
      <c r="K37" s="24" t="s">
        <v>1079</v>
      </c>
      <c r="L37" s="15"/>
    </row>
    <row r="38" spans="1:12" ht="24">
      <c r="A38" s="12" t="s">
        <v>3437</v>
      </c>
      <c r="B38" s="24" t="s">
        <v>1070</v>
      </c>
      <c r="C38" s="24" t="s">
        <v>1071</v>
      </c>
      <c r="D38" s="34" t="s">
        <v>376</v>
      </c>
      <c r="E38" s="8">
        <v>44082</v>
      </c>
      <c r="F38" s="306">
        <v>44449</v>
      </c>
      <c r="G38" s="52"/>
      <c r="H38" s="10">
        <f t="shared" si="7"/>
        <v>44814</v>
      </c>
      <c r="I38" s="11">
        <f t="shared" ca="1" si="3"/>
        <v>125</v>
      </c>
      <c r="J38" s="12" t="str">
        <f t="shared" ca="1" si="1"/>
        <v>NOT DUE</v>
      </c>
      <c r="K38" s="24" t="s">
        <v>1080</v>
      </c>
      <c r="L38" s="15"/>
    </row>
    <row r="39" spans="1:12" ht="15" customHeight="1">
      <c r="A39" s="12" t="s">
        <v>3438</v>
      </c>
      <c r="B39" s="24" t="s">
        <v>1081</v>
      </c>
      <c r="C39" s="24" t="s">
        <v>1082</v>
      </c>
      <c r="D39" s="34" t="s">
        <v>376</v>
      </c>
      <c r="E39" s="8">
        <v>44082</v>
      </c>
      <c r="F39" s="306">
        <v>44449</v>
      </c>
      <c r="G39" s="52"/>
      <c r="H39" s="10">
        <f t="shared" si="7"/>
        <v>44814</v>
      </c>
      <c r="I39" s="11">
        <f t="shared" ca="1" si="3"/>
        <v>125</v>
      </c>
      <c r="J39" s="12" t="str">
        <f t="shared" ca="1" si="1"/>
        <v>NOT DUE</v>
      </c>
      <c r="K39" s="24" t="s">
        <v>1080</v>
      </c>
      <c r="L39" s="15"/>
    </row>
    <row r="40" spans="1:12" ht="26.25" customHeight="1">
      <c r="A40" s="274" t="s">
        <v>3553</v>
      </c>
      <c r="B40" s="24" t="s">
        <v>3551</v>
      </c>
      <c r="C40" s="24" t="s">
        <v>3552</v>
      </c>
      <c r="D40" s="34" t="s">
        <v>4</v>
      </c>
      <c r="E40" s="8">
        <v>44082</v>
      </c>
      <c r="F40" s="366">
        <v>44661</v>
      </c>
      <c r="G40" s="52"/>
      <c r="H40" s="10">
        <f>F40+30</f>
        <v>44691</v>
      </c>
      <c r="I40" s="11">
        <f t="shared" ca="1" si="3"/>
        <v>2</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2" t="s">
        <v>5001</v>
      </c>
      <c r="F46" s="462"/>
      <c r="G46" s="462"/>
      <c r="I46" s="462" t="s">
        <v>4949</v>
      </c>
      <c r="J46" s="462"/>
      <c r="K46" s="462"/>
    </row>
    <row r="47" spans="1:12">
      <c r="A47" s="220"/>
      <c r="E47" s="463"/>
      <c r="F47" s="463"/>
      <c r="G47" s="463"/>
      <c r="I47" s="463"/>
      <c r="J47" s="463"/>
      <c r="K47" s="463"/>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1E5A36-8CB2-4DC1-ACF8-13D4F811432C}">
          <x14:formula1>
            <xm:f>Details!$A$1:$A$7</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1605</v>
      </c>
      <c r="D3" s="518" t="s">
        <v>12</v>
      </c>
      <c r="E3" s="518"/>
      <c r="F3" s="249" t="s">
        <v>2586</v>
      </c>
    </row>
    <row r="4" spans="1:12" ht="18" customHeight="1">
      <c r="A4" s="517" t="s">
        <v>74</v>
      </c>
      <c r="B4" s="517"/>
      <c r="C4" s="29" t="s">
        <v>4661</v>
      </c>
      <c r="D4" s="518" t="s">
        <v>2072</v>
      </c>
      <c r="E4" s="518"/>
      <c r="F4" s="246">
        <f>'Running Hours'!B31</f>
        <v>8606</v>
      </c>
    </row>
    <row r="5" spans="1:12" ht="18" customHeight="1">
      <c r="A5" s="517" t="s">
        <v>75</v>
      </c>
      <c r="B5" s="517"/>
      <c r="C5" s="30" t="s">
        <v>4658</v>
      </c>
      <c r="D5" s="518" t="s">
        <v>4549</v>
      </c>
      <c r="E5" s="518"/>
      <c r="F5" s="115">
        <f>'Running Hours'!$D3</f>
        <v>44689</v>
      </c>
    </row>
    <row r="6" spans="1:12" ht="7.5" customHeight="1">
      <c r="A6" s="35"/>
      <c r="B6" s="2"/>
      <c r="D6" s="37"/>
      <c r="E6" s="3"/>
      <c r="F6" s="3"/>
      <c r="G6" s="3"/>
      <c r="H6" s="3"/>
      <c r="I6" s="3"/>
      <c r="J6" s="3"/>
      <c r="K6" s="3"/>
    </row>
    <row r="7" spans="1:12" ht="35.2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4015</v>
      </c>
      <c r="B8" s="24" t="s">
        <v>1565</v>
      </c>
      <c r="C8" s="24" t="s">
        <v>1587</v>
      </c>
      <c r="D8" s="34">
        <v>20000</v>
      </c>
      <c r="E8" s="8">
        <v>44082</v>
      </c>
      <c r="F8" s="8">
        <v>44082</v>
      </c>
      <c r="G8" s="20"/>
      <c r="H8" s="17">
        <f>IF(I8&lt;=20000,$F$5+(I8/24),"error")</f>
        <v>45163.75</v>
      </c>
      <c r="I8" s="18">
        <f t="shared" ref="I8:I19" si="0">D8-($F$4-G8)</f>
        <v>11394</v>
      </c>
      <c r="J8" s="12" t="str">
        <f t="shared" ref="J8:J40" si="1">IF(I8="","",IF(I8&lt;0,"OVERDUE","NOT DUE"))</f>
        <v>NOT DUE</v>
      </c>
      <c r="K8" s="24" t="s">
        <v>1602</v>
      </c>
      <c r="L8" s="15"/>
    </row>
    <row r="9" spans="1:12">
      <c r="A9" s="12" t="s">
        <v>4016</v>
      </c>
      <c r="B9" s="24" t="s">
        <v>1533</v>
      </c>
      <c r="C9" s="24" t="s">
        <v>1334</v>
      </c>
      <c r="D9" s="34">
        <v>600</v>
      </c>
      <c r="E9" s="8">
        <v>44082</v>
      </c>
      <c r="F9" s="366">
        <v>44661</v>
      </c>
      <c r="G9" s="20">
        <v>8055</v>
      </c>
      <c r="H9" s="17">
        <f>IF(I9&lt;=600,$F$5+(I9/24),"error")</f>
        <v>44691.041666666664</v>
      </c>
      <c r="I9" s="18">
        <f t="shared" si="0"/>
        <v>49</v>
      </c>
      <c r="J9" s="12" t="str">
        <f t="shared" si="1"/>
        <v>NOT DUE</v>
      </c>
      <c r="K9" s="24"/>
      <c r="L9" s="15"/>
    </row>
    <row r="10" spans="1:12">
      <c r="A10" s="12" t="s">
        <v>4017</v>
      </c>
      <c r="B10" s="24" t="s">
        <v>1533</v>
      </c>
      <c r="C10" s="24" t="s">
        <v>1588</v>
      </c>
      <c r="D10" s="34">
        <v>8000</v>
      </c>
      <c r="E10" s="8">
        <v>44082</v>
      </c>
      <c r="F10" s="366">
        <v>44661</v>
      </c>
      <c r="G10" s="20">
        <v>8055</v>
      </c>
      <c r="H10" s="17">
        <f>IF(I10&lt;=8000,$F$5+(I10/24),"error")</f>
        <v>44999.375</v>
      </c>
      <c r="I10" s="18">
        <f t="shared" si="0"/>
        <v>7449</v>
      </c>
      <c r="J10" s="12" t="str">
        <f t="shared" si="1"/>
        <v>NOT DUE</v>
      </c>
      <c r="K10" s="24"/>
      <c r="L10" s="113"/>
    </row>
    <row r="11" spans="1:12">
      <c r="A11" s="12" t="s">
        <v>4018</v>
      </c>
      <c r="B11" s="24" t="s">
        <v>1533</v>
      </c>
      <c r="C11" s="24" t="s">
        <v>1589</v>
      </c>
      <c r="D11" s="34">
        <v>20000</v>
      </c>
      <c r="E11" s="8">
        <v>44082</v>
      </c>
      <c r="F11" s="8">
        <v>44082</v>
      </c>
      <c r="G11" s="20"/>
      <c r="H11" s="17">
        <f>IF(I11&lt;=20000,$F$5+(I11/24),"error")</f>
        <v>45163.75</v>
      </c>
      <c r="I11" s="18">
        <f t="shared" si="0"/>
        <v>11394</v>
      </c>
      <c r="J11" s="12" t="str">
        <f t="shared" si="1"/>
        <v>NOT DUE</v>
      </c>
      <c r="K11" s="24"/>
      <c r="L11" s="15"/>
    </row>
    <row r="12" spans="1:12" ht="15" customHeight="1">
      <c r="A12" s="12" t="s">
        <v>4019</v>
      </c>
      <c r="B12" s="24" t="s">
        <v>1539</v>
      </c>
      <c r="C12" s="24" t="s">
        <v>1590</v>
      </c>
      <c r="D12" s="34">
        <v>8000</v>
      </c>
      <c r="E12" s="8">
        <v>44082</v>
      </c>
      <c r="F12" s="366">
        <v>44661</v>
      </c>
      <c r="G12" s="304">
        <v>8055</v>
      </c>
      <c r="H12" s="17">
        <f>IF(I12&lt;=8000,$F$5+(I12/24),"error")</f>
        <v>44999.375</v>
      </c>
      <c r="I12" s="18">
        <f t="shared" si="0"/>
        <v>7449</v>
      </c>
      <c r="J12" s="12" t="str">
        <f t="shared" si="1"/>
        <v>NOT DUE</v>
      </c>
      <c r="K12" s="24" t="s">
        <v>1603</v>
      </c>
      <c r="L12" s="113"/>
    </row>
    <row r="13" spans="1:12">
      <c r="A13" s="12" t="s">
        <v>4020</v>
      </c>
      <c r="B13" s="24" t="s">
        <v>1539</v>
      </c>
      <c r="C13" s="24" t="s">
        <v>1568</v>
      </c>
      <c r="D13" s="34">
        <v>20000</v>
      </c>
      <c r="E13" s="8">
        <v>44082</v>
      </c>
      <c r="F13" s="8">
        <v>44082</v>
      </c>
      <c r="G13" s="20"/>
      <c r="H13" s="17">
        <f>IF(I13&lt;=20000,$F$5+(I13/24),"error")</f>
        <v>45163.75</v>
      </c>
      <c r="I13" s="18">
        <f t="shared" si="0"/>
        <v>11394</v>
      </c>
      <c r="J13" s="12" t="str">
        <f t="shared" si="1"/>
        <v>NOT DUE</v>
      </c>
      <c r="K13" s="24"/>
      <c r="L13" s="15"/>
    </row>
    <row r="14" spans="1:12" ht="36">
      <c r="A14" s="12" t="s">
        <v>4021</v>
      </c>
      <c r="B14" s="24" t="s">
        <v>1591</v>
      </c>
      <c r="C14" s="24" t="s">
        <v>1592</v>
      </c>
      <c r="D14" s="34">
        <v>8000</v>
      </c>
      <c r="E14" s="8">
        <v>44082</v>
      </c>
      <c r="F14" s="366">
        <v>44661</v>
      </c>
      <c r="G14" s="304">
        <v>8055</v>
      </c>
      <c r="H14" s="17">
        <f>IF(I14&lt;=8000,$F$5+(I14/24),"error")</f>
        <v>44999.375</v>
      </c>
      <c r="I14" s="18">
        <f t="shared" si="0"/>
        <v>7449</v>
      </c>
      <c r="J14" s="12" t="str">
        <f t="shared" si="1"/>
        <v>NOT DUE</v>
      </c>
      <c r="K14" s="24"/>
      <c r="L14" s="15"/>
    </row>
    <row r="15" spans="1:12" ht="24">
      <c r="A15" s="12" t="s">
        <v>4022</v>
      </c>
      <c r="B15" s="24" t="s">
        <v>1593</v>
      </c>
      <c r="C15" s="24" t="s">
        <v>1594</v>
      </c>
      <c r="D15" s="34">
        <v>8000</v>
      </c>
      <c r="E15" s="8">
        <v>44082</v>
      </c>
      <c r="F15" s="366">
        <v>44661</v>
      </c>
      <c r="G15" s="304">
        <v>8055</v>
      </c>
      <c r="H15" s="17">
        <f t="shared" ref="H15:H19" si="2">IF(I15&lt;=8000,$F$5+(I15/24),"error")</f>
        <v>44999.375</v>
      </c>
      <c r="I15" s="18">
        <f t="shared" si="0"/>
        <v>7449</v>
      </c>
      <c r="J15" s="12" t="str">
        <f t="shared" si="1"/>
        <v>NOT DUE</v>
      </c>
      <c r="K15" s="24" t="s">
        <v>1603</v>
      </c>
      <c r="L15" s="113"/>
    </row>
    <row r="16" spans="1:12" ht="36">
      <c r="A16" s="12" t="s">
        <v>4023</v>
      </c>
      <c r="B16" s="24" t="s">
        <v>1595</v>
      </c>
      <c r="C16" s="24" t="s">
        <v>1596</v>
      </c>
      <c r="D16" s="34">
        <v>8000</v>
      </c>
      <c r="E16" s="8">
        <v>44082</v>
      </c>
      <c r="F16" s="8">
        <v>44082</v>
      </c>
      <c r="G16" s="304">
        <v>8055</v>
      </c>
      <c r="H16" s="17">
        <f t="shared" si="2"/>
        <v>44999.375</v>
      </c>
      <c r="I16" s="18">
        <f t="shared" si="0"/>
        <v>7449</v>
      </c>
      <c r="J16" s="12" t="str">
        <f t="shared" si="1"/>
        <v>NOT DUE</v>
      </c>
      <c r="K16" s="24" t="s">
        <v>1603</v>
      </c>
      <c r="L16" s="113"/>
    </row>
    <row r="17" spans="1:12" ht="26.45" customHeight="1">
      <c r="A17" s="12" t="s">
        <v>4024</v>
      </c>
      <c r="B17" s="24" t="s">
        <v>1597</v>
      </c>
      <c r="C17" s="24" t="s">
        <v>1598</v>
      </c>
      <c r="D17" s="34">
        <v>600</v>
      </c>
      <c r="E17" s="8">
        <v>44082</v>
      </c>
      <c r="F17" s="366">
        <v>44675</v>
      </c>
      <c r="G17" s="20">
        <v>8389</v>
      </c>
      <c r="H17" s="17">
        <f>IF(I17&lt;=600,$F$5+(I17/24),"error")</f>
        <v>44704.958333333336</v>
      </c>
      <c r="I17" s="18">
        <f t="shared" si="0"/>
        <v>383</v>
      </c>
      <c r="J17" s="12" t="str">
        <f t="shared" si="1"/>
        <v>NOT DUE</v>
      </c>
      <c r="K17" s="24" t="s">
        <v>1604</v>
      </c>
      <c r="L17" s="113"/>
    </row>
    <row r="18" spans="1:12">
      <c r="A18" s="12" t="s">
        <v>4025</v>
      </c>
      <c r="B18" s="24" t="s">
        <v>3430</v>
      </c>
      <c r="C18" s="24" t="s">
        <v>1599</v>
      </c>
      <c r="D18" s="34">
        <v>8000</v>
      </c>
      <c r="E18" s="8">
        <v>44082</v>
      </c>
      <c r="F18" s="366">
        <v>44661</v>
      </c>
      <c r="G18" s="304">
        <v>8055</v>
      </c>
      <c r="H18" s="17">
        <f t="shared" si="2"/>
        <v>44999.375</v>
      </c>
      <c r="I18" s="18">
        <f t="shared" si="0"/>
        <v>7449</v>
      </c>
      <c r="J18" s="12" t="str">
        <f t="shared" si="1"/>
        <v>NOT DUE</v>
      </c>
      <c r="K18" s="24" t="s">
        <v>1603</v>
      </c>
      <c r="L18" s="113"/>
    </row>
    <row r="19" spans="1:12">
      <c r="A19" s="12" t="s">
        <v>4026</v>
      </c>
      <c r="B19" s="24" t="s">
        <v>1577</v>
      </c>
      <c r="C19" s="24" t="s">
        <v>1600</v>
      </c>
      <c r="D19" s="34">
        <v>8000</v>
      </c>
      <c r="E19" s="8">
        <v>44082</v>
      </c>
      <c r="F19" s="366">
        <v>44661</v>
      </c>
      <c r="G19" s="20">
        <v>8055</v>
      </c>
      <c r="H19" s="17">
        <f t="shared" si="2"/>
        <v>44999.375</v>
      </c>
      <c r="I19" s="18">
        <f t="shared" si="0"/>
        <v>7449</v>
      </c>
      <c r="J19" s="12" t="str">
        <f t="shared" si="1"/>
        <v>NOT DUE</v>
      </c>
      <c r="K19" s="24"/>
      <c r="L19" s="15"/>
    </row>
    <row r="20" spans="1:12" ht="36">
      <c r="A20" s="271" t="s">
        <v>4027</v>
      </c>
      <c r="B20" s="24" t="s">
        <v>1042</v>
      </c>
      <c r="C20" s="24" t="s">
        <v>1043</v>
      </c>
      <c r="D20" s="34" t="s">
        <v>1</v>
      </c>
      <c r="E20" s="8">
        <v>44082</v>
      </c>
      <c r="F20" s="366">
        <v>44689</v>
      </c>
      <c r="G20" s="52"/>
      <c r="H20" s="10">
        <f>F20+1</f>
        <v>44690</v>
      </c>
      <c r="I20" s="11">
        <f t="shared" ref="I20:I40" ca="1" si="3">IF(ISBLANK(H20),"",H20-DATE(YEAR(NOW()),MONTH(NOW()),DAY(NOW())))</f>
        <v>1</v>
      </c>
      <c r="J20" s="12" t="str">
        <f t="shared" ca="1" si="1"/>
        <v>NOT DUE</v>
      </c>
      <c r="K20" s="24" t="s">
        <v>1072</v>
      </c>
      <c r="L20" s="15"/>
    </row>
    <row r="21" spans="1:12" ht="36">
      <c r="A21" s="271" t="s">
        <v>4028</v>
      </c>
      <c r="B21" s="24" t="s">
        <v>1044</v>
      </c>
      <c r="C21" s="24" t="s">
        <v>1045</v>
      </c>
      <c r="D21" s="34" t="s">
        <v>1</v>
      </c>
      <c r="E21" s="8">
        <v>44082</v>
      </c>
      <c r="F21" s="366">
        <v>44689</v>
      </c>
      <c r="G21" s="52"/>
      <c r="H21" s="10">
        <f t="shared" ref="H21:H22" si="4">F21+1</f>
        <v>44690</v>
      </c>
      <c r="I21" s="11">
        <f t="shared" ca="1" si="3"/>
        <v>1</v>
      </c>
      <c r="J21" s="12" t="str">
        <f t="shared" ca="1" si="1"/>
        <v>NOT DUE</v>
      </c>
      <c r="K21" s="24" t="s">
        <v>1073</v>
      </c>
      <c r="L21" s="15"/>
    </row>
    <row r="22" spans="1:12" ht="36">
      <c r="A22" s="271" t="s">
        <v>4029</v>
      </c>
      <c r="B22" s="24" t="s">
        <v>1046</v>
      </c>
      <c r="C22" s="24" t="s">
        <v>1047</v>
      </c>
      <c r="D22" s="34" t="s">
        <v>1</v>
      </c>
      <c r="E22" s="8">
        <v>44082</v>
      </c>
      <c r="F22" s="366">
        <v>44689</v>
      </c>
      <c r="G22" s="52"/>
      <c r="H22" s="10">
        <f t="shared" si="4"/>
        <v>44690</v>
      </c>
      <c r="I22" s="11">
        <f t="shared" ca="1" si="3"/>
        <v>1</v>
      </c>
      <c r="J22" s="12" t="str">
        <f t="shared" ca="1" si="1"/>
        <v>NOT DUE</v>
      </c>
      <c r="K22" s="24" t="s">
        <v>1074</v>
      </c>
      <c r="L22" s="15"/>
    </row>
    <row r="23" spans="1:12" ht="38.25" customHeight="1">
      <c r="A23" s="274" t="s">
        <v>4030</v>
      </c>
      <c r="B23" s="24" t="s">
        <v>1048</v>
      </c>
      <c r="C23" s="24" t="s">
        <v>1049</v>
      </c>
      <c r="D23" s="34" t="s">
        <v>4</v>
      </c>
      <c r="E23" s="8">
        <v>44082</v>
      </c>
      <c r="F23" s="366">
        <v>44689</v>
      </c>
      <c r="G23" s="52"/>
      <c r="H23" s="10">
        <f>F23+30</f>
        <v>44719</v>
      </c>
      <c r="I23" s="11">
        <f t="shared" ca="1" si="3"/>
        <v>30</v>
      </c>
      <c r="J23" s="12" t="str">
        <f t="shared" ca="1" si="1"/>
        <v>NOT DUE</v>
      </c>
      <c r="K23" s="24" t="s">
        <v>1075</v>
      </c>
      <c r="L23" s="15"/>
    </row>
    <row r="24" spans="1:12" ht="24">
      <c r="A24" s="271" t="s">
        <v>4031</v>
      </c>
      <c r="B24" s="24" t="s">
        <v>1050</v>
      </c>
      <c r="C24" s="24" t="s">
        <v>1051</v>
      </c>
      <c r="D24" s="34" t="s">
        <v>1</v>
      </c>
      <c r="E24" s="8">
        <v>44082</v>
      </c>
      <c r="F24" s="366">
        <v>44689</v>
      </c>
      <c r="G24" s="52"/>
      <c r="H24" s="10">
        <f>F24+1</f>
        <v>44690</v>
      </c>
      <c r="I24" s="11">
        <f t="shared" ca="1" si="3"/>
        <v>1</v>
      </c>
      <c r="J24" s="12" t="str">
        <f t="shared" ca="1" si="1"/>
        <v>NOT DUE</v>
      </c>
      <c r="K24" s="24" t="s">
        <v>1076</v>
      </c>
      <c r="L24" s="15"/>
    </row>
    <row r="25" spans="1:12" ht="26.45" customHeight="1">
      <c r="A25" s="271" t="s">
        <v>4032</v>
      </c>
      <c r="B25" s="24" t="s">
        <v>1052</v>
      </c>
      <c r="C25" s="24" t="s">
        <v>1053</v>
      </c>
      <c r="D25" s="34" t="s">
        <v>1</v>
      </c>
      <c r="E25" s="8">
        <v>44082</v>
      </c>
      <c r="F25" s="366">
        <v>44689</v>
      </c>
      <c r="G25" s="52"/>
      <c r="H25" s="10">
        <f t="shared" ref="H25:H27" si="5">F25+1</f>
        <v>44690</v>
      </c>
      <c r="I25" s="11">
        <f t="shared" ca="1" si="3"/>
        <v>1</v>
      </c>
      <c r="J25" s="12" t="str">
        <f t="shared" ca="1" si="1"/>
        <v>NOT DUE</v>
      </c>
      <c r="K25" s="24" t="s">
        <v>1077</v>
      </c>
      <c r="L25" s="15"/>
    </row>
    <row r="26" spans="1:12" ht="26.45" customHeight="1">
      <c r="A26" s="271" t="s">
        <v>4033</v>
      </c>
      <c r="B26" s="24" t="s">
        <v>1054</v>
      </c>
      <c r="C26" s="24" t="s">
        <v>1055</v>
      </c>
      <c r="D26" s="34" t="s">
        <v>1</v>
      </c>
      <c r="E26" s="8">
        <v>44082</v>
      </c>
      <c r="F26" s="366">
        <v>44689</v>
      </c>
      <c r="G26" s="52"/>
      <c r="H26" s="10">
        <f t="shared" si="5"/>
        <v>44690</v>
      </c>
      <c r="I26" s="11">
        <f t="shared" ca="1" si="3"/>
        <v>1</v>
      </c>
      <c r="J26" s="12" t="str">
        <f t="shared" ca="1" si="1"/>
        <v>NOT DUE</v>
      </c>
      <c r="K26" s="24" t="s">
        <v>1077</v>
      </c>
      <c r="L26" s="15"/>
    </row>
    <row r="27" spans="1:12" ht="26.45" customHeight="1">
      <c r="A27" s="271" t="s">
        <v>4034</v>
      </c>
      <c r="B27" s="24" t="s">
        <v>1056</v>
      </c>
      <c r="C27" s="24" t="s">
        <v>1043</v>
      </c>
      <c r="D27" s="34" t="s">
        <v>1</v>
      </c>
      <c r="E27" s="8">
        <v>44082</v>
      </c>
      <c r="F27" s="366">
        <v>44689</v>
      </c>
      <c r="G27" s="52"/>
      <c r="H27" s="10">
        <f t="shared" si="5"/>
        <v>44690</v>
      </c>
      <c r="I27" s="11">
        <f t="shared" ca="1" si="3"/>
        <v>1</v>
      </c>
      <c r="J27" s="12" t="str">
        <f t="shared" ca="1" si="1"/>
        <v>NOT DUE</v>
      </c>
      <c r="K27" s="24" t="s">
        <v>1077</v>
      </c>
      <c r="L27" s="15"/>
    </row>
    <row r="28" spans="1:12" ht="26.45" customHeight="1">
      <c r="A28" s="273" t="s">
        <v>4035</v>
      </c>
      <c r="B28" s="24" t="s">
        <v>1057</v>
      </c>
      <c r="C28" s="24" t="s">
        <v>1058</v>
      </c>
      <c r="D28" s="34" t="s">
        <v>0</v>
      </c>
      <c r="E28" s="8">
        <v>44082</v>
      </c>
      <c r="F28" s="366">
        <v>44626</v>
      </c>
      <c r="G28" s="52"/>
      <c r="H28" s="10">
        <f>F28+90</f>
        <v>44716</v>
      </c>
      <c r="I28" s="11">
        <f t="shared" ca="1" si="3"/>
        <v>27</v>
      </c>
      <c r="J28" s="12" t="str">
        <f t="shared" ca="1" si="1"/>
        <v>NOT DUE</v>
      </c>
      <c r="K28" s="24" t="s">
        <v>1077</v>
      </c>
      <c r="L28" s="15"/>
    </row>
    <row r="29" spans="1:12" ht="24">
      <c r="A29" s="274" t="s">
        <v>4036</v>
      </c>
      <c r="B29" s="24" t="s">
        <v>1059</v>
      </c>
      <c r="C29" s="24"/>
      <c r="D29" s="34" t="s">
        <v>4</v>
      </c>
      <c r="E29" s="8">
        <v>44082</v>
      </c>
      <c r="F29" s="366">
        <v>44689</v>
      </c>
      <c r="G29" s="52"/>
      <c r="H29" s="10">
        <f>F29+30</f>
        <v>44719</v>
      </c>
      <c r="I29" s="11">
        <f t="shared" ca="1" si="3"/>
        <v>30</v>
      </c>
      <c r="J29" s="12" t="str">
        <f t="shared" ca="1" si="1"/>
        <v>NOT DUE</v>
      </c>
      <c r="K29" s="24"/>
      <c r="L29" s="15"/>
    </row>
    <row r="30" spans="1:12" ht="26.45" customHeight="1">
      <c r="A30" s="12" t="s">
        <v>4037</v>
      </c>
      <c r="B30" s="24" t="s">
        <v>3517</v>
      </c>
      <c r="C30" s="24" t="s">
        <v>1041</v>
      </c>
      <c r="D30" s="34" t="s">
        <v>734</v>
      </c>
      <c r="E30" s="8">
        <v>44082</v>
      </c>
      <c r="F30" s="8">
        <v>44082</v>
      </c>
      <c r="G30" s="52"/>
      <c r="H30" s="10">
        <f t="shared" ref="H30:H31" si="6">F30+(365*4)</f>
        <v>45542</v>
      </c>
      <c r="I30" s="11">
        <f t="shared" ca="1" si="3"/>
        <v>853</v>
      </c>
      <c r="J30" s="12" t="str">
        <f t="shared" ca="1" si="1"/>
        <v>NOT DUE</v>
      </c>
      <c r="K30" s="24" t="s">
        <v>3412</v>
      </c>
      <c r="L30" s="15"/>
    </row>
    <row r="31" spans="1:12" ht="24">
      <c r="A31" s="12" t="s">
        <v>4038</v>
      </c>
      <c r="B31" s="24" t="s">
        <v>3512</v>
      </c>
      <c r="C31" s="24" t="s">
        <v>3445</v>
      </c>
      <c r="D31" s="34" t="s">
        <v>734</v>
      </c>
      <c r="E31" s="8">
        <v>44082</v>
      </c>
      <c r="F31" s="8">
        <v>44082</v>
      </c>
      <c r="G31" s="52"/>
      <c r="H31" s="10">
        <f t="shared" si="6"/>
        <v>45542</v>
      </c>
      <c r="I31" s="11">
        <f t="shared" ca="1" si="3"/>
        <v>853</v>
      </c>
      <c r="J31" s="12" t="str">
        <f t="shared" ca="1" si="1"/>
        <v>NOT DUE</v>
      </c>
      <c r="K31" s="24" t="s">
        <v>3412</v>
      </c>
      <c r="L31" s="15"/>
    </row>
    <row r="32" spans="1:12" ht="26.45" customHeight="1">
      <c r="A32" s="273" t="s">
        <v>4039</v>
      </c>
      <c r="B32" s="24" t="s">
        <v>1060</v>
      </c>
      <c r="C32" s="24" t="s">
        <v>1061</v>
      </c>
      <c r="D32" s="34" t="s">
        <v>0</v>
      </c>
      <c r="E32" s="8">
        <v>44082</v>
      </c>
      <c r="F32" s="366">
        <v>44626</v>
      </c>
      <c r="G32" s="52"/>
      <c r="H32" s="10">
        <f>F32+90</f>
        <v>44716</v>
      </c>
      <c r="I32" s="11">
        <f t="shared" ca="1" si="3"/>
        <v>27</v>
      </c>
      <c r="J32" s="12" t="str">
        <f t="shared" ca="1" si="1"/>
        <v>NOT DUE</v>
      </c>
      <c r="K32" s="24" t="s">
        <v>1078</v>
      </c>
      <c r="L32" s="113"/>
    </row>
    <row r="33" spans="1:12" ht="15" customHeight="1">
      <c r="A33" s="271" t="s">
        <v>4040</v>
      </c>
      <c r="B33" s="24" t="s">
        <v>1546</v>
      </c>
      <c r="C33" s="24"/>
      <c r="D33" s="34" t="s">
        <v>1</v>
      </c>
      <c r="E33" s="8">
        <v>44082</v>
      </c>
      <c r="F33" s="366">
        <v>44689</v>
      </c>
      <c r="G33" s="52"/>
      <c r="H33" s="10">
        <f>F33+1</f>
        <v>44690</v>
      </c>
      <c r="I33" s="11">
        <f t="shared" ca="1" si="3"/>
        <v>1</v>
      </c>
      <c r="J33" s="12" t="str">
        <f t="shared" ca="1" si="1"/>
        <v>NOT DUE</v>
      </c>
      <c r="K33" s="24" t="s">
        <v>1078</v>
      </c>
      <c r="L33" s="15"/>
    </row>
    <row r="34" spans="1:12" ht="15" customHeight="1">
      <c r="A34" s="12" t="s">
        <v>4041</v>
      </c>
      <c r="B34" s="24" t="s">
        <v>1062</v>
      </c>
      <c r="C34" s="24" t="s">
        <v>1063</v>
      </c>
      <c r="D34" s="34" t="s">
        <v>376</v>
      </c>
      <c r="E34" s="8">
        <v>44082</v>
      </c>
      <c r="F34" s="306">
        <v>44449</v>
      </c>
      <c r="G34" s="52"/>
      <c r="H34" s="10">
        <f t="shared" ref="H34:H39" si="7">F34+365</f>
        <v>44814</v>
      </c>
      <c r="I34" s="11">
        <f t="shared" ca="1" si="3"/>
        <v>125</v>
      </c>
      <c r="J34" s="12" t="str">
        <f t="shared" ca="1" si="1"/>
        <v>NOT DUE</v>
      </c>
      <c r="K34" s="24" t="s">
        <v>1078</v>
      </c>
      <c r="L34" s="113"/>
    </row>
    <row r="35" spans="1:12" ht="24">
      <c r="A35" s="12" t="s">
        <v>4042</v>
      </c>
      <c r="B35" s="24" t="s">
        <v>1064</v>
      </c>
      <c r="C35" s="24" t="s">
        <v>1065</v>
      </c>
      <c r="D35" s="34" t="s">
        <v>376</v>
      </c>
      <c r="E35" s="8">
        <v>44082</v>
      </c>
      <c r="F35" s="306">
        <v>44449</v>
      </c>
      <c r="G35" s="52"/>
      <c r="H35" s="10">
        <f t="shared" si="7"/>
        <v>44814</v>
      </c>
      <c r="I35" s="11">
        <f t="shared" ca="1" si="3"/>
        <v>125</v>
      </c>
      <c r="J35" s="12" t="str">
        <f t="shared" ca="1" si="1"/>
        <v>NOT DUE</v>
      </c>
      <c r="K35" s="24" t="s">
        <v>1079</v>
      </c>
      <c r="L35" s="15"/>
    </row>
    <row r="36" spans="1:12" ht="24">
      <c r="A36" s="12" t="s">
        <v>4043</v>
      </c>
      <c r="B36" s="24" t="s">
        <v>1066</v>
      </c>
      <c r="C36" s="24" t="s">
        <v>1067</v>
      </c>
      <c r="D36" s="34" t="s">
        <v>376</v>
      </c>
      <c r="E36" s="8">
        <v>44082</v>
      </c>
      <c r="F36" s="306">
        <v>44449</v>
      </c>
      <c r="G36" s="52"/>
      <c r="H36" s="10">
        <f t="shared" si="7"/>
        <v>44814</v>
      </c>
      <c r="I36" s="11">
        <f t="shared" ca="1" si="3"/>
        <v>125</v>
      </c>
      <c r="J36" s="12" t="str">
        <f t="shared" ca="1" si="1"/>
        <v>NOT DUE</v>
      </c>
      <c r="K36" s="24" t="s">
        <v>1079</v>
      </c>
      <c r="L36" s="15"/>
    </row>
    <row r="37" spans="1:12" ht="24">
      <c r="A37" s="12" t="s">
        <v>4044</v>
      </c>
      <c r="B37" s="24" t="s">
        <v>1068</v>
      </c>
      <c r="C37" s="24" t="s">
        <v>1069</v>
      </c>
      <c r="D37" s="34" t="s">
        <v>376</v>
      </c>
      <c r="E37" s="8">
        <v>44082</v>
      </c>
      <c r="F37" s="306">
        <v>44449</v>
      </c>
      <c r="G37" s="52"/>
      <c r="H37" s="10">
        <f t="shared" si="7"/>
        <v>44814</v>
      </c>
      <c r="I37" s="11">
        <f t="shared" ca="1" si="3"/>
        <v>125</v>
      </c>
      <c r="J37" s="12" t="str">
        <f t="shared" ca="1" si="1"/>
        <v>NOT DUE</v>
      </c>
      <c r="K37" s="24" t="s">
        <v>1079</v>
      </c>
      <c r="L37" s="15"/>
    </row>
    <row r="38" spans="1:12" ht="24">
      <c r="A38" s="12" t="s">
        <v>4045</v>
      </c>
      <c r="B38" s="24" t="s">
        <v>1070</v>
      </c>
      <c r="C38" s="24" t="s">
        <v>1071</v>
      </c>
      <c r="D38" s="34" t="s">
        <v>376</v>
      </c>
      <c r="E38" s="8">
        <v>44082</v>
      </c>
      <c r="F38" s="306">
        <v>44449</v>
      </c>
      <c r="G38" s="52"/>
      <c r="H38" s="10">
        <f t="shared" si="7"/>
        <v>44814</v>
      </c>
      <c r="I38" s="11">
        <f t="shared" ca="1" si="3"/>
        <v>125</v>
      </c>
      <c r="J38" s="12" t="str">
        <f t="shared" ca="1" si="1"/>
        <v>NOT DUE</v>
      </c>
      <c r="K38" s="24" t="s">
        <v>1080</v>
      </c>
      <c r="L38" s="15"/>
    </row>
    <row r="39" spans="1:12" ht="15" customHeight="1">
      <c r="A39" s="12" t="s">
        <v>4046</v>
      </c>
      <c r="B39" s="24" t="s">
        <v>1081</v>
      </c>
      <c r="C39" s="24" t="s">
        <v>1082</v>
      </c>
      <c r="D39" s="34" t="s">
        <v>376</v>
      </c>
      <c r="E39" s="8">
        <v>44082</v>
      </c>
      <c r="F39" s="306">
        <v>44449</v>
      </c>
      <c r="G39" s="52"/>
      <c r="H39" s="10">
        <f t="shared" si="7"/>
        <v>44814</v>
      </c>
      <c r="I39" s="11">
        <f t="shared" ca="1" si="3"/>
        <v>125</v>
      </c>
      <c r="J39" s="12" t="str">
        <f t="shared" ca="1" si="1"/>
        <v>NOT DUE</v>
      </c>
      <c r="K39" s="24" t="s">
        <v>1080</v>
      </c>
      <c r="L39" s="15"/>
    </row>
    <row r="40" spans="1:12" ht="26.25" customHeight="1">
      <c r="A40" s="274" t="s">
        <v>4047</v>
      </c>
      <c r="B40" s="24" t="s">
        <v>3551</v>
      </c>
      <c r="C40" s="24" t="s">
        <v>3552</v>
      </c>
      <c r="D40" s="34" t="s">
        <v>4</v>
      </c>
      <c r="E40" s="8">
        <v>44082</v>
      </c>
      <c r="F40" s="366">
        <v>44661</v>
      </c>
      <c r="G40" s="52"/>
      <c r="H40" s="10">
        <f>F40+30</f>
        <v>44691</v>
      </c>
      <c r="I40" s="11">
        <f t="shared" ca="1" si="3"/>
        <v>2</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2" t="s">
        <v>5001</v>
      </c>
      <c r="F46" s="462"/>
      <c r="G46" s="462"/>
      <c r="I46" s="462" t="s">
        <v>4951</v>
      </c>
      <c r="J46" s="462"/>
      <c r="K46" s="462"/>
    </row>
    <row r="47" spans="1:12">
      <c r="A47" s="220"/>
      <c r="E47" s="463"/>
      <c r="F47" s="463"/>
      <c r="G47" s="463"/>
      <c r="I47" s="463"/>
      <c r="J47" s="463"/>
      <c r="K47" s="463"/>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4CDC9D3-3987-4180-8498-E4770A4DAA76}">
          <x14:formula1>
            <xm:f>Details!$A$1:$A$7</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1606</v>
      </c>
      <c r="D3" s="518" t="s">
        <v>12</v>
      </c>
      <c r="E3" s="518"/>
      <c r="F3" s="249" t="s">
        <v>2494</v>
      </c>
    </row>
    <row r="4" spans="1:12" ht="18" customHeight="1">
      <c r="A4" s="517" t="s">
        <v>74</v>
      </c>
      <c r="B4" s="517"/>
      <c r="C4" s="29" t="s">
        <v>4662</v>
      </c>
      <c r="D4" s="518" t="s">
        <v>2072</v>
      </c>
      <c r="E4" s="518"/>
      <c r="F4" s="246">
        <f>'Running Hours'!B32</f>
        <v>5377</v>
      </c>
    </row>
    <row r="5" spans="1:12" ht="18" customHeight="1">
      <c r="A5" s="517" t="s">
        <v>75</v>
      </c>
      <c r="B5" s="517"/>
      <c r="C5" s="30" t="s">
        <v>4658</v>
      </c>
      <c r="D5" s="518" t="s">
        <v>4549</v>
      </c>
      <c r="E5" s="518"/>
      <c r="F5" s="115">
        <f>'Running Hours'!$D3</f>
        <v>44689</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2495</v>
      </c>
      <c r="B8" s="24" t="s">
        <v>1565</v>
      </c>
      <c r="C8" s="24" t="s">
        <v>1587</v>
      </c>
      <c r="D8" s="34">
        <v>20000</v>
      </c>
      <c r="E8" s="8">
        <v>44082</v>
      </c>
      <c r="F8" s="8">
        <v>44082</v>
      </c>
      <c r="G8" s="20"/>
      <c r="H8" s="17">
        <f>IF(I8&lt;=20000,$F$5+(I8/24),"error")</f>
        <v>45298.291666666664</v>
      </c>
      <c r="I8" s="18">
        <f t="shared" ref="I8:I19" si="0">D8-($F$4-G8)</f>
        <v>14623</v>
      </c>
      <c r="J8" s="12" t="str">
        <f t="shared" ref="J8:J39" si="1">IF(I8="","",IF(I8&lt;0,"OVERDUE","NOT DUE"))</f>
        <v>NOT DUE</v>
      </c>
      <c r="K8" s="24" t="s">
        <v>1602</v>
      </c>
      <c r="L8" s="15"/>
    </row>
    <row r="9" spans="1:12">
      <c r="A9" s="12" t="s">
        <v>2496</v>
      </c>
      <c r="B9" s="24" t="s">
        <v>1533</v>
      </c>
      <c r="C9" s="24" t="s">
        <v>1334</v>
      </c>
      <c r="D9" s="34">
        <v>600</v>
      </c>
      <c r="E9" s="8">
        <v>44082</v>
      </c>
      <c r="F9" s="366">
        <v>44675</v>
      </c>
      <c r="G9" s="20">
        <v>5053</v>
      </c>
      <c r="H9" s="17">
        <f>IF(I9&lt;=600,$F$5+(I9/24),"error")</f>
        <v>44700.5</v>
      </c>
      <c r="I9" s="18">
        <f t="shared" si="0"/>
        <v>276</v>
      </c>
      <c r="J9" s="12" t="str">
        <f t="shared" si="1"/>
        <v>NOT DUE</v>
      </c>
      <c r="K9" s="24"/>
      <c r="L9" s="15"/>
    </row>
    <row r="10" spans="1:12">
      <c r="A10" s="12" t="s">
        <v>2497</v>
      </c>
      <c r="B10" s="24" t="s">
        <v>1533</v>
      </c>
      <c r="C10" s="24" t="s">
        <v>1588</v>
      </c>
      <c r="D10" s="34">
        <v>8000</v>
      </c>
      <c r="E10" s="8">
        <v>44082</v>
      </c>
      <c r="F10" s="8">
        <v>44082</v>
      </c>
      <c r="G10" s="20"/>
      <c r="H10" s="17">
        <f>IF(I10&lt;=8000,$F$5+(I10/24),"error")</f>
        <v>44798.291666666664</v>
      </c>
      <c r="I10" s="18">
        <f t="shared" si="0"/>
        <v>2623</v>
      </c>
      <c r="J10" s="12" t="str">
        <f t="shared" si="1"/>
        <v>NOT DUE</v>
      </c>
      <c r="K10" s="24"/>
      <c r="L10" s="113"/>
    </row>
    <row r="11" spans="1:12">
      <c r="A11" s="12" t="s">
        <v>2498</v>
      </c>
      <c r="B11" s="24" t="s">
        <v>1533</v>
      </c>
      <c r="C11" s="24" t="s">
        <v>1589</v>
      </c>
      <c r="D11" s="34">
        <v>20000</v>
      </c>
      <c r="E11" s="8">
        <v>44082</v>
      </c>
      <c r="F11" s="8">
        <v>44082</v>
      </c>
      <c r="G11" s="20"/>
      <c r="H11" s="17">
        <f>IF(I11&lt;=20000,$F$5+(I11/24),"error")</f>
        <v>45298.291666666664</v>
      </c>
      <c r="I11" s="18">
        <f t="shared" si="0"/>
        <v>14623</v>
      </c>
      <c r="J11" s="12" t="str">
        <f t="shared" si="1"/>
        <v>NOT DUE</v>
      </c>
      <c r="K11" s="24"/>
      <c r="L11" s="15"/>
    </row>
    <row r="12" spans="1:12" ht="15" customHeight="1">
      <c r="A12" s="12" t="s">
        <v>2499</v>
      </c>
      <c r="B12" s="24" t="s">
        <v>1539</v>
      </c>
      <c r="C12" s="24" t="s">
        <v>1590</v>
      </c>
      <c r="D12" s="34">
        <v>8000</v>
      </c>
      <c r="E12" s="8">
        <v>44082</v>
      </c>
      <c r="F12" s="8">
        <v>44082</v>
      </c>
      <c r="G12" s="20"/>
      <c r="H12" s="17">
        <f>IF(I12&lt;=8000,$F$5+(I12/24),"error")</f>
        <v>44798.291666666664</v>
      </c>
      <c r="I12" s="18">
        <f t="shared" si="0"/>
        <v>2623</v>
      </c>
      <c r="J12" s="12" t="str">
        <f t="shared" si="1"/>
        <v>NOT DUE</v>
      </c>
      <c r="K12" s="24" t="s">
        <v>1603</v>
      </c>
      <c r="L12" s="113"/>
    </row>
    <row r="13" spans="1:12">
      <c r="A13" s="12" t="s">
        <v>2500</v>
      </c>
      <c r="B13" s="24" t="s">
        <v>1539</v>
      </c>
      <c r="C13" s="24" t="s">
        <v>1568</v>
      </c>
      <c r="D13" s="34">
        <v>20000</v>
      </c>
      <c r="E13" s="8">
        <v>44082</v>
      </c>
      <c r="F13" s="8">
        <v>44082</v>
      </c>
      <c r="G13" s="20"/>
      <c r="H13" s="17">
        <f>IF(I13&lt;=20000,$F$5+(I13/24),"error")</f>
        <v>45298.291666666664</v>
      </c>
      <c r="I13" s="18">
        <f t="shared" si="0"/>
        <v>14623</v>
      </c>
      <c r="J13" s="12" t="str">
        <f t="shared" si="1"/>
        <v>NOT DUE</v>
      </c>
      <c r="K13" s="24"/>
      <c r="L13" s="15"/>
    </row>
    <row r="14" spans="1:12" ht="36">
      <c r="A14" s="12" t="s">
        <v>2501</v>
      </c>
      <c r="B14" s="24" t="s">
        <v>1591</v>
      </c>
      <c r="C14" s="24" t="s">
        <v>1592</v>
      </c>
      <c r="D14" s="34">
        <v>8000</v>
      </c>
      <c r="E14" s="8">
        <v>44082</v>
      </c>
      <c r="F14" s="8">
        <v>44082</v>
      </c>
      <c r="G14" s="20"/>
      <c r="H14" s="17">
        <f>IF(I14&lt;=8000,$F$5+(I14/24),"error")</f>
        <v>44798.291666666664</v>
      </c>
      <c r="I14" s="18">
        <f t="shared" si="0"/>
        <v>2623</v>
      </c>
      <c r="J14" s="12" t="str">
        <f t="shared" si="1"/>
        <v>NOT DUE</v>
      </c>
      <c r="K14" s="24"/>
      <c r="L14" s="15"/>
    </row>
    <row r="15" spans="1:12" ht="24">
      <c r="A15" s="12" t="s">
        <v>2502</v>
      </c>
      <c r="B15" s="24" t="s">
        <v>1593</v>
      </c>
      <c r="C15" s="24" t="s">
        <v>1594</v>
      </c>
      <c r="D15" s="34">
        <v>8000</v>
      </c>
      <c r="E15" s="8">
        <v>44082</v>
      </c>
      <c r="F15" s="8">
        <v>44082</v>
      </c>
      <c r="G15" s="20"/>
      <c r="H15" s="17">
        <f t="shared" ref="H15:H18" si="2">IF(I15&lt;=8000,$F$5+(I15/24),"error")</f>
        <v>44798.291666666664</v>
      </c>
      <c r="I15" s="18">
        <f t="shared" si="0"/>
        <v>2623</v>
      </c>
      <c r="J15" s="12" t="str">
        <f t="shared" si="1"/>
        <v>NOT DUE</v>
      </c>
      <c r="K15" s="24" t="s">
        <v>1603</v>
      </c>
      <c r="L15" s="113"/>
    </row>
    <row r="16" spans="1:12" ht="36">
      <c r="A16" s="12" t="s">
        <v>2503</v>
      </c>
      <c r="B16" s="24" t="s">
        <v>1595</v>
      </c>
      <c r="C16" s="24" t="s">
        <v>1596</v>
      </c>
      <c r="D16" s="34">
        <v>8000</v>
      </c>
      <c r="E16" s="8">
        <v>44082</v>
      </c>
      <c r="F16" s="8">
        <v>44082</v>
      </c>
      <c r="G16" s="20"/>
      <c r="H16" s="17">
        <f t="shared" si="2"/>
        <v>44798.291666666664</v>
      </c>
      <c r="I16" s="18">
        <f t="shared" si="0"/>
        <v>2623</v>
      </c>
      <c r="J16" s="12" t="str">
        <f t="shared" si="1"/>
        <v>NOT DUE</v>
      </c>
      <c r="K16" s="24" t="s">
        <v>1603</v>
      </c>
      <c r="L16" s="113"/>
    </row>
    <row r="17" spans="1:12" ht="26.45" customHeight="1">
      <c r="A17" s="12" t="s">
        <v>2504</v>
      </c>
      <c r="B17" s="24" t="s">
        <v>1597</v>
      </c>
      <c r="C17" s="24" t="s">
        <v>1598</v>
      </c>
      <c r="D17" s="34">
        <v>600</v>
      </c>
      <c r="E17" s="8">
        <v>44082</v>
      </c>
      <c r="F17" s="366">
        <v>44675</v>
      </c>
      <c r="G17" s="20">
        <v>5053</v>
      </c>
      <c r="H17" s="17">
        <f>IF(I17&lt;=600,$F$5+(I17/24),"error")</f>
        <v>44700.5</v>
      </c>
      <c r="I17" s="18">
        <f t="shared" si="0"/>
        <v>276</v>
      </c>
      <c r="J17" s="12" t="str">
        <f t="shared" si="1"/>
        <v>NOT DUE</v>
      </c>
      <c r="K17" s="24" t="s">
        <v>1604</v>
      </c>
      <c r="L17" s="15"/>
    </row>
    <row r="18" spans="1:12">
      <c r="A18" s="12" t="s">
        <v>2505</v>
      </c>
      <c r="B18" s="24" t="s">
        <v>3430</v>
      </c>
      <c r="C18" s="24" t="s">
        <v>1599</v>
      </c>
      <c r="D18" s="34">
        <v>8000</v>
      </c>
      <c r="E18" s="8">
        <v>44082</v>
      </c>
      <c r="F18" s="8">
        <v>44082</v>
      </c>
      <c r="G18" s="20"/>
      <c r="H18" s="17">
        <f t="shared" si="2"/>
        <v>44798.291666666664</v>
      </c>
      <c r="I18" s="18">
        <f t="shared" si="0"/>
        <v>2623</v>
      </c>
      <c r="J18" s="12" t="str">
        <f t="shared" si="1"/>
        <v>NOT DUE</v>
      </c>
      <c r="K18" s="24" t="s">
        <v>1603</v>
      </c>
      <c r="L18" s="15"/>
    </row>
    <row r="19" spans="1:12">
      <c r="A19" s="12" t="s">
        <v>2506</v>
      </c>
      <c r="B19" s="24" t="s">
        <v>1577</v>
      </c>
      <c r="C19" s="24" t="s">
        <v>1600</v>
      </c>
      <c r="D19" s="34">
        <v>8000</v>
      </c>
      <c r="E19" s="8">
        <v>44082</v>
      </c>
      <c r="F19" s="8">
        <v>44082</v>
      </c>
      <c r="G19" s="20"/>
      <c r="H19" s="17">
        <f>IF(I19&lt;=8000,$F$5+(I19/24),"error")</f>
        <v>44798.291666666664</v>
      </c>
      <c r="I19" s="18">
        <f t="shared" si="0"/>
        <v>2623</v>
      </c>
      <c r="J19" s="12" t="str">
        <f t="shared" si="1"/>
        <v>NOT DUE</v>
      </c>
      <c r="K19" s="24"/>
      <c r="L19" s="15"/>
    </row>
    <row r="20" spans="1:12" ht="36">
      <c r="A20" s="271" t="s">
        <v>2507</v>
      </c>
      <c r="B20" s="24" t="s">
        <v>1042</v>
      </c>
      <c r="C20" s="24" t="s">
        <v>1043</v>
      </c>
      <c r="D20" s="34" t="s">
        <v>1</v>
      </c>
      <c r="E20" s="8">
        <v>44082</v>
      </c>
      <c r="F20" s="366">
        <v>44689</v>
      </c>
      <c r="G20" s="52"/>
      <c r="H20" s="10">
        <f>F20+1</f>
        <v>44690</v>
      </c>
      <c r="I20" s="11">
        <f t="shared" ref="I20:I39" ca="1" si="3">IF(ISBLANK(H20),"",H20-DATE(YEAR(NOW()),MONTH(NOW()),DAY(NOW())))</f>
        <v>1</v>
      </c>
      <c r="J20" s="12" t="str">
        <f t="shared" ca="1" si="1"/>
        <v>NOT DUE</v>
      </c>
      <c r="K20" s="24" t="s">
        <v>1072</v>
      </c>
      <c r="L20" s="15"/>
    </row>
    <row r="21" spans="1:12" ht="36">
      <c r="A21" s="271" t="s">
        <v>2508</v>
      </c>
      <c r="B21" s="24" t="s">
        <v>1044</v>
      </c>
      <c r="C21" s="24" t="s">
        <v>1045</v>
      </c>
      <c r="D21" s="34" t="s">
        <v>1</v>
      </c>
      <c r="E21" s="8">
        <v>44082</v>
      </c>
      <c r="F21" s="366">
        <v>44689</v>
      </c>
      <c r="G21" s="52"/>
      <c r="H21" s="10">
        <f t="shared" ref="H21:H22" si="4">F21+1</f>
        <v>44690</v>
      </c>
      <c r="I21" s="11">
        <f t="shared" ca="1" si="3"/>
        <v>1</v>
      </c>
      <c r="J21" s="12" t="str">
        <f t="shared" ca="1" si="1"/>
        <v>NOT DUE</v>
      </c>
      <c r="K21" s="24" t="s">
        <v>1073</v>
      </c>
      <c r="L21" s="15"/>
    </row>
    <row r="22" spans="1:12" ht="36">
      <c r="A22" s="271" t="s">
        <v>2509</v>
      </c>
      <c r="B22" s="24" t="s">
        <v>1046</v>
      </c>
      <c r="C22" s="24" t="s">
        <v>1047</v>
      </c>
      <c r="D22" s="34" t="s">
        <v>1</v>
      </c>
      <c r="E22" s="8">
        <v>44082</v>
      </c>
      <c r="F22" s="366">
        <v>44689</v>
      </c>
      <c r="G22" s="52"/>
      <c r="H22" s="10">
        <f t="shared" si="4"/>
        <v>44690</v>
      </c>
      <c r="I22" s="11">
        <f t="shared" ca="1" si="3"/>
        <v>1</v>
      </c>
      <c r="J22" s="12" t="str">
        <f t="shared" ca="1" si="1"/>
        <v>NOT DUE</v>
      </c>
      <c r="K22" s="24" t="s">
        <v>1074</v>
      </c>
      <c r="L22" s="15"/>
    </row>
    <row r="23" spans="1:12" ht="38.25" customHeight="1">
      <c r="A23" s="274" t="s">
        <v>2510</v>
      </c>
      <c r="B23" s="24" t="s">
        <v>1048</v>
      </c>
      <c r="C23" s="24" t="s">
        <v>1049</v>
      </c>
      <c r="D23" s="34" t="s">
        <v>4</v>
      </c>
      <c r="E23" s="8">
        <v>44082</v>
      </c>
      <c r="F23" s="366">
        <v>44675</v>
      </c>
      <c r="G23" s="52"/>
      <c r="H23" s="10">
        <f>F23+30</f>
        <v>44705</v>
      </c>
      <c r="I23" s="11">
        <f t="shared" ca="1" si="3"/>
        <v>16</v>
      </c>
      <c r="J23" s="12" t="str">
        <f t="shared" ca="1" si="1"/>
        <v>NOT DUE</v>
      </c>
      <c r="K23" s="24" t="s">
        <v>1075</v>
      </c>
      <c r="L23" s="15"/>
    </row>
    <row r="24" spans="1:12" ht="24">
      <c r="A24" s="271" t="s">
        <v>2511</v>
      </c>
      <c r="B24" s="24" t="s">
        <v>1050</v>
      </c>
      <c r="C24" s="24" t="s">
        <v>1051</v>
      </c>
      <c r="D24" s="34" t="s">
        <v>1</v>
      </c>
      <c r="E24" s="8">
        <v>44082</v>
      </c>
      <c r="F24" s="366">
        <v>44689</v>
      </c>
      <c r="G24" s="52"/>
      <c r="H24" s="10">
        <f>F24+1</f>
        <v>44690</v>
      </c>
      <c r="I24" s="11">
        <f t="shared" ca="1" si="3"/>
        <v>1</v>
      </c>
      <c r="J24" s="12" t="str">
        <f t="shared" ca="1" si="1"/>
        <v>NOT DUE</v>
      </c>
      <c r="K24" s="24" t="s">
        <v>1076</v>
      </c>
      <c r="L24" s="15"/>
    </row>
    <row r="25" spans="1:12" ht="26.45" customHeight="1">
      <c r="A25" s="271" t="s">
        <v>2512</v>
      </c>
      <c r="B25" s="24" t="s">
        <v>1052</v>
      </c>
      <c r="C25" s="24" t="s">
        <v>1053</v>
      </c>
      <c r="D25" s="34" t="s">
        <v>1</v>
      </c>
      <c r="E25" s="8">
        <v>44082</v>
      </c>
      <c r="F25" s="366">
        <v>44689</v>
      </c>
      <c r="G25" s="52"/>
      <c r="H25" s="10">
        <f t="shared" ref="H25:H27" si="5">F25+1</f>
        <v>44690</v>
      </c>
      <c r="I25" s="11">
        <f t="shared" ca="1" si="3"/>
        <v>1</v>
      </c>
      <c r="J25" s="12" t="str">
        <f t="shared" ca="1" si="1"/>
        <v>NOT DUE</v>
      </c>
      <c r="K25" s="24" t="s">
        <v>1077</v>
      </c>
      <c r="L25" s="15"/>
    </row>
    <row r="26" spans="1:12" ht="26.45" customHeight="1">
      <c r="A26" s="271" t="s">
        <v>2513</v>
      </c>
      <c r="B26" s="24" t="s">
        <v>1054</v>
      </c>
      <c r="C26" s="24" t="s">
        <v>1055</v>
      </c>
      <c r="D26" s="34" t="s">
        <v>1</v>
      </c>
      <c r="E26" s="8">
        <v>44082</v>
      </c>
      <c r="F26" s="366">
        <v>44689</v>
      </c>
      <c r="G26" s="52"/>
      <c r="H26" s="10">
        <f t="shared" si="5"/>
        <v>44690</v>
      </c>
      <c r="I26" s="11">
        <f t="shared" ca="1" si="3"/>
        <v>1</v>
      </c>
      <c r="J26" s="12" t="str">
        <f t="shared" ca="1" si="1"/>
        <v>NOT DUE</v>
      </c>
      <c r="K26" s="24" t="s">
        <v>1077</v>
      </c>
      <c r="L26" s="15"/>
    </row>
    <row r="27" spans="1:12" ht="26.45" customHeight="1">
      <c r="A27" s="271" t="s">
        <v>2514</v>
      </c>
      <c r="B27" s="24" t="s">
        <v>1056</v>
      </c>
      <c r="C27" s="24" t="s">
        <v>1043</v>
      </c>
      <c r="D27" s="34" t="s">
        <v>1</v>
      </c>
      <c r="E27" s="8">
        <v>44082</v>
      </c>
      <c r="F27" s="366">
        <v>44689</v>
      </c>
      <c r="G27" s="52"/>
      <c r="H27" s="10">
        <f t="shared" si="5"/>
        <v>44690</v>
      </c>
      <c r="I27" s="11">
        <f t="shared" ca="1" si="3"/>
        <v>1</v>
      </c>
      <c r="J27" s="12" t="str">
        <f t="shared" ca="1" si="1"/>
        <v>NOT DUE</v>
      </c>
      <c r="K27" s="24" t="s">
        <v>1077</v>
      </c>
      <c r="L27" s="15"/>
    </row>
    <row r="28" spans="1:12" ht="26.45" customHeight="1">
      <c r="A28" s="273" t="s">
        <v>2515</v>
      </c>
      <c r="B28" s="24" t="s">
        <v>1057</v>
      </c>
      <c r="C28" s="24" t="s">
        <v>1058</v>
      </c>
      <c r="D28" s="34" t="s">
        <v>0</v>
      </c>
      <c r="E28" s="8">
        <v>44082</v>
      </c>
      <c r="F28" s="366">
        <v>44626</v>
      </c>
      <c r="G28" s="52"/>
      <c r="H28" s="10">
        <f>F28+90</f>
        <v>44716</v>
      </c>
      <c r="I28" s="11">
        <f t="shared" ca="1" si="3"/>
        <v>27</v>
      </c>
      <c r="J28" s="12" t="str">
        <f t="shared" ca="1" si="1"/>
        <v>NOT DUE</v>
      </c>
      <c r="K28" s="24" t="s">
        <v>1077</v>
      </c>
      <c r="L28" s="15"/>
    </row>
    <row r="29" spans="1:12" ht="24">
      <c r="A29" s="274" t="s">
        <v>2516</v>
      </c>
      <c r="B29" s="24" t="s">
        <v>1059</v>
      </c>
      <c r="C29" s="24"/>
      <c r="D29" s="34" t="s">
        <v>4</v>
      </c>
      <c r="E29" s="8">
        <v>44082</v>
      </c>
      <c r="F29" s="366">
        <v>44682</v>
      </c>
      <c r="G29" s="52"/>
      <c r="H29" s="10">
        <f>F29+30</f>
        <v>44712</v>
      </c>
      <c r="I29" s="11">
        <f t="shared" ca="1" si="3"/>
        <v>23</v>
      </c>
      <c r="J29" s="12" t="str">
        <f t="shared" ca="1" si="1"/>
        <v>NOT DUE</v>
      </c>
      <c r="K29" s="24"/>
      <c r="L29" s="15"/>
    </row>
    <row r="30" spans="1:12" ht="26.45" customHeight="1">
      <c r="A30" s="12" t="s">
        <v>2517</v>
      </c>
      <c r="B30" s="24" t="s">
        <v>3517</v>
      </c>
      <c r="C30" s="24" t="s">
        <v>1041</v>
      </c>
      <c r="D30" s="34" t="s">
        <v>734</v>
      </c>
      <c r="E30" s="8">
        <v>44082</v>
      </c>
      <c r="F30" s="8">
        <v>44082</v>
      </c>
      <c r="G30" s="52"/>
      <c r="H30" s="10">
        <f t="shared" ref="H30:H31" si="6">F30+(365*4)</f>
        <v>45542</v>
      </c>
      <c r="I30" s="11">
        <f t="shared" ca="1" si="3"/>
        <v>853</v>
      </c>
      <c r="J30" s="12" t="str">
        <f t="shared" ca="1" si="1"/>
        <v>NOT DUE</v>
      </c>
      <c r="K30" s="24" t="s">
        <v>3412</v>
      </c>
      <c r="L30" s="15"/>
    </row>
    <row r="31" spans="1:12" ht="24">
      <c r="A31" s="12" t="s">
        <v>2518</v>
      </c>
      <c r="B31" s="24" t="s">
        <v>3512</v>
      </c>
      <c r="C31" s="24" t="s">
        <v>3445</v>
      </c>
      <c r="D31" s="34" t="s">
        <v>734</v>
      </c>
      <c r="E31" s="8">
        <v>44082</v>
      </c>
      <c r="F31" s="8">
        <v>44082</v>
      </c>
      <c r="G31" s="52"/>
      <c r="H31" s="10">
        <f t="shared" si="6"/>
        <v>45542</v>
      </c>
      <c r="I31" s="11">
        <f t="shared" ca="1" si="3"/>
        <v>853</v>
      </c>
      <c r="J31" s="12" t="str">
        <f t="shared" ca="1" si="1"/>
        <v>NOT DUE</v>
      </c>
      <c r="K31" s="24" t="s">
        <v>3412</v>
      </c>
      <c r="L31" s="15"/>
    </row>
    <row r="32" spans="1:12" ht="26.45" customHeight="1">
      <c r="A32" s="273" t="s">
        <v>2519</v>
      </c>
      <c r="B32" s="24" t="s">
        <v>1060</v>
      </c>
      <c r="C32" s="24" t="s">
        <v>1061</v>
      </c>
      <c r="D32" s="34" t="s">
        <v>0</v>
      </c>
      <c r="E32" s="8">
        <v>44082</v>
      </c>
      <c r="F32" s="306">
        <v>44639</v>
      </c>
      <c r="G32" s="52"/>
      <c r="H32" s="10">
        <f>F32+90</f>
        <v>44729</v>
      </c>
      <c r="I32" s="11">
        <f t="shared" ca="1" si="3"/>
        <v>40</v>
      </c>
      <c r="J32" s="12" t="str">
        <f t="shared" ca="1" si="1"/>
        <v>NOT DUE</v>
      </c>
      <c r="K32" s="24" t="s">
        <v>1078</v>
      </c>
      <c r="L32" s="15"/>
    </row>
    <row r="33" spans="1:12" ht="15" customHeight="1">
      <c r="A33" s="271" t="s">
        <v>2520</v>
      </c>
      <c r="B33" s="24" t="s">
        <v>1546</v>
      </c>
      <c r="C33" s="24"/>
      <c r="D33" s="34" t="s">
        <v>1</v>
      </c>
      <c r="E33" s="8">
        <v>44082</v>
      </c>
      <c r="F33" s="366">
        <v>44689</v>
      </c>
      <c r="G33" s="52"/>
      <c r="H33" s="10">
        <f>F33+1</f>
        <v>44690</v>
      </c>
      <c r="I33" s="11">
        <f t="shared" ca="1" si="3"/>
        <v>1</v>
      </c>
      <c r="J33" s="12" t="str">
        <f t="shared" ca="1" si="1"/>
        <v>NOT DUE</v>
      </c>
      <c r="K33" s="24" t="s">
        <v>1078</v>
      </c>
      <c r="L33" s="15"/>
    </row>
    <row r="34" spans="1:12" ht="15" customHeight="1">
      <c r="A34" s="12" t="s">
        <v>2521</v>
      </c>
      <c r="B34" s="24" t="s">
        <v>1062</v>
      </c>
      <c r="C34" s="24" t="s">
        <v>1063</v>
      </c>
      <c r="D34" s="34" t="s">
        <v>376</v>
      </c>
      <c r="E34" s="8">
        <v>44082</v>
      </c>
      <c r="F34" s="8">
        <v>44449</v>
      </c>
      <c r="G34" s="52"/>
      <c r="H34" s="10">
        <f t="shared" ref="H34:H39" si="7">F34+365</f>
        <v>44814</v>
      </c>
      <c r="I34" s="11">
        <f t="shared" ca="1" si="3"/>
        <v>125</v>
      </c>
      <c r="J34" s="12" t="str">
        <f t="shared" ca="1" si="1"/>
        <v>NOT DUE</v>
      </c>
      <c r="K34" s="24" t="s">
        <v>1078</v>
      </c>
      <c r="L34" s="113"/>
    </row>
    <row r="35" spans="1:12" ht="24">
      <c r="A35" s="12" t="s">
        <v>2522</v>
      </c>
      <c r="B35" s="24" t="s">
        <v>1064</v>
      </c>
      <c r="C35" s="24" t="s">
        <v>1065</v>
      </c>
      <c r="D35" s="34" t="s">
        <v>376</v>
      </c>
      <c r="E35" s="8">
        <v>44082</v>
      </c>
      <c r="F35" s="306">
        <v>44449</v>
      </c>
      <c r="G35" s="52"/>
      <c r="H35" s="10">
        <f t="shared" si="7"/>
        <v>44814</v>
      </c>
      <c r="I35" s="11">
        <f t="shared" ca="1" si="3"/>
        <v>125</v>
      </c>
      <c r="J35" s="12" t="str">
        <f t="shared" ca="1" si="1"/>
        <v>NOT DUE</v>
      </c>
      <c r="K35" s="24" t="s">
        <v>1079</v>
      </c>
      <c r="L35" s="15"/>
    </row>
    <row r="36" spans="1:12" ht="24">
      <c r="A36" s="12" t="s">
        <v>2523</v>
      </c>
      <c r="B36" s="24" t="s">
        <v>1066</v>
      </c>
      <c r="C36" s="24" t="s">
        <v>1067</v>
      </c>
      <c r="D36" s="34" t="s">
        <v>376</v>
      </c>
      <c r="E36" s="8">
        <v>44082</v>
      </c>
      <c r="F36" s="306">
        <v>44449</v>
      </c>
      <c r="G36" s="52"/>
      <c r="H36" s="10">
        <f t="shared" si="7"/>
        <v>44814</v>
      </c>
      <c r="I36" s="11">
        <f t="shared" ca="1" si="3"/>
        <v>125</v>
      </c>
      <c r="J36" s="12" t="str">
        <f t="shared" ca="1" si="1"/>
        <v>NOT DUE</v>
      </c>
      <c r="K36" s="24" t="s">
        <v>1079</v>
      </c>
      <c r="L36" s="15"/>
    </row>
    <row r="37" spans="1:12" ht="24">
      <c r="A37" s="12" t="s">
        <v>2524</v>
      </c>
      <c r="B37" s="24" t="s">
        <v>1068</v>
      </c>
      <c r="C37" s="24" t="s">
        <v>1069</v>
      </c>
      <c r="D37" s="34" t="s">
        <v>376</v>
      </c>
      <c r="E37" s="8">
        <v>44082</v>
      </c>
      <c r="F37" s="306">
        <v>44449</v>
      </c>
      <c r="G37" s="52"/>
      <c r="H37" s="10">
        <f t="shared" si="7"/>
        <v>44814</v>
      </c>
      <c r="I37" s="11">
        <f t="shared" ca="1" si="3"/>
        <v>125</v>
      </c>
      <c r="J37" s="12" t="str">
        <f t="shared" ca="1" si="1"/>
        <v>NOT DUE</v>
      </c>
      <c r="K37" s="24" t="s">
        <v>1079</v>
      </c>
      <c r="L37" s="15"/>
    </row>
    <row r="38" spans="1:12" ht="24">
      <c r="A38" s="12" t="s">
        <v>3439</v>
      </c>
      <c r="B38" s="24" t="s">
        <v>1070</v>
      </c>
      <c r="C38" s="24" t="s">
        <v>1071</v>
      </c>
      <c r="D38" s="34" t="s">
        <v>376</v>
      </c>
      <c r="E38" s="8">
        <v>44082</v>
      </c>
      <c r="F38" s="306">
        <v>44449</v>
      </c>
      <c r="G38" s="52"/>
      <c r="H38" s="10">
        <f t="shared" si="7"/>
        <v>44814</v>
      </c>
      <c r="I38" s="11">
        <f t="shared" ca="1" si="3"/>
        <v>125</v>
      </c>
      <c r="J38" s="12" t="str">
        <f t="shared" ca="1" si="1"/>
        <v>NOT DUE</v>
      </c>
      <c r="K38" s="24" t="s">
        <v>1080</v>
      </c>
      <c r="L38" s="15"/>
    </row>
    <row r="39" spans="1:12" ht="15" customHeight="1">
      <c r="A39" s="12" t="s">
        <v>3440</v>
      </c>
      <c r="B39" s="24" t="s">
        <v>1081</v>
      </c>
      <c r="C39" s="24" t="s">
        <v>1082</v>
      </c>
      <c r="D39" s="34" t="s">
        <v>376</v>
      </c>
      <c r="E39" s="8">
        <v>44082</v>
      </c>
      <c r="F39" s="306">
        <v>44449</v>
      </c>
      <c r="G39" s="52"/>
      <c r="H39" s="10">
        <f t="shared" si="7"/>
        <v>44814</v>
      </c>
      <c r="I39" s="11">
        <f t="shared" ca="1" si="3"/>
        <v>125</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2" t="s">
        <v>5001</v>
      </c>
      <c r="F45" s="462"/>
      <c r="G45" s="462"/>
      <c r="I45" s="462" t="s">
        <v>4949</v>
      </c>
      <c r="J45" s="462"/>
      <c r="K45" s="462"/>
    </row>
    <row r="46" spans="1:12">
      <c r="A46" s="220"/>
      <c r="E46" s="463"/>
      <c r="F46" s="463"/>
      <c r="G46" s="463"/>
      <c r="I46" s="463"/>
      <c r="J46" s="463"/>
      <c r="K46" s="463"/>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8E69175-2624-4FA8-AE97-78F7278CCAB8}">
          <x14:formula1>
            <xm:f>Details!$A$1:$A$7</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8"/>
  <sheetViews>
    <sheetView showGridLines="0" topLeftCell="B302" zoomScaleNormal="100" workbookViewId="0">
      <selection activeCell="G262" sqref="G262"/>
    </sheetView>
  </sheetViews>
  <sheetFormatPr defaultRowHeight="13.5"/>
  <cols>
    <col min="1" max="1" width="8.125" style="220" customWidth="1"/>
    <col min="2" max="2" width="23" customWidth="1"/>
    <col min="3" max="3" width="41.125" style="31" customWidth="1"/>
    <col min="4"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6.125" customWidth="1"/>
    <col min="14" max="14" width="16" style="220" customWidth="1"/>
    <col min="15" max="15" width="12.125" style="220" customWidth="1"/>
    <col min="16" max="16" width="13.125" style="220" customWidth="1"/>
    <col min="17" max="17" width="13.875" customWidth="1"/>
  </cols>
  <sheetData>
    <row r="1" spans="1:16" ht="20.25" customHeight="1">
      <c r="A1" s="451" t="s">
        <v>4936</v>
      </c>
      <c r="B1" s="451"/>
      <c r="C1" s="323" t="s">
        <v>4918</v>
      </c>
      <c r="D1" s="452" t="s">
        <v>7</v>
      </c>
      <c r="E1" s="452"/>
      <c r="F1" s="324" t="str">
        <f>VLOOKUP($C$1,Details!$A$2:$D$7,4,FALSE)</f>
        <v>NK 2022591</v>
      </c>
      <c r="G1" s="325"/>
      <c r="N1" s="220" t="s">
        <v>3319</v>
      </c>
      <c r="O1" s="220" t="s">
        <v>3323</v>
      </c>
      <c r="P1" s="220" t="s">
        <v>3322</v>
      </c>
    </row>
    <row r="2" spans="1:16" ht="19.5" customHeight="1">
      <c r="A2" s="451" t="s">
        <v>8</v>
      </c>
      <c r="B2" s="451"/>
      <c r="C2" s="326" t="str">
        <f>VLOOKUP($C$1,Details!$A$2:$D$7,2,FALSE)</f>
        <v>SINGAPORE</v>
      </c>
      <c r="D2" s="452" t="s">
        <v>9</v>
      </c>
      <c r="E2" s="452"/>
      <c r="F2" s="327">
        <f>VLOOKUP($C$1,Details!$A$2:$D$7,3,FALSE)</f>
        <v>9771004</v>
      </c>
      <c r="G2" s="325"/>
      <c r="N2" s="220" t="s">
        <v>6</v>
      </c>
      <c r="O2" s="220" t="s">
        <v>3320</v>
      </c>
      <c r="P2" s="220">
        <v>9599183</v>
      </c>
    </row>
    <row r="3" spans="1:16" ht="19.5" customHeight="1">
      <c r="A3" s="451" t="s">
        <v>10</v>
      </c>
      <c r="B3" s="451"/>
      <c r="C3" s="328" t="s">
        <v>57</v>
      </c>
      <c r="D3" s="452" t="s">
        <v>12</v>
      </c>
      <c r="E3" s="452"/>
      <c r="F3" s="329" t="s">
        <v>58</v>
      </c>
      <c r="G3" s="325"/>
      <c r="N3" s="220" t="s">
        <v>3318</v>
      </c>
      <c r="O3" s="220" t="s">
        <v>3321</v>
      </c>
      <c r="P3" s="220">
        <v>9599200</v>
      </c>
    </row>
    <row r="4" spans="1:16" ht="18" customHeight="1">
      <c r="A4" s="451" t="s">
        <v>74</v>
      </c>
      <c r="B4" s="451"/>
      <c r="C4" s="328" t="s">
        <v>4635</v>
      </c>
      <c r="D4" s="452" t="s">
        <v>2072</v>
      </c>
      <c r="E4" s="452"/>
      <c r="F4" s="330">
        <f>'Running Hours'!B5</f>
        <v>10031</v>
      </c>
      <c r="G4" s="325"/>
      <c r="N4" s="220" t="s">
        <v>3324</v>
      </c>
      <c r="O4" s="220" t="s">
        <v>3369</v>
      </c>
      <c r="P4" s="220">
        <v>9731183</v>
      </c>
    </row>
    <row r="5" spans="1:16" ht="18" customHeight="1">
      <c r="A5" s="451" t="s">
        <v>75</v>
      </c>
      <c r="B5" s="451"/>
      <c r="C5" s="331" t="s">
        <v>4636</v>
      </c>
      <c r="D5" s="452" t="s">
        <v>4549</v>
      </c>
      <c r="E5" s="452"/>
      <c r="F5" s="332">
        <f>'Running Hours'!$D3</f>
        <v>44689</v>
      </c>
      <c r="G5" s="325"/>
      <c r="N5" s="220" t="s">
        <v>3325</v>
      </c>
    </row>
    <row r="6" spans="1:16" ht="7.5" customHeight="1">
      <c r="A6" s="333"/>
      <c r="B6" s="334"/>
      <c r="C6" s="335"/>
      <c r="D6" s="336"/>
      <c r="E6" s="336"/>
      <c r="F6" s="336"/>
      <c r="G6" s="336"/>
      <c r="H6" s="3"/>
      <c r="I6" s="3"/>
      <c r="J6" s="3"/>
      <c r="K6" s="3"/>
    </row>
    <row r="7" spans="1:16" ht="48">
      <c r="A7" s="6" t="s">
        <v>14</v>
      </c>
      <c r="B7" s="6" t="s">
        <v>60</v>
      </c>
      <c r="C7" s="6" t="s">
        <v>16</v>
      </c>
      <c r="D7" s="6" t="s">
        <v>17</v>
      </c>
      <c r="E7" s="6" t="s">
        <v>2073</v>
      </c>
      <c r="F7" s="6" t="s">
        <v>61</v>
      </c>
      <c r="G7" s="6" t="s">
        <v>19</v>
      </c>
      <c r="H7" s="6" t="s">
        <v>2</v>
      </c>
      <c r="I7" s="6" t="s">
        <v>20</v>
      </c>
      <c r="J7" s="6" t="s">
        <v>21</v>
      </c>
      <c r="K7" s="6" t="s">
        <v>22</v>
      </c>
      <c r="L7" s="6" t="s">
        <v>56</v>
      </c>
    </row>
    <row r="8" spans="1:16" ht="23.25" customHeight="1">
      <c r="A8" s="12" t="s">
        <v>59</v>
      </c>
      <c r="B8" s="23" t="s">
        <v>62</v>
      </c>
      <c r="C8" s="23" t="s">
        <v>73</v>
      </c>
      <c r="D8" s="40">
        <v>12000</v>
      </c>
      <c r="E8" s="8">
        <v>44082</v>
      </c>
      <c r="F8" s="8">
        <v>44082</v>
      </c>
      <c r="G8" s="20">
        <v>0</v>
      </c>
      <c r="H8" s="17">
        <f>IF(I8&lt;=12000,$F$5+(I8/24),"error")</f>
        <v>44771.041666666664</v>
      </c>
      <c r="I8" s="18">
        <f t="shared" ref="I8:I19" si="0">D8-($F$4-G8)</f>
        <v>1969</v>
      </c>
      <c r="J8" s="12" t="str">
        <f t="shared" ref="J8:J71" si="1">IF(I8="","",IF(I8=0,"DUE",IF(I8&lt;0,"OVERDUE","NOT DUE")))</f>
        <v>NOT DUE</v>
      </c>
      <c r="K8" s="13"/>
      <c r="L8" s="13"/>
    </row>
    <row r="9" spans="1:16" ht="23.25" customHeight="1">
      <c r="A9" s="12" t="s">
        <v>63</v>
      </c>
      <c r="B9" s="23" t="s">
        <v>68</v>
      </c>
      <c r="C9" s="23" t="s">
        <v>73</v>
      </c>
      <c r="D9" s="40">
        <v>12000</v>
      </c>
      <c r="E9" s="8">
        <v>44082</v>
      </c>
      <c r="F9" s="8">
        <v>44082</v>
      </c>
      <c r="G9" s="20">
        <v>0</v>
      </c>
      <c r="H9" s="17">
        <f>IF(I9&lt;=12000,$F$5+(I9/24),"error")</f>
        <v>44771.041666666664</v>
      </c>
      <c r="I9" s="18">
        <f t="shared" si="0"/>
        <v>1969</v>
      </c>
      <c r="J9" s="12" t="str">
        <f t="shared" si="1"/>
        <v>NOT DUE</v>
      </c>
      <c r="K9" s="13"/>
      <c r="L9" s="13"/>
    </row>
    <row r="10" spans="1:16" ht="23.25" customHeight="1">
      <c r="A10" s="12" t="s">
        <v>64</v>
      </c>
      <c r="B10" s="23" t="s">
        <v>69</v>
      </c>
      <c r="C10" s="23" t="s">
        <v>73</v>
      </c>
      <c r="D10" s="40">
        <v>12000</v>
      </c>
      <c r="E10" s="8">
        <v>44082</v>
      </c>
      <c r="F10" s="8">
        <v>44082</v>
      </c>
      <c r="G10" s="20">
        <v>0</v>
      </c>
      <c r="H10" s="17">
        <f t="shared" ref="H10:H12" si="2">IF(I10&lt;=12000,$F$5+(I10/24),"error")</f>
        <v>44771.041666666664</v>
      </c>
      <c r="I10" s="18">
        <f t="shared" si="0"/>
        <v>1969</v>
      </c>
      <c r="J10" s="12" t="str">
        <f t="shared" si="1"/>
        <v>NOT DUE</v>
      </c>
      <c r="K10" s="13"/>
      <c r="L10" s="13"/>
    </row>
    <row r="11" spans="1:16" ht="23.25" customHeight="1">
      <c r="A11" s="12" t="s">
        <v>65</v>
      </c>
      <c r="B11" s="23" t="s">
        <v>70</v>
      </c>
      <c r="C11" s="23" t="s">
        <v>73</v>
      </c>
      <c r="D11" s="40">
        <v>12000</v>
      </c>
      <c r="E11" s="8">
        <v>44082</v>
      </c>
      <c r="F11" s="8">
        <v>44082</v>
      </c>
      <c r="G11" s="20">
        <v>0</v>
      </c>
      <c r="H11" s="17">
        <f t="shared" si="2"/>
        <v>44771.041666666664</v>
      </c>
      <c r="I11" s="18">
        <f t="shared" si="0"/>
        <v>1969</v>
      </c>
      <c r="J11" s="12" t="str">
        <f t="shared" si="1"/>
        <v>NOT DUE</v>
      </c>
      <c r="K11" s="13"/>
      <c r="L11" s="13"/>
    </row>
    <row r="12" spans="1:16" ht="23.25" customHeight="1">
      <c r="A12" s="12" t="s">
        <v>66</v>
      </c>
      <c r="B12" s="23" t="s">
        <v>71</v>
      </c>
      <c r="C12" s="23" t="s">
        <v>73</v>
      </c>
      <c r="D12" s="40">
        <v>12000</v>
      </c>
      <c r="E12" s="8">
        <v>44082</v>
      </c>
      <c r="F12" s="8">
        <v>44082</v>
      </c>
      <c r="G12" s="20">
        <v>0</v>
      </c>
      <c r="H12" s="17">
        <f t="shared" si="2"/>
        <v>44771.041666666664</v>
      </c>
      <c r="I12" s="18">
        <f t="shared" si="0"/>
        <v>1969</v>
      </c>
      <c r="J12" s="12" t="str">
        <f t="shared" si="1"/>
        <v>NOT DUE</v>
      </c>
      <c r="K12" s="13"/>
      <c r="L12" s="13"/>
    </row>
    <row r="13" spans="1:16" ht="23.25" customHeight="1">
      <c r="A13" s="12" t="s">
        <v>67</v>
      </c>
      <c r="B13" s="23" t="s">
        <v>72</v>
      </c>
      <c r="C13" s="23" t="s">
        <v>73</v>
      </c>
      <c r="D13" s="40">
        <v>12000</v>
      </c>
      <c r="E13" s="8">
        <v>44082</v>
      </c>
      <c r="F13" s="8">
        <v>44082</v>
      </c>
      <c r="G13" s="20">
        <v>0</v>
      </c>
      <c r="H13" s="17">
        <f>IF(I13&lt;=12000,$F$5+(I13/24),"error")</f>
        <v>44771.041666666664</v>
      </c>
      <c r="I13" s="18">
        <f t="shared" si="0"/>
        <v>1969</v>
      </c>
      <c r="J13" s="12" t="str">
        <f t="shared" si="1"/>
        <v>NOT DUE</v>
      </c>
      <c r="K13" s="13"/>
      <c r="L13" s="13"/>
    </row>
    <row r="14" spans="1:16" ht="24" customHeight="1">
      <c r="A14" s="12" t="s">
        <v>76</v>
      </c>
      <c r="B14" s="23" t="s">
        <v>83</v>
      </c>
      <c r="C14" s="23" t="s">
        <v>107</v>
      </c>
      <c r="D14" s="40">
        <v>8000</v>
      </c>
      <c r="E14" s="8">
        <v>44082</v>
      </c>
      <c r="F14" s="8">
        <v>44574</v>
      </c>
      <c r="G14" s="20">
        <v>7961</v>
      </c>
      <c r="H14" s="17">
        <f>IF(I14&lt;=8000,$F$5+(I14/24),"error")</f>
        <v>44936.083333333336</v>
      </c>
      <c r="I14" s="18">
        <f t="shared" si="0"/>
        <v>5930</v>
      </c>
      <c r="J14" s="12" t="str">
        <f t="shared" si="1"/>
        <v>NOT DUE</v>
      </c>
      <c r="K14" s="13"/>
      <c r="L14" s="15"/>
    </row>
    <row r="15" spans="1:16" ht="24" customHeight="1">
      <c r="A15" s="12" t="s">
        <v>77</v>
      </c>
      <c r="B15" s="23" t="s">
        <v>84</v>
      </c>
      <c r="C15" s="23" t="s">
        <v>107</v>
      </c>
      <c r="D15" s="40">
        <v>8000</v>
      </c>
      <c r="E15" s="8">
        <v>44082</v>
      </c>
      <c r="F15" s="366">
        <v>44574</v>
      </c>
      <c r="G15" s="304">
        <v>7961</v>
      </c>
      <c r="H15" s="17">
        <f t="shared" ref="H15:H19" si="3">IF(I15&lt;=8000,$F$5+(I15/24),"error")</f>
        <v>44936.083333333336</v>
      </c>
      <c r="I15" s="18">
        <f t="shared" si="0"/>
        <v>5930</v>
      </c>
      <c r="J15" s="12" t="str">
        <f t="shared" si="1"/>
        <v>NOT DUE</v>
      </c>
      <c r="K15" s="13"/>
      <c r="L15" s="15"/>
    </row>
    <row r="16" spans="1:16" ht="24" customHeight="1">
      <c r="A16" s="12" t="s">
        <v>78</v>
      </c>
      <c r="B16" s="23" t="s">
        <v>85</v>
      </c>
      <c r="C16" s="23" t="s">
        <v>107</v>
      </c>
      <c r="D16" s="40">
        <v>8000</v>
      </c>
      <c r="E16" s="8">
        <v>44082</v>
      </c>
      <c r="F16" s="366">
        <v>44574</v>
      </c>
      <c r="G16" s="304">
        <v>7961</v>
      </c>
      <c r="H16" s="17">
        <f t="shared" si="3"/>
        <v>44936.083333333336</v>
      </c>
      <c r="I16" s="18">
        <f t="shared" si="0"/>
        <v>5930</v>
      </c>
      <c r="J16" s="12" t="str">
        <f t="shared" si="1"/>
        <v>NOT DUE</v>
      </c>
      <c r="K16" s="13"/>
      <c r="L16" s="15"/>
    </row>
    <row r="17" spans="1:12" ht="24" customHeight="1">
      <c r="A17" s="12" t="s">
        <v>79</v>
      </c>
      <c r="B17" s="23" t="s">
        <v>86</v>
      </c>
      <c r="C17" s="23" t="s">
        <v>107</v>
      </c>
      <c r="D17" s="40">
        <v>8000</v>
      </c>
      <c r="E17" s="8">
        <v>44082</v>
      </c>
      <c r="F17" s="366">
        <v>44574</v>
      </c>
      <c r="G17" s="304">
        <v>7961</v>
      </c>
      <c r="H17" s="17">
        <f t="shared" si="3"/>
        <v>44936.083333333336</v>
      </c>
      <c r="I17" s="18">
        <f t="shared" si="0"/>
        <v>5930</v>
      </c>
      <c r="J17" s="12" t="str">
        <f t="shared" si="1"/>
        <v>NOT DUE</v>
      </c>
      <c r="K17" s="13"/>
      <c r="L17" s="15"/>
    </row>
    <row r="18" spans="1:12" ht="24" customHeight="1">
      <c r="A18" s="12" t="s">
        <v>80</v>
      </c>
      <c r="B18" s="23" t="s">
        <v>87</v>
      </c>
      <c r="C18" s="23" t="s">
        <v>107</v>
      </c>
      <c r="D18" s="40">
        <v>8000</v>
      </c>
      <c r="E18" s="8">
        <v>44082</v>
      </c>
      <c r="F18" s="366">
        <v>44574</v>
      </c>
      <c r="G18" s="304">
        <v>7961</v>
      </c>
      <c r="H18" s="17">
        <f t="shared" si="3"/>
        <v>44936.083333333336</v>
      </c>
      <c r="I18" s="18">
        <f t="shared" si="0"/>
        <v>5930</v>
      </c>
      <c r="J18" s="12" t="str">
        <f t="shared" si="1"/>
        <v>NOT DUE</v>
      </c>
      <c r="K18" s="13"/>
      <c r="L18" s="15"/>
    </row>
    <row r="19" spans="1:12" ht="24" customHeight="1">
      <c r="A19" s="12" t="s">
        <v>81</v>
      </c>
      <c r="B19" s="23" t="s">
        <v>88</v>
      </c>
      <c r="C19" s="23" t="s">
        <v>107</v>
      </c>
      <c r="D19" s="40">
        <v>8000</v>
      </c>
      <c r="E19" s="8">
        <v>44082</v>
      </c>
      <c r="F19" s="366">
        <v>44574</v>
      </c>
      <c r="G19" s="304">
        <v>7961</v>
      </c>
      <c r="H19" s="17">
        <f t="shared" si="3"/>
        <v>44936.083333333336</v>
      </c>
      <c r="I19" s="18">
        <f t="shared" si="0"/>
        <v>5930</v>
      </c>
      <c r="J19" s="12" t="str">
        <f t="shared" si="1"/>
        <v>NOT DUE</v>
      </c>
      <c r="K19" s="13"/>
      <c r="L19" s="15"/>
    </row>
    <row r="20" spans="1:12" ht="26.45" customHeight="1">
      <c r="A20" s="272" t="s">
        <v>89</v>
      </c>
      <c r="B20" s="23" t="s">
        <v>95</v>
      </c>
      <c r="C20" s="24" t="s">
        <v>108</v>
      </c>
      <c r="D20" s="12" t="s">
        <v>4</v>
      </c>
      <c r="E20" s="8">
        <v>44082</v>
      </c>
      <c r="F20" s="366">
        <v>44677</v>
      </c>
      <c r="G20" s="52"/>
      <c r="H20" s="10">
        <f t="shared" ref="H20:H25" si="4">F20+30</f>
        <v>44707</v>
      </c>
      <c r="I20" s="11">
        <f t="shared" ref="I20:I25" ca="1" si="5">IF(ISBLANK(H20),"",H20-DATE(YEAR(NOW()),MONTH(NOW()),DAY(NOW())))</f>
        <v>18</v>
      </c>
      <c r="J20" s="12" t="str">
        <f t="shared" ca="1" si="1"/>
        <v>NOT DUE</v>
      </c>
      <c r="K20" s="26" t="s">
        <v>146</v>
      </c>
      <c r="L20" s="15"/>
    </row>
    <row r="21" spans="1:12" ht="26.45" customHeight="1">
      <c r="A21" s="272" t="s">
        <v>90</v>
      </c>
      <c r="B21" s="23" t="s">
        <v>96</v>
      </c>
      <c r="C21" s="24" t="s">
        <v>108</v>
      </c>
      <c r="D21" s="12" t="s">
        <v>4</v>
      </c>
      <c r="E21" s="8">
        <v>44082</v>
      </c>
      <c r="F21" s="366">
        <v>44677</v>
      </c>
      <c r="G21" s="52"/>
      <c r="H21" s="10">
        <f t="shared" si="4"/>
        <v>44707</v>
      </c>
      <c r="I21" s="11">
        <f t="shared" ca="1" si="5"/>
        <v>18</v>
      </c>
      <c r="J21" s="12" t="str">
        <f t="shared" ca="1" si="1"/>
        <v>NOT DUE</v>
      </c>
      <c r="K21" s="26" t="s">
        <v>146</v>
      </c>
      <c r="L21" s="15"/>
    </row>
    <row r="22" spans="1:12" ht="26.45" customHeight="1">
      <c r="A22" s="272" t="s">
        <v>91</v>
      </c>
      <c r="B22" s="23" t="s">
        <v>97</v>
      </c>
      <c r="C22" s="24" t="s">
        <v>108</v>
      </c>
      <c r="D22" s="12" t="s">
        <v>4</v>
      </c>
      <c r="E22" s="8">
        <v>44082</v>
      </c>
      <c r="F22" s="366">
        <v>44677</v>
      </c>
      <c r="G22" s="52"/>
      <c r="H22" s="10">
        <f t="shared" si="4"/>
        <v>44707</v>
      </c>
      <c r="I22" s="11">
        <f t="shared" ca="1" si="5"/>
        <v>18</v>
      </c>
      <c r="J22" s="12" t="str">
        <f t="shared" ca="1" si="1"/>
        <v>NOT DUE</v>
      </c>
      <c r="K22" s="26" t="s">
        <v>146</v>
      </c>
      <c r="L22" s="15"/>
    </row>
    <row r="23" spans="1:12" ht="26.45" customHeight="1">
      <c r="A23" s="272" t="s">
        <v>92</v>
      </c>
      <c r="B23" s="23" t="s">
        <v>98</v>
      </c>
      <c r="C23" s="24" t="s">
        <v>108</v>
      </c>
      <c r="D23" s="12" t="s">
        <v>4</v>
      </c>
      <c r="E23" s="8">
        <v>44082</v>
      </c>
      <c r="F23" s="366">
        <v>44677</v>
      </c>
      <c r="G23" s="52"/>
      <c r="H23" s="10">
        <f t="shared" si="4"/>
        <v>44707</v>
      </c>
      <c r="I23" s="11">
        <f t="shared" ca="1" si="5"/>
        <v>18</v>
      </c>
      <c r="J23" s="12" t="str">
        <f t="shared" ca="1" si="1"/>
        <v>NOT DUE</v>
      </c>
      <c r="K23" s="26" t="s">
        <v>146</v>
      </c>
      <c r="L23" s="15"/>
    </row>
    <row r="24" spans="1:12" ht="26.45" customHeight="1">
      <c r="A24" s="272" t="s">
        <v>93</v>
      </c>
      <c r="B24" s="23" t="s">
        <v>99</v>
      </c>
      <c r="C24" s="24" t="s">
        <v>108</v>
      </c>
      <c r="D24" s="12" t="s">
        <v>4</v>
      </c>
      <c r="E24" s="8">
        <v>44082</v>
      </c>
      <c r="F24" s="366">
        <v>44677</v>
      </c>
      <c r="G24" s="52"/>
      <c r="H24" s="10">
        <f t="shared" si="4"/>
        <v>44707</v>
      </c>
      <c r="I24" s="11">
        <f t="shared" ca="1" si="5"/>
        <v>18</v>
      </c>
      <c r="J24" s="12" t="str">
        <f t="shared" ca="1" si="1"/>
        <v>NOT DUE</v>
      </c>
      <c r="K24" s="26" t="s">
        <v>146</v>
      </c>
      <c r="L24" s="15"/>
    </row>
    <row r="25" spans="1:12" ht="26.45" customHeight="1">
      <c r="A25" s="272" t="s">
        <v>94</v>
      </c>
      <c r="B25" s="23" t="s">
        <v>100</v>
      </c>
      <c r="C25" s="24" t="s">
        <v>108</v>
      </c>
      <c r="D25" s="12" t="s">
        <v>4</v>
      </c>
      <c r="E25" s="8">
        <v>44082</v>
      </c>
      <c r="F25" s="366">
        <v>44677</v>
      </c>
      <c r="G25" s="52"/>
      <c r="H25" s="10">
        <f t="shared" si="4"/>
        <v>44707</v>
      </c>
      <c r="I25" s="11">
        <f t="shared" ca="1" si="5"/>
        <v>18</v>
      </c>
      <c r="J25" s="12" t="str">
        <f t="shared" ca="1" si="1"/>
        <v>NOT DUE</v>
      </c>
      <c r="K25" s="26" t="s">
        <v>146</v>
      </c>
      <c r="L25" s="15"/>
    </row>
    <row r="26" spans="1:12" ht="18.75" customHeight="1">
      <c r="A26" s="12" t="s">
        <v>101</v>
      </c>
      <c r="B26" s="23" t="s">
        <v>109</v>
      </c>
      <c r="C26" s="23" t="s">
        <v>107</v>
      </c>
      <c r="D26" s="40">
        <v>12000</v>
      </c>
      <c r="E26" s="8">
        <v>44082</v>
      </c>
      <c r="F26" s="8">
        <v>44082</v>
      </c>
      <c r="G26" s="20">
        <v>0</v>
      </c>
      <c r="H26" s="17">
        <f>IF(I26&lt;=12000,$F$5+(I26/24),"error")</f>
        <v>44771.041666666664</v>
      </c>
      <c r="I26" s="18">
        <f t="shared" ref="I26:I49" si="6">D26-($F$4-G26)</f>
        <v>1969</v>
      </c>
      <c r="J26" s="12" t="str">
        <f t="shared" si="1"/>
        <v>NOT DUE</v>
      </c>
      <c r="K26" s="15"/>
      <c r="L26" s="13"/>
    </row>
    <row r="27" spans="1:12" ht="18.75" customHeight="1">
      <c r="A27" s="12" t="s">
        <v>102</v>
      </c>
      <c r="B27" s="23" t="s">
        <v>110</v>
      </c>
      <c r="C27" s="23" t="s">
        <v>107</v>
      </c>
      <c r="D27" s="40">
        <v>12000</v>
      </c>
      <c r="E27" s="8">
        <v>44082</v>
      </c>
      <c r="F27" s="8">
        <v>44082</v>
      </c>
      <c r="G27" s="20">
        <v>0</v>
      </c>
      <c r="H27" s="17">
        <f t="shared" ref="H27:H31" si="7">IF(I27&lt;=12000,$F$5+(I27/24),"error")</f>
        <v>44771.041666666664</v>
      </c>
      <c r="I27" s="18">
        <f t="shared" si="6"/>
        <v>1969</v>
      </c>
      <c r="J27" s="12" t="str">
        <f t="shared" si="1"/>
        <v>NOT DUE</v>
      </c>
      <c r="K27" s="15"/>
      <c r="L27" s="13"/>
    </row>
    <row r="28" spans="1:12" ht="18.75" customHeight="1">
      <c r="A28" s="12" t="s">
        <v>103</v>
      </c>
      <c r="B28" s="23" t="s">
        <v>111</v>
      </c>
      <c r="C28" s="23" t="s">
        <v>107</v>
      </c>
      <c r="D28" s="40">
        <v>12000</v>
      </c>
      <c r="E28" s="8">
        <v>44082</v>
      </c>
      <c r="F28" s="8">
        <v>44082</v>
      </c>
      <c r="G28" s="20">
        <v>0</v>
      </c>
      <c r="H28" s="17">
        <f t="shared" si="7"/>
        <v>44771.041666666664</v>
      </c>
      <c r="I28" s="18">
        <f t="shared" si="6"/>
        <v>1969</v>
      </c>
      <c r="J28" s="12" t="str">
        <f t="shared" si="1"/>
        <v>NOT DUE</v>
      </c>
      <c r="K28" s="15"/>
      <c r="L28" s="13"/>
    </row>
    <row r="29" spans="1:12" ht="36.75" customHeight="1">
      <c r="A29" s="12" t="s">
        <v>104</v>
      </c>
      <c r="B29" s="23" t="s">
        <v>112</v>
      </c>
      <c r="C29" s="23" t="s">
        <v>107</v>
      </c>
      <c r="D29" s="40">
        <v>12000</v>
      </c>
      <c r="E29" s="8">
        <v>44082</v>
      </c>
      <c r="F29" s="8">
        <v>44082</v>
      </c>
      <c r="G29" s="20">
        <v>0</v>
      </c>
      <c r="H29" s="17">
        <f t="shared" si="7"/>
        <v>44771.041666666664</v>
      </c>
      <c r="I29" s="18">
        <f t="shared" si="6"/>
        <v>1969</v>
      </c>
      <c r="J29" s="12" t="str">
        <f t="shared" si="1"/>
        <v>NOT DUE</v>
      </c>
      <c r="K29" s="15"/>
      <c r="L29" s="13"/>
    </row>
    <row r="30" spans="1:12" ht="18.75" customHeight="1">
      <c r="A30" s="12" t="s">
        <v>105</v>
      </c>
      <c r="B30" s="23" t="s">
        <v>113</v>
      </c>
      <c r="C30" s="23" t="s">
        <v>107</v>
      </c>
      <c r="D30" s="40">
        <v>12000</v>
      </c>
      <c r="E30" s="8">
        <v>44082</v>
      </c>
      <c r="F30" s="8">
        <v>44082</v>
      </c>
      <c r="G30" s="20">
        <v>0</v>
      </c>
      <c r="H30" s="17">
        <f t="shared" si="7"/>
        <v>44771.041666666664</v>
      </c>
      <c r="I30" s="18">
        <f t="shared" si="6"/>
        <v>1969</v>
      </c>
      <c r="J30" s="12" t="str">
        <f t="shared" si="1"/>
        <v>NOT DUE</v>
      </c>
      <c r="K30" s="15"/>
      <c r="L30" s="13"/>
    </row>
    <row r="31" spans="1:12" ht="18.75" customHeight="1">
      <c r="A31" s="12" t="s">
        <v>106</v>
      </c>
      <c r="B31" s="23" t="s">
        <v>114</v>
      </c>
      <c r="C31" s="23" t="s">
        <v>107</v>
      </c>
      <c r="D31" s="40">
        <v>12000</v>
      </c>
      <c r="E31" s="8">
        <v>44082</v>
      </c>
      <c r="F31" s="8">
        <v>44082</v>
      </c>
      <c r="G31" s="20">
        <v>0</v>
      </c>
      <c r="H31" s="17">
        <f t="shared" si="7"/>
        <v>44771.041666666664</v>
      </c>
      <c r="I31" s="18">
        <f t="shared" si="6"/>
        <v>1969</v>
      </c>
      <c r="J31" s="12" t="str">
        <f t="shared" si="1"/>
        <v>NOT DUE</v>
      </c>
      <c r="K31" s="15"/>
      <c r="L31" s="13"/>
    </row>
    <row r="32" spans="1:12" ht="18.75" customHeight="1">
      <c r="A32" s="12" t="s">
        <v>115</v>
      </c>
      <c r="B32" s="23" t="s">
        <v>121</v>
      </c>
      <c r="C32" s="23" t="s">
        <v>107</v>
      </c>
      <c r="D32" s="40">
        <v>24000</v>
      </c>
      <c r="E32" s="8">
        <v>44082</v>
      </c>
      <c r="F32" s="8">
        <v>44082</v>
      </c>
      <c r="G32" s="20">
        <v>0</v>
      </c>
      <c r="H32" s="17">
        <f>IF(I32&lt;=24000,$F$5+(I32/24),"error")</f>
        <v>45271.041666666664</v>
      </c>
      <c r="I32" s="18">
        <f t="shared" si="6"/>
        <v>13969</v>
      </c>
      <c r="J32" s="12" t="str">
        <f t="shared" si="1"/>
        <v>NOT DUE</v>
      </c>
      <c r="K32" s="15"/>
      <c r="L32" s="15"/>
    </row>
    <row r="33" spans="1:12" ht="18.75" customHeight="1">
      <c r="A33" s="12" t="s">
        <v>116</v>
      </c>
      <c r="B33" s="23" t="s">
        <v>122</v>
      </c>
      <c r="C33" s="23" t="s">
        <v>107</v>
      </c>
      <c r="D33" s="40">
        <v>24000</v>
      </c>
      <c r="E33" s="8">
        <v>44082</v>
      </c>
      <c r="F33" s="8">
        <v>44082</v>
      </c>
      <c r="G33" s="20">
        <v>0</v>
      </c>
      <c r="H33" s="17">
        <f t="shared" ref="H33:H36" si="8">IF(I33&lt;=24000,$F$5+(I33/24),"error")</f>
        <v>45271.041666666664</v>
      </c>
      <c r="I33" s="18">
        <f t="shared" si="6"/>
        <v>13969</v>
      </c>
      <c r="J33" s="12" t="str">
        <f t="shared" si="1"/>
        <v>NOT DUE</v>
      </c>
      <c r="K33" s="15"/>
      <c r="L33" s="15"/>
    </row>
    <row r="34" spans="1:12" ht="18.75" customHeight="1">
      <c r="A34" s="12" t="s">
        <v>117</v>
      </c>
      <c r="B34" s="23" t="s">
        <v>123</v>
      </c>
      <c r="C34" s="23" t="s">
        <v>107</v>
      </c>
      <c r="D34" s="40">
        <v>24000</v>
      </c>
      <c r="E34" s="8">
        <v>44082</v>
      </c>
      <c r="F34" s="8">
        <v>44082</v>
      </c>
      <c r="G34" s="20">
        <v>0</v>
      </c>
      <c r="H34" s="17">
        <f t="shared" si="8"/>
        <v>45271.041666666664</v>
      </c>
      <c r="I34" s="18">
        <f t="shared" si="6"/>
        <v>13969</v>
      </c>
      <c r="J34" s="12" t="str">
        <f t="shared" si="1"/>
        <v>NOT DUE</v>
      </c>
      <c r="K34" s="15"/>
      <c r="L34" s="15"/>
    </row>
    <row r="35" spans="1:12" ht="18.75" customHeight="1">
      <c r="A35" s="12" t="s">
        <v>118</v>
      </c>
      <c r="B35" s="23" t="s">
        <v>124</v>
      </c>
      <c r="C35" s="23" t="s">
        <v>107</v>
      </c>
      <c r="D35" s="40">
        <v>24000</v>
      </c>
      <c r="E35" s="8">
        <v>44082</v>
      </c>
      <c r="F35" s="8">
        <v>44082</v>
      </c>
      <c r="G35" s="20">
        <v>0</v>
      </c>
      <c r="H35" s="17">
        <f t="shared" si="8"/>
        <v>45271.041666666664</v>
      </c>
      <c r="I35" s="18">
        <f t="shared" si="6"/>
        <v>13969</v>
      </c>
      <c r="J35" s="12" t="str">
        <f t="shared" si="1"/>
        <v>NOT DUE</v>
      </c>
      <c r="K35" s="15"/>
      <c r="L35" s="15"/>
    </row>
    <row r="36" spans="1:12" ht="18.75" customHeight="1">
      <c r="A36" s="12" t="s">
        <v>119</v>
      </c>
      <c r="B36" s="23" t="s">
        <v>125</v>
      </c>
      <c r="C36" s="23" t="s">
        <v>107</v>
      </c>
      <c r="D36" s="40">
        <v>24000</v>
      </c>
      <c r="E36" s="8">
        <v>44082</v>
      </c>
      <c r="F36" s="8">
        <v>44082</v>
      </c>
      <c r="G36" s="20">
        <v>0</v>
      </c>
      <c r="H36" s="17">
        <f t="shared" si="8"/>
        <v>45271.041666666664</v>
      </c>
      <c r="I36" s="18">
        <f t="shared" si="6"/>
        <v>13969</v>
      </c>
      <c r="J36" s="12" t="str">
        <f t="shared" si="1"/>
        <v>NOT DUE</v>
      </c>
      <c r="K36" s="15"/>
      <c r="L36" s="15"/>
    </row>
    <row r="37" spans="1:12" ht="18.75" customHeight="1">
      <c r="A37" s="12" t="s">
        <v>120</v>
      </c>
      <c r="B37" s="23" t="s">
        <v>126</v>
      </c>
      <c r="C37" s="23" t="s">
        <v>107</v>
      </c>
      <c r="D37" s="40">
        <v>24000</v>
      </c>
      <c r="E37" s="8">
        <v>44082</v>
      </c>
      <c r="F37" s="8">
        <v>44082</v>
      </c>
      <c r="G37" s="20">
        <v>0</v>
      </c>
      <c r="H37" s="17">
        <f>IF(I37&lt;=24000,$F$5+(I37/24),"error")</f>
        <v>45271.041666666664</v>
      </c>
      <c r="I37" s="18">
        <f t="shared" si="6"/>
        <v>13969</v>
      </c>
      <c r="J37" s="12" t="str">
        <f t="shared" si="1"/>
        <v>NOT DUE</v>
      </c>
      <c r="K37" s="15"/>
      <c r="L37" s="15"/>
    </row>
    <row r="38" spans="1:12" ht="24">
      <c r="A38" s="12" t="s">
        <v>127</v>
      </c>
      <c r="B38" s="24" t="s">
        <v>133</v>
      </c>
      <c r="C38" s="24" t="s">
        <v>145</v>
      </c>
      <c r="D38" s="40">
        <v>12000</v>
      </c>
      <c r="E38" s="8">
        <v>44082</v>
      </c>
      <c r="F38" s="8">
        <v>44082</v>
      </c>
      <c r="G38" s="20">
        <v>0</v>
      </c>
      <c r="H38" s="17">
        <f>IF(I38&lt;=12000,$F$5+(I38/24),"error")</f>
        <v>44771.041666666664</v>
      </c>
      <c r="I38" s="18">
        <f t="shared" si="6"/>
        <v>1969</v>
      </c>
      <c r="J38" s="12" t="str">
        <f t="shared" si="1"/>
        <v>NOT DUE</v>
      </c>
      <c r="K38" s="15"/>
      <c r="L38" s="13"/>
    </row>
    <row r="39" spans="1:12" ht="24">
      <c r="A39" s="12" t="s">
        <v>128</v>
      </c>
      <c r="B39" s="24" t="s">
        <v>134</v>
      </c>
      <c r="C39" s="24" t="s">
        <v>145</v>
      </c>
      <c r="D39" s="40">
        <v>12000</v>
      </c>
      <c r="E39" s="8">
        <v>44082</v>
      </c>
      <c r="F39" s="8">
        <v>44082</v>
      </c>
      <c r="G39" s="20">
        <v>0</v>
      </c>
      <c r="H39" s="17">
        <f>IF(I39&lt;=12000,$F$5+(I39/24),"error")</f>
        <v>44771.041666666664</v>
      </c>
      <c r="I39" s="18">
        <f t="shared" si="6"/>
        <v>1969</v>
      </c>
      <c r="J39" s="12" t="str">
        <f t="shared" si="1"/>
        <v>NOT DUE</v>
      </c>
      <c r="K39" s="15"/>
      <c r="L39" s="13"/>
    </row>
    <row r="40" spans="1:12" ht="24">
      <c r="A40" s="12" t="s">
        <v>129</v>
      </c>
      <c r="B40" s="24" t="s">
        <v>135</v>
      </c>
      <c r="C40" s="24" t="s">
        <v>145</v>
      </c>
      <c r="D40" s="40">
        <v>12000</v>
      </c>
      <c r="E40" s="8">
        <v>44082</v>
      </c>
      <c r="F40" s="8">
        <v>44082</v>
      </c>
      <c r="G40" s="20">
        <v>0</v>
      </c>
      <c r="H40" s="17">
        <f t="shared" ref="H40:H43" si="9">IF(I40&lt;=12000,$F$5+(I40/24),"error")</f>
        <v>44771.041666666664</v>
      </c>
      <c r="I40" s="18">
        <f t="shared" si="6"/>
        <v>1969</v>
      </c>
      <c r="J40" s="12" t="str">
        <f t="shared" si="1"/>
        <v>NOT DUE</v>
      </c>
      <c r="K40" s="15"/>
      <c r="L40" s="13"/>
    </row>
    <row r="41" spans="1:12" ht="24">
      <c r="A41" s="12" t="s">
        <v>130</v>
      </c>
      <c r="B41" s="24" t="s">
        <v>136</v>
      </c>
      <c r="C41" s="24" t="s">
        <v>145</v>
      </c>
      <c r="D41" s="40">
        <v>12000</v>
      </c>
      <c r="E41" s="8">
        <v>44082</v>
      </c>
      <c r="F41" s="8">
        <v>44082</v>
      </c>
      <c r="G41" s="20">
        <v>0</v>
      </c>
      <c r="H41" s="17">
        <f t="shared" si="9"/>
        <v>44771.041666666664</v>
      </c>
      <c r="I41" s="18">
        <f t="shared" si="6"/>
        <v>1969</v>
      </c>
      <c r="J41" s="12" t="str">
        <f t="shared" si="1"/>
        <v>NOT DUE</v>
      </c>
      <c r="K41" s="15"/>
      <c r="L41" s="13"/>
    </row>
    <row r="42" spans="1:12" ht="24">
      <c r="A42" s="12" t="s">
        <v>131</v>
      </c>
      <c r="B42" s="24" t="s">
        <v>137</v>
      </c>
      <c r="C42" s="24" t="s">
        <v>145</v>
      </c>
      <c r="D42" s="40">
        <v>12000</v>
      </c>
      <c r="E42" s="8">
        <v>44082</v>
      </c>
      <c r="F42" s="8">
        <v>44082</v>
      </c>
      <c r="G42" s="20">
        <v>0</v>
      </c>
      <c r="H42" s="17">
        <f t="shared" si="9"/>
        <v>44771.041666666664</v>
      </c>
      <c r="I42" s="18">
        <f t="shared" si="6"/>
        <v>1969</v>
      </c>
      <c r="J42" s="12" t="str">
        <f t="shared" si="1"/>
        <v>NOT DUE</v>
      </c>
      <c r="K42" s="15"/>
      <c r="L42" s="13"/>
    </row>
    <row r="43" spans="1:12" ht="24">
      <c r="A43" s="12" t="s">
        <v>132</v>
      </c>
      <c r="B43" s="24" t="s">
        <v>138</v>
      </c>
      <c r="C43" s="24" t="s">
        <v>145</v>
      </c>
      <c r="D43" s="40">
        <v>12000</v>
      </c>
      <c r="E43" s="8">
        <v>44082</v>
      </c>
      <c r="F43" s="8">
        <v>44082</v>
      </c>
      <c r="G43" s="20">
        <v>0</v>
      </c>
      <c r="H43" s="17">
        <f t="shared" si="9"/>
        <v>44771.041666666664</v>
      </c>
      <c r="I43" s="18">
        <f t="shared" si="6"/>
        <v>1969</v>
      </c>
      <c r="J43" s="12" t="str">
        <f t="shared" si="1"/>
        <v>NOT DUE</v>
      </c>
      <c r="K43" s="15"/>
      <c r="L43" s="13"/>
    </row>
    <row r="44" spans="1:12" ht="21" customHeight="1">
      <c r="A44" s="12" t="s">
        <v>139</v>
      </c>
      <c r="B44" s="23" t="s">
        <v>147</v>
      </c>
      <c r="C44" s="23" t="s">
        <v>159</v>
      </c>
      <c r="D44" s="40">
        <v>36000</v>
      </c>
      <c r="E44" s="8">
        <v>44082</v>
      </c>
      <c r="F44" s="8">
        <v>44082</v>
      </c>
      <c r="G44" s="20">
        <v>0</v>
      </c>
      <c r="H44" s="17">
        <f>IF(I44&lt;=36000,$F$5+(I44/24),"error")</f>
        <v>45771.041666666664</v>
      </c>
      <c r="I44" s="18">
        <f t="shared" si="6"/>
        <v>25969</v>
      </c>
      <c r="J44" s="12" t="str">
        <f t="shared" si="1"/>
        <v>NOT DUE</v>
      </c>
      <c r="K44" s="15"/>
      <c r="L44" s="15"/>
    </row>
    <row r="45" spans="1:12" ht="21" customHeight="1">
      <c r="A45" s="12" t="s">
        <v>140</v>
      </c>
      <c r="B45" s="23" t="s">
        <v>148</v>
      </c>
      <c r="C45" s="23" t="s">
        <v>159</v>
      </c>
      <c r="D45" s="40">
        <v>36000</v>
      </c>
      <c r="E45" s="8">
        <v>44082</v>
      </c>
      <c r="F45" s="8">
        <v>44082</v>
      </c>
      <c r="G45" s="20">
        <v>0</v>
      </c>
      <c r="H45" s="17">
        <f t="shared" ref="H45:H48" si="10">IF(I45&lt;=36000,$F$5+(I45/24),"error")</f>
        <v>45771.041666666664</v>
      </c>
      <c r="I45" s="18">
        <f t="shared" si="6"/>
        <v>25969</v>
      </c>
      <c r="J45" s="12" t="str">
        <f t="shared" si="1"/>
        <v>NOT DUE</v>
      </c>
      <c r="K45" s="15"/>
      <c r="L45" s="15"/>
    </row>
    <row r="46" spans="1:12" ht="21" customHeight="1">
      <c r="A46" s="12" t="s">
        <v>141</v>
      </c>
      <c r="B46" s="23" t="s">
        <v>149</v>
      </c>
      <c r="C46" s="23" t="s">
        <v>159</v>
      </c>
      <c r="D46" s="40">
        <v>36000</v>
      </c>
      <c r="E46" s="8">
        <v>44082</v>
      </c>
      <c r="F46" s="8">
        <v>44082</v>
      </c>
      <c r="G46" s="20">
        <v>0</v>
      </c>
      <c r="H46" s="17">
        <f t="shared" si="10"/>
        <v>45771.041666666664</v>
      </c>
      <c r="I46" s="18">
        <f t="shared" si="6"/>
        <v>25969</v>
      </c>
      <c r="J46" s="12" t="str">
        <f t="shared" si="1"/>
        <v>NOT DUE</v>
      </c>
      <c r="K46" s="15"/>
      <c r="L46" s="15"/>
    </row>
    <row r="47" spans="1:12" ht="21" customHeight="1">
      <c r="A47" s="12" t="s">
        <v>142</v>
      </c>
      <c r="B47" s="23" t="s">
        <v>150</v>
      </c>
      <c r="C47" s="23" t="s">
        <v>159</v>
      </c>
      <c r="D47" s="40">
        <v>36000</v>
      </c>
      <c r="E47" s="8">
        <v>44082</v>
      </c>
      <c r="F47" s="8">
        <v>44082</v>
      </c>
      <c r="G47" s="20">
        <v>0</v>
      </c>
      <c r="H47" s="17">
        <f t="shared" si="10"/>
        <v>45771.041666666664</v>
      </c>
      <c r="I47" s="18">
        <f t="shared" si="6"/>
        <v>25969</v>
      </c>
      <c r="J47" s="12" t="str">
        <f t="shared" si="1"/>
        <v>NOT DUE</v>
      </c>
      <c r="K47" s="15"/>
      <c r="L47" s="15"/>
    </row>
    <row r="48" spans="1:12" ht="21" customHeight="1">
      <c r="A48" s="12" t="s">
        <v>143</v>
      </c>
      <c r="B48" s="23" t="s">
        <v>151</v>
      </c>
      <c r="C48" s="23" t="s">
        <v>159</v>
      </c>
      <c r="D48" s="40">
        <v>36000</v>
      </c>
      <c r="E48" s="8">
        <v>44082</v>
      </c>
      <c r="F48" s="8">
        <v>44082</v>
      </c>
      <c r="G48" s="20">
        <v>0</v>
      </c>
      <c r="H48" s="17">
        <f t="shared" si="10"/>
        <v>45771.041666666664</v>
      </c>
      <c r="I48" s="18">
        <f t="shared" si="6"/>
        <v>25969</v>
      </c>
      <c r="J48" s="12" t="str">
        <f t="shared" si="1"/>
        <v>NOT DUE</v>
      </c>
      <c r="K48" s="15"/>
      <c r="L48" s="15"/>
    </row>
    <row r="49" spans="1:12" ht="21" customHeight="1">
      <c r="A49" s="12" t="s">
        <v>144</v>
      </c>
      <c r="B49" s="23" t="s">
        <v>152</v>
      </c>
      <c r="C49" s="23" t="s">
        <v>159</v>
      </c>
      <c r="D49" s="40">
        <v>36000</v>
      </c>
      <c r="E49" s="8">
        <v>44082</v>
      </c>
      <c r="F49" s="8">
        <v>44082</v>
      </c>
      <c r="G49" s="20">
        <v>0</v>
      </c>
      <c r="H49" s="17">
        <f>IF(I49&lt;=36000,$F$5+(I49/24),"error")</f>
        <v>45771.041666666664</v>
      </c>
      <c r="I49" s="18">
        <f t="shared" si="6"/>
        <v>25969</v>
      </c>
      <c r="J49" s="12" t="str">
        <f t="shared" si="1"/>
        <v>NOT DUE</v>
      </c>
      <c r="K49" s="15"/>
      <c r="L49" s="15"/>
    </row>
    <row r="50" spans="1:12" ht="24" customHeight="1">
      <c r="A50" s="272" t="s">
        <v>153</v>
      </c>
      <c r="B50" s="23" t="s">
        <v>147</v>
      </c>
      <c r="C50" s="24" t="s">
        <v>108</v>
      </c>
      <c r="D50" s="12" t="s">
        <v>4</v>
      </c>
      <c r="E50" s="8">
        <v>44082</v>
      </c>
      <c r="F50" s="366">
        <v>44677</v>
      </c>
      <c r="G50" s="52"/>
      <c r="H50" s="10">
        <f t="shared" ref="H50:H55" si="11">F50+30</f>
        <v>44707</v>
      </c>
      <c r="I50" s="11">
        <f t="shared" ref="I50:I55" ca="1" si="12">IF(ISBLANK(H50),"",H50-DATE(YEAR(NOW()),MONTH(NOW()),DAY(NOW())))</f>
        <v>18</v>
      </c>
      <c r="J50" s="12" t="str">
        <f t="shared" ca="1" si="1"/>
        <v>NOT DUE</v>
      </c>
      <c r="K50" s="15"/>
      <c r="L50" s="224" t="s">
        <v>4510</v>
      </c>
    </row>
    <row r="51" spans="1:12" ht="24" customHeight="1">
      <c r="A51" s="272" t="s">
        <v>154</v>
      </c>
      <c r="B51" s="23" t="s">
        <v>148</v>
      </c>
      <c r="C51" s="24" t="s">
        <v>108</v>
      </c>
      <c r="D51" s="12" t="s">
        <v>4</v>
      </c>
      <c r="E51" s="8">
        <v>44082</v>
      </c>
      <c r="F51" s="366">
        <v>44677</v>
      </c>
      <c r="G51" s="52"/>
      <c r="H51" s="10">
        <f t="shared" si="11"/>
        <v>44707</v>
      </c>
      <c r="I51" s="11">
        <f t="shared" ca="1" si="12"/>
        <v>18</v>
      </c>
      <c r="J51" s="12" t="str">
        <f t="shared" ca="1" si="1"/>
        <v>NOT DUE</v>
      </c>
      <c r="K51" s="15"/>
      <c r="L51" s="224" t="s">
        <v>4510</v>
      </c>
    </row>
    <row r="52" spans="1:12" ht="24" customHeight="1">
      <c r="A52" s="272" t="s">
        <v>155</v>
      </c>
      <c r="B52" s="23" t="s">
        <v>149</v>
      </c>
      <c r="C52" s="24" t="s">
        <v>108</v>
      </c>
      <c r="D52" s="12" t="s">
        <v>4</v>
      </c>
      <c r="E52" s="8">
        <v>44082</v>
      </c>
      <c r="F52" s="366">
        <v>44677</v>
      </c>
      <c r="G52" s="52"/>
      <c r="H52" s="10">
        <f t="shared" si="11"/>
        <v>44707</v>
      </c>
      <c r="I52" s="11">
        <f t="shared" ca="1" si="12"/>
        <v>18</v>
      </c>
      <c r="J52" s="12" t="str">
        <f t="shared" ca="1" si="1"/>
        <v>NOT DUE</v>
      </c>
      <c r="K52" s="15"/>
      <c r="L52" s="224" t="s">
        <v>4510</v>
      </c>
    </row>
    <row r="53" spans="1:12" ht="24" customHeight="1">
      <c r="A53" s="272" t="s">
        <v>156</v>
      </c>
      <c r="B53" s="23" t="s">
        <v>150</v>
      </c>
      <c r="C53" s="24" t="s">
        <v>108</v>
      </c>
      <c r="D53" s="12" t="s">
        <v>4</v>
      </c>
      <c r="E53" s="8">
        <v>44082</v>
      </c>
      <c r="F53" s="366">
        <v>44677</v>
      </c>
      <c r="G53" s="52"/>
      <c r="H53" s="10">
        <f t="shared" si="11"/>
        <v>44707</v>
      </c>
      <c r="I53" s="11">
        <f t="shared" ca="1" si="12"/>
        <v>18</v>
      </c>
      <c r="J53" s="12" t="str">
        <f t="shared" ca="1" si="1"/>
        <v>NOT DUE</v>
      </c>
      <c r="K53" s="15"/>
      <c r="L53" s="224" t="s">
        <v>4510</v>
      </c>
    </row>
    <row r="54" spans="1:12" ht="24" customHeight="1">
      <c r="A54" s="272" t="s">
        <v>157</v>
      </c>
      <c r="B54" s="23" t="s">
        <v>151</v>
      </c>
      <c r="C54" s="24" t="s">
        <v>108</v>
      </c>
      <c r="D54" s="12" t="s">
        <v>4</v>
      </c>
      <c r="E54" s="8">
        <v>44082</v>
      </c>
      <c r="F54" s="366">
        <v>44677</v>
      </c>
      <c r="G54" s="52"/>
      <c r="H54" s="10">
        <f t="shared" si="11"/>
        <v>44707</v>
      </c>
      <c r="I54" s="11">
        <f t="shared" ca="1" si="12"/>
        <v>18</v>
      </c>
      <c r="J54" s="12" t="str">
        <f t="shared" ca="1" si="1"/>
        <v>NOT DUE</v>
      </c>
      <c r="K54" s="15"/>
      <c r="L54" s="224" t="s">
        <v>4510</v>
      </c>
    </row>
    <row r="55" spans="1:12" ht="24" customHeight="1">
      <c r="A55" s="272" t="s">
        <v>158</v>
      </c>
      <c r="B55" s="23" t="s">
        <v>152</v>
      </c>
      <c r="C55" s="24" t="s">
        <v>108</v>
      </c>
      <c r="D55" s="12" t="s">
        <v>4</v>
      </c>
      <c r="E55" s="8">
        <v>44082</v>
      </c>
      <c r="F55" s="366">
        <v>44677</v>
      </c>
      <c r="G55" s="52"/>
      <c r="H55" s="10">
        <f t="shared" si="11"/>
        <v>44707</v>
      </c>
      <c r="I55" s="11">
        <f t="shared" ca="1" si="12"/>
        <v>18</v>
      </c>
      <c r="J55" s="12" t="str">
        <f t="shared" ca="1" si="1"/>
        <v>NOT DUE</v>
      </c>
      <c r="K55" s="15"/>
      <c r="L55" s="224" t="s">
        <v>4510</v>
      </c>
    </row>
    <row r="56" spans="1:12" ht="25.5" customHeight="1">
      <c r="A56" s="12" t="s">
        <v>160</v>
      </c>
      <c r="B56" s="23" t="s">
        <v>147</v>
      </c>
      <c r="C56" s="22" t="s">
        <v>172</v>
      </c>
      <c r="D56" s="40">
        <v>12000</v>
      </c>
      <c r="E56" s="8">
        <v>44082</v>
      </c>
      <c r="F56" s="8">
        <v>44082</v>
      </c>
      <c r="G56" s="20">
        <v>0</v>
      </c>
      <c r="H56" s="17">
        <f>IF(I56&lt;=12000,$F$5+(I56/24),"error")</f>
        <v>44771.041666666664</v>
      </c>
      <c r="I56" s="18">
        <f t="shared" ref="I56:I119" si="13">D56-($F$4-G56)</f>
        <v>1969</v>
      </c>
      <c r="J56" s="12" t="str">
        <f t="shared" si="1"/>
        <v>NOT DUE</v>
      </c>
      <c r="K56" s="15"/>
      <c r="L56" s="13"/>
    </row>
    <row r="57" spans="1:12" ht="23.25" customHeight="1">
      <c r="A57" s="12" t="s">
        <v>161</v>
      </c>
      <c r="B57" s="23" t="s">
        <v>148</v>
      </c>
      <c r="C57" s="22" t="s">
        <v>172</v>
      </c>
      <c r="D57" s="40">
        <v>12000</v>
      </c>
      <c r="E57" s="8">
        <v>44082</v>
      </c>
      <c r="F57" s="8">
        <v>44082</v>
      </c>
      <c r="G57" s="20">
        <v>0</v>
      </c>
      <c r="H57" s="17">
        <f t="shared" ref="H57:H61" si="14">IF(I57&lt;=12000,$F$5+(I57/24),"error")</f>
        <v>44771.041666666664</v>
      </c>
      <c r="I57" s="18">
        <f t="shared" si="13"/>
        <v>1969</v>
      </c>
      <c r="J57" s="12" t="str">
        <f t="shared" si="1"/>
        <v>NOT DUE</v>
      </c>
      <c r="K57" s="15"/>
      <c r="L57" s="13"/>
    </row>
    <row r="58" spans="1:12" ht="26.25" customHeight="1">
      <c r="A58" s="12" t="s">
        <v>162</v>
      </c>
      <c r="B58" s="23" t="s">
        <v>149</v>
      </c>
      <c r="C58" s="22" t="s">
        <v>172</v>
      </c>
      <c r="D58" s="40">
        <v>12000</v>
      </c>
      <c r="E58" s="8">
        <v>44082</v>
      </c>
      <c r="F58" s="8">
        <v>44082</v>
      </c>
      <c r="G58" s="20">
        <v>0</v>
      </c>
      <c r="H58" s="17">
        <f t="shared" si="14"/>
        <v>44771.041666666664</v>
      </c>
      <c r="I58" s="18">
        <f t="shared" si="13"/>
        <v>1969</v>
      </c>
      <c r="J58" s="12" t="str">
        <f t="shared" si="1"/>
        <v>NOT DUE</v>
      </c>
      <c r="K58" s="15"/>
      <c r="L58" s="13"/>
    </row>
    <row r="59" spans="1:12" ht="23.25" customHeight="1">
      <c r="A59" s="12" t="s">
        <v>163</v>
      </c>
      <c r="B59" s="23" t="s">
        <v>150</v>
      </c>
      <c r="C59" s="22" t="s">
        <v>172</v>
      </c>
      <c r="D59" s="40">
        <v>12000</v>
      </c>
      <c r="E59" s="8">
        <v>44082</v>
      </c>
      <c r="F59" s="8">
        <v>44082</v>
      </c>
      <c r="G59" s="20">
        <v>0</v>
      </c>
      <c r="H59" s="17">
        <f t="shared" si="14"/>
        <v>44771.041666666664</v>
      </c>
      <c r="I59" s="18">
        <f t="shared" si="13"/>
        <v>1969</v>
      </c>
      <c r="J59" s="12" t="str">
        <f t="shared" si="1"/>
        <v>NOT DUE</v>
      </c>
      <c r="K59" s="15"/>
      <c r="L59" s="13"/>
    </row>
    <row r="60" spans="1:12" ht="24" customHeight="1">
      <c r="A60" s="12" t="s">
        <v>164</v>
      </c>
      <c r="B60" s="23" t="s">
        <v>151</v>
      </c>
      <c r="C60" s="22" t="s">
        <v>172</v>
      </c>
      <c r="D60" s="40">
        <v>12000</v>
      </c>
      <c r="E60" s="8">
        <v>44082</v>
      </c>
      <c r="F60" s="8">
        <v>44082</v>
      </c>
      <c r="G60" s="20">
        <v>0</v>
      </c>
      <c r="H60" s="17">
        <f t="shared" si="14"/>
        <v>44771.041666666664</v>
      </c>
      <c r="I60" s="18">
        <f t="shared" si="13"/>
        <v>1969</v>
      </c>
      <c r="J60" s="12" t="str">
        <f t="shared" si="1"/>
        <v>NOT DUE</v>
      </c>
      <c r="K60" s="15"/>
      <c r="L60" s="13"/>
    </row>
    <row r="61" spans="1:12" ht="24" customHeight="1">
      <c r="A61" s="12" t="s">
        <v>165</v>
      </c>
      <c r="B61" s="23" t="s">
        <v>152</v>
      </c>
      <c r="C61" s="22" t="s">
        <v>172</v>
      </c>
      <c r="D61" s="40">
        <v>12000</v>
      </c>
      <c r="E61" s="8">
        <v>44082</v>
      </c>
      <c r="F61" s="8">
        <v>44082</v>
      </c>
      <c r="G61" s="20">
        <v>0</v>
      </c>
      <c r="H61" s="17">
        <f t="shared" si="14"/>
        <v>44771.041666666664</v>
      </c>
      <c r="I61" s="18">
        <f t="shared" si="13"/>
        <v>1969</v>
      </c>
      <c r="J61" s="12" t="str">
        <f t="shared" si="1"/>
        <v>NOT DUE</v>
      </c>
      <c r="K61" s="15"/>
      <c r="L61" s="13"/>
    </row>
    <row r="62" spans="1:12" ht="24">
      <c r="A62" s="12" t="s">
        <v>166</v>
      </c>
      <c r="B62" s="24" t="s">
        <v>173</v>
      </c>
      <c r="C62" s="24" t="s">
        <v>185</v>
      </c>
      <c r="D62" s="40">
        <v>24000</v>
      </c>
      <c r="E62" s="8">
        <v>44082</v>
      </c>
      <c r="F62" s="8">
        <v>44082</v>
      </c>
      <c r="G62" s="20">
        <v>0</v>
      </c>
      <c r="H62" s="17">
        <f>IF(I62&lt;=24000,$F$5+(I62/24),"error")</f>
        <v>45271.041666666664</v>
      </c>
      <c r="I62" s="18">
        <f t="shared" si="13"/>
        <v>13969</v>
      </c>
      <c r="J62" s="12" t="str">
        <f t="shared" si="1"/>
        <v>NOT DUE</v>
      </c>
      <c r="K62" s="15"/>
      <c r="L62" s="15"/>
    </row>
    <row r="63" spans="1:12" ht="24">
      <c r="A63" s="12" t="s">
        <v>167</v>
      </c>
      <c r="B63" s="24" t="s">
        <v>174</v>
      </c>
      <c r="C63" s="24" t="s">
        <v>185</v>
      </c>
      <c r="D63" s="40">
        <v>24000</v>
      </c>
      <c r="E63" s="8">
        <v>44082</v>
      </c>
      <c r="F63" s="8">
        <v>44082</v>
      </c>
      <c r="G63" s="20">
        <v>0</v>
      </c>
      <c r="H63" s="17">
        <f t="shared" ref="H63:H67" si="15">IF(I63&lt;=24000,$F$5+(I63/24),"error")</f>
        <v>45271.041666666664</v>
      </c>
      <c r="I63" s="18">
        <f t="shared" si="13"/>
        <v>13969</v>
      </c>
      <c r="J63" s="12" t="str">
        <f t="shared" si="1"/>
        <v>NOT DUE</v>
      </c>
      <c r="K63" s="15"/>
      <c r="L63" s="15"/>
    </row>
    <row r="64" spans="1:12" ht="24">
      <c r="A64" s="12" t="s">
        <v>168</v>
      </c>
      <c r="B64" s="24" t="s">
        <v>175</v>
      </c>
      <c r="C64" s="24" t="s">
        <v>185</v>
      </c>
      <c r="D64" s="40">
        <v>24000</v>
      </c>
      <c r="E64" s="8">
        <v>44082</v>
      </c>
      <c r="F64" s="8">
        <v>44082</v>
      </c>
      <c r="G64" s="20">
        <v>0</v>
      </c>
      <c r="H64" s="17">
        <f t="shared" si="15"/>
        <v>45271.041666666664</v>
      </c>
      <c r="I64" s="18">
        <f t="shared" si="13"/>
        <v>13969</v>
      </c>
      <c r="J64" s="12" t="str">
        <f t="shared" si="1"/>
        <v>NOT DUE</v>
      </c>
      <c r="K64" s="15"/>
      <c r="L64" s="15"/>
    </row>
    <row r="65" spans="1:12" ht="24">
      <c r="A65" s="12" t="s">
        <v>169</v>
      </c>
      <c r="B65" s="24" t="s">
        <v>176</v>
      </c>
      <c r="C65" s="24" t="s">
        <v>185</v>
      </c>
      <c r="D65" s="40">
        <v>24000</v>
      </c>
      <c r="E65" s="8">
        <v>44082</v>
      </c>
      <c r="F65" s="8">
        <v>44082</v>
      </c>
      <c r="G65" s="20">
        <v>0</v>
      </c>
      <c r="H65" s="17">
        <f t="shared" si="15"/>
        <v>45271.041666666664</v>
      </c>
      <c r="I65" s="18">
        <f t="shared" si="13"/>
        <v>13969</v>
      </c>
      <c r="J65" s="12" t="str">
        <f t="shared" si="1"/>
        <v>NOT DUE</v>
      </c>
      <c r="K65" s="15"/>
      <c r="L65" s="15"/>
    </row>
    <row r="66" spans="1:12" ht="24">
      <c r="A66" s="12" t="s">
        <v>170</v>
      </c>
      <c r="B66" s="24" t="s">
        <v>177</v>
      </c>
      <c r="C66" s="24" t="s">
        <v>185</v>
      </c>
      <c r="D66" s="40">
        <v>24000</v>
      </c>
      <c r="E66" s="8">
        <v>44082</v>
      </c>
      <c r="F66" s="8">
        <v>44082</v>
      </c>
      <c r="G66" s="20">
        <v>0</v>
      </c>
      <c r="H66" s="17">
        <f t="shared" si="15"/>
        <v>45271.041666666664</v>
      </c>
      <c r="I66" s="18">
        <f t="shared" si="13"/>
        <v>13969</v>
      </c>
      <c r="J66" s="12" t="str">
        <f t="shared" si="1"/>
        <v>NOT DUE</v>
      </c>
      <c r="K66" s="15"/>
      <c r="L66" s="15"/>
    </row>
    <row r="67" spans="1:12" ht="24">
      <c r="A67" s="12" t="s">
        <v>171</v>
      </c>
      <c r="B67" s="24" t="s">
        <v>178</v>
      </c>
      <c r="C67" s="24" t="s">
        <v>185</v>
      </c>
      <c r="D67" s="40">
        <v>24000</v>
      </c>
      <c r="E67" s="8">
        <v>44082</v>
      </c>
      <c r="F67" s="8">
        <v>44082</v>
      </c>
      <c r="G67" s="20">
        <v>0</v>
      </c>
      <c r="H67" s="17">
        <f t="shared" si="15"/>
        <v>45271.041666666664</v>
      </c>
      <c r="I67" s="18">
        <f t="shared" si="13"/>
        <v>13969</v>
      </c>
      <c r="J67" s="12" t="str">
        <f t="shared" si="1"/>
        <v>NOT DUE</v>
      </c>
      <c r="K67" s="15"/>
      <c r="L67" s="15"/>
    </row>
    <row r="68" spans="1:12" ht="23.25" customHeight="1">
      <c r="A68" s="12" t="s">
        <v>179</v>
      </c>
      <c r="B68" s="23" t="s">
        <v>186</v>
      </c>
      <c r="C68" s="22" t="s">
        <v>188</v>
      </c>
      <c r="D68" s="40">
        <v>4000</v>
      </c>
      <c r="E68" s="8">
        <v>44082</v>
      </c>
      <c r="F68" s="8">
        <v>44590</v>
      </c>
      <c r="G68" s="20">
        <v>8274</v>
      </c>
      <c r="H68" s="17">
        <f>IF(I68&lt;=4000,$F$5+(I68/24),"error")</f>
        <v>44782.458333333336</v>
      </c>
      <c r="I68" s="18">
        <f t="shared" si="13"/>
        <v>2243</v>
      </c>
      <c r="J68" s="12" t="str">
        <f t="shared" si="1"/>
        <v>NOT DUE</v>
      </c>
      <c r="K68" s="21" t="s">
        <v>189</v>
      </c>
      <c r="L68" s="15"/>
    </row>
    <row r="69" spans="1:12" ht="24">
      <c r="A69" s="12" t="s">
        <v>180</v>
      </c>
      <c r="B69" s="24" t="s">
        <v>2120</v>
      </c>
      <c r="C69" s="24" t="s">
        <v>202</v>
      </c>
      <c r="D69" s="40">
        <v>32000</v>
      </c>
      <c r="E69" s="8">
        <v>44082</v>
      </c>
      <c r="F69" s="8">
        <v>44082</v>
      </c>
      <c r="G69" s="20">
        <v>0</v>
      </c>
      <c r="H69" s="17">
        <f>IF(I69&lt;=32000,$F$5+(I69/24),"error")</f>
        <v>45604.375</v>
      </c>
      <c r="I69" s="18">
        <f t="shared" si="13"/>
        <v>21969</v>
      </c>
      <c r="J69" s="12" t="str">
        <f t="shared" si="1"/>
        <v>NOT DUE</v>
      </c>
      <c r="K69" s="15"/>
      <c r="L69" s="15"/>
    </row>
    <row r="70" spans="1:12" ht="24">
      <c r="A70" s="12" t="s">
        <v>181</v>
      </c>
      <c r="B70" s="24" t="s">
        <v>2121</v>
      </c>
      <c r="C70" s="24" t="s">
        <v>202</v>
      </c>
      <c r="D70" s="40">
        <v>32000</v>
      </c>
      <c r="E70" s="8">
        <v>44082</v>
      </c>
      <c r="F70" s="8">
        <v>44082</v>
      </c>
      <c r="G70" s="20">
        <v>0</v>
      </c>
      <c r="H70" s="17">
        <f>IF(I70&lt;=32000,$F$5+(I70/24),"error")</f>
        <v>45604.375</v>
      </c>
      <c r="I70" s="18">
        <f t="shared" si="13"/>
        <v>21969</v>
      </c>
      <c r="J70" s="12" t="str">
        <f t="shared" si="1"/>
        <v>NOT DUE</v>
      </c>
      <c r="K70" s="15"/>
      <c r="L70" s="15"/>
    </row>
    <row r="71" spans="1:12" ht="24">
      <c r="A71" s="12" t="s">
        <v>182</v>
      </c>
      <c r="B71" s="24" t="s">
        <v>2122</v>
      </c>
      <c r="C71" s="24" t="s">
        <v>202</v>
      </c>
      <c r="D71" s="40">
        <v>32000</v>
      </c>
      <c r="E71" s="8">
        <v>44082</v>
      </c>
      <c r="F71" s="8">
        <v>44082</v>
      </c>
      <c r="G71" s="20">
        <v>0</v>
      </c>
      <c r="H71" s="17">
        <f t="shared" ref="H71:H80" si="16">IF(I71&lt;=32000,$F$5+(I71/24),"error")</f>
        <v>45604.375</v>
      </c>
      <c r="I71" s="18">
        <f t="shared" si="13"/>
        <v>21969</v>
      </c>
      <c r="J71" s="12" t="str">
        <f t="shared" si="1"/>
        <v>NOT DUE</v>
      </c>
      <c r="K71" s="15"/>
      <c r="L71" s="15"/>
    </row>
    <row r="72" spans="1:12" ht="24">
      <c r="A72" s="12" t="s">
        <v>183</v>
      </c>
      <c r="B72" s="24" t="s">
        <v>2123</v>
      </c>
      <c r="C72" s="24" t="s">
        <v>202</v>
      </c>
      <c r="D72" s="40">
        <v>32000</v>
      </c>
      <c r="E72" s="8">
        <v>44082</v>
      </c>
      <c r="F72" s="8">
        <v>44082</v>
      </c>
      <c r="G72" s="20">
        <v>0</v>
      </c>
      <c r="H72" s="17">
        <f t="shared" si="16"/>
        <v>45604.375</v>
      </c>
      <c r="I72" s="18">
        <f t="shared" si="13"/>
        <v>21969</v>
      </c>
      <c r="J72" s="12" t="str">
        <f t="shared" ref="J72:J132" si="17">IF(I72="","",IF(I72=0,"DUE",IF(I72&lt;0,"OVERDUE","NOT DUE")))</f>
        <v>NOT DUE</v>
      </c>
      <c r="K72" s="15"/>
      <c r="L72" s="15"/>
    </row>
    <row r="73" spans="1:12" ht="24">
      <c r="A73" s="12" t="s">
        <v>184</v>
      </c>
      <c r="B73" s="24" t="s">
        <v>2124</v>
      </c>
      <c r="C73" s="24" t="s">
        <v>202</v>
      </c>
      <c r="D73" s="40">
        <v>32000</v>
      </c>
      <c r="E73" s="8">
        <v>44082</v>
      </c>
      <c r="F73" s="8">
        <v>44082</v>
      </c>
      <c r="G73" s="20">
        <v>0</v>
      </c>
      <c r="H73" s="17">
        <f t="shared" si="16"/>
        <v>45604.375</v>
      </c>
      <c r="I73" s="18">
        <f t="shared" si="13"/>
        <v>21969</v>
      </c>
      <c r="J73" s="12" t="str">
        <f t="shared" si="17"/>
        <v>NOT DUE</v>
      </c>
      <c r="K73" s="15"/>
      <c r="L73" s="15"/>
    </row>
    <row r="74" spans="1:12" ht="24">
      <c r="A74" s="12" t="s">
        <v>187</v>
      </c>
      <c r="B74" s="24" t="s">
        <v>2125</v>
      </c>
      <c r="C74" s="24" t="s">
        <v>202</v>
      </c>
      <c r="D74" s="40">
        <v>32000</v>
      </c>
      <c r="E74" s="8">
        <v>44082</v>
      </c>
      <c r="F74" s="8">
        <v>44082</v>
      </c>
      <c r="G74" s="20">
        <v>0</v>
      </c>
      <c r="H74" s="17">
        <f t="shared" si="16"/>
        <v>45604.375</v>
      </c>
      <c r="I74" s="18">
        <f t="shared" si="13"/>
        <v>21969</v>
      </c>
      <c r="J74" s="12" t="str">
        <f t="shared" si="17"/>
        <v>NOT DUE</v>
      </c>
      <c r="K74" s="15"/>
      <c r="L74" s="15"/>
    </row>
    <row r="75" spans="1:12" ht="24.75" customHeight="1">
      <c r="A75" s="12" t="s">
        <v>196</v>
      </c>
      <c r="B75" s="23" t="s">
        <v>190</v>
      </c>
      <c r="C75" s="24" t="s">
        <v>82</v>
      </c>
      <c r="D75" s="40">
        <v>32000</v>
      </c>
      <c r="E75" s="8">
        <v>44082</v>
      </c>
      <c r="F75" s="8">
        <v>44082</v>
      </c>
      <c r="G75" s="20">
        <v>0</v>
      </c>
      <c r="H75" s="17">
        <f t="shared" si="16"/>
        <v>45604.375</v>
      </c>
      <c r="I75" s="18">
        <f t="shared" si="13"/>
        <v>21969</v>
      </c>
      <c r="J75" s="12" t="str">
        <f t="shared" si="17"/>
        <v>NOT DUE</v>
      </c>
      <c r="K75" s="25" t="s">
        <v>209</v>
      </c>
      <c r="L75" s="15"/>
    </row>
    <row r="76" spans="1:12" ht="24.75" customHeight="1">
      <c r="A76" s="12" t="s">
        <v>197</v>
      </c>
      <c r="B76" s="23" t="s">
        <v>191</v>
      </c>
      <c r="C76" s="24" t="s">
        <v>82</v>
      </c>
      <c r="D76" s="40">
        <v>32000</v>
      </c>
      <c r="E76" s="8">
        <v>44082</v>
      </c>
      <c r="F76" s="8">
        <v>44082</v>
      </c>
      <c r="G76" s="20">
        <v>0</v>
      </c>
      <c r="H76" s="17">
        <f t="shared" si="16"/>
        <v>45604.375</v>
      </c>
      <c r="I76" s="18">
        <f t="shared" si="13"/>
        <v>21969</v>
      </c>
      <c r="J76" s="12" t="str">
        <f t="shared" si="17"/>
        <v>NOT DUE</v>
      </c>
      <c r="K76" s="25" t="s">
        <v>209</v>
      </c>
      <c r="L76" s="15"/>
    </row>
    <row r="77" spans="1:12" ht="28.5" customHeight="1">
      <c r="A77" s="12" t="s">
        <v>198</v>
      </c>
      <c r="B77" s="23" t="s">
        <v>192</v>
      </c>
      <c r="C77" s="24" t="s">
        <v>82</v>
      </c>
      <c r="D77" s="40">
        <v>32000</v>
      </c>
      <c r="E77" s="8">
        <v>44082</v>
      </c>
      <c r="F77" s="8">
        <v>44082</v>
      </c>
      <c r="G77" s="20">
        <v>0</v>
      </c>
      <c r="H77" s="17">
        <f t="shared" si="16"/>
        <v>45604.375</v>
      </c>
      <c r="I77" s="18">
        <f t="shared" si="13"/>
        <v>21969</v>
      </c>
      <c r="J77" s="12" t="str">
        <f t="shared" si="17"/>
        <v>NOT DUE</v>
      </c>
      <c r="K77" s="25" t="s">
        <v>209</v>
      </c>
      <c r="L77" s="15"/>
    </row>
    <row r="78" spans="1:12" ht="27" customHeight="1">
      <c r="A78" s="12" t="s">
        <v>199</v>
      </c>
      <c r="B78" s="23" t="s">
        <v>193</v>
      </c>
      <c r="C78" s="24" t="s">
        <v>82</v>
      </c>
      <c r="D78" s="40">
        <v>32000</v>
      </c>
      <c r="E78" s="8">
        <v>44082</v>
      </c>
      <c r="F78" s="8">
        <v>44082</v>
      </c>
      <c r="G78" s="20">
        <v>0</v>
      </c>
      <c r="H78" s="17">
        <f t="shared" si="16"/>
        <v>45604.375</v>
      </c>
      <c r="I78" s="18">
        <f t="shared" si="13"/>
        <v>21969</v>
      </c>
      <c r="J78" s="12" t="str">
        <f t="shared" si="17"/>
        <v>NOT DUE</v>
      </c>
      <c r="K78" s="25" t="s">
        <v>209</v>
      </c>
      <c r="L78" s="15"/>
    </row>
    <row r="79" spans="1:12" ht="31.5" customHeight="1">
      <c r="A79" s="12" t="s">
        <v>200</v>
      </c>
      <c r="B79" s="23" t="s">
        <v>194</v>
      </c>
      <c r="C79" s="24" t="s">
        <v>82</v>
      </c>
      <c r="D79" s="40">
        <v>32000</v>
      </c>
      <c r="E79" s="8">
        <v>44082</v>
      </c>
      <c r="F79" s="8">
        <v>44082</v>
      </c>
      <c r="G79" s="20">
        <v>0</v>
      </c>
      <c r="H79" s="17">
        <f t="shared" si="16"/>
        <v>45604.375</v>
      </c>
      <c r="I79" s="18">
        <f t="shared" si="13"/>
        <v>21969</v>
      </c>
      <c r="J79" s="12" t="str">
        <f t="shared" si="17"/>
        <v>NOT DUE</v>
      </c>
      <c r="K79" s="25" t="s">
        <v>209</v>
      </c>
      <c r="L79" s="15"/>
    </row>
    <row r="80" spans="1:12" ht="39" customHeight="1">
      <c r="A80" s="12" t="s">
        <v>201</v>
      </c>
      <c r="B80" s="23" t="s">
        <v>195</v>
      </c>
      <c r="C80" s="24" t="s">
        <v>82</v>
      </c>
      <c r="D80" s="40">
        <v>32000</v>
      </c>
      <c r="E80" s="8">
        <v>44082</v>
      </c>
      <c r="F80" s="8">
        <v>44082</v>
      </c>
      <c r="G80" s="20">
        <v>0</v>
      </c>
      <c r="H80" s="17">
        <f t="shared" si="16"/>
        <v>45604.375</v>
      </c>
      <c r="I80" s="18">
        <f t="shared" si="13"/>
        <v>21969</v>
      </c>
      <c r="J80" s="12" t="str">
        <f t="shared" si="17"/>
        <v>NOT DUE</v>
      </c>
      <c r="K80" s="25" t="s">
        <v>209</v>
      </c>
      <c r="L80" s="15"/>
    </row>
    <row r="81" spans="1:12" ht="27" customHeight="1">
      <c r="A81" s="12" t="s">
        <v>203</v>
      </c>
      <c r="B81" s="23" t="s">
        <v>210</v>
      </c>
      <c r="C81" s="22" t="s">
        <v>188</v>
      </c>
      <c r="D81" s="40">
        <v>8000</v>
      </c>
      <c r="E81" s="8">
        <v>44082</v>
      </c>
      <c r="F81" s="8">
        <v>44573</v>
      </c>
      <c r="G81" s="304">
        <v>7961</v>
      </c>
      <c r="H81" s="17">
        <f>IF(I81&lt;=8000,$F$5+(I81/24),"error")</f>
        <v>44936.083333333336</v>
      </c>
      <c r="I81" s="18">
        <f t="shared" si="13"/>
        <v>5930</v>
      </c>
      <c r="J81" s="12" t="str">
        <f t="shared" si="17"/>
        <v>NOT DUE</v>
      </c>
      <c r="K81" s="25" t="s">
        <v>209</v>
      </c>
      <c r="L81" s="15"/>
    </row>
    <row r="82" spans="1:12" ht="27" customHeight="1">
      <c r="A82" s="12" t="s">
        <v>204</v>
      </c>
      <c r="B82" s="23" t="s">
        <v>211</v>
      </c>
      <c r="C82" s="22" t="s">
        <v>188</v>
      </c>
      <c r="D82" s="40">
        <v>8000</v>
      </c>
      <c r="E82" s="8">
        <v>44082</v>
      </c>
      <c r="F82" s="366">
        <v>44573</v>
      </c>
      <c r="G82" s="304">
        <v>7961</v>
      </c>
      <c r="H82" s="17">
        <f t="shared" ref="H82:H86" si="18">IF(I82&lt;=8000,$F$5+(I82/24),"error")</f>
        <v>44936.083333333336</v>
      </c>
      <c r="I82" s="18">
        <f t="shared" si="13"/>
        <v>5930</v>
      </c>
      <c r="J82" s="12" t="str">
        <f t="shared" si="17"/>
        <v>NOT DUE</v>
      </c>
      <c r="K82" s="25" t="s">
        <v>209</v>
      </c>
      <c r="L82" s="15"/>
    </row>
    <row r="83" spans="1:12" ht="24.75" customHeight="1">
      <c r="A83" s="12" t="s">
        <v>205</v>
      </c>
      <c r="B83" s="23" t="s">
        <v>212</v>
      </c>
      <c r="C83" s="22" t="s">
        <v>188</v>
      </c>
      <c r="D83" s="40">
        <v>8000</v>
      </c>
      <c r="E83" s="8">
        <v>44082</v>
      </c>
      <c r="F83" s="366">
        <v>44573</v>
      </c>
      <c r="G83" s="304">
        <v>7961</v>
      </c>
      <c r="H83" s="17">
        <f t="shared" si="18"/>
        <v>44936.083333333336</v>
      </c>
      <c r="I83" s="18">
        <f t="shared" si="13"/>
        <v>5930</v>
      </c>
      <c r="J83" s="12" t="str">
        <f t="shared" si="17"/>
        <v>NOT DUE</v>
      </c>
      <c r="K83" s="25" t="s">
        <v>209</v>
      </c>
      <c r="L83" s="15"/>
    </row>
    <row r="84" spans="1:12" ht="27.75" customHeight="1">
      <c r="A84" s="12" t="s">
        <v>206</v>
      </c>
      <c r="B84" s="23" t="s">
        <v>213</v>
      </c>
      <c r="C84" s="22" t="s">
        <v>188</v>
      </c>
      <c r="D84" s="40">
        <v>8000</v>
      </c>
      <c r="E84" s="8">
        <v>44082</v>
      </c>
      <c r="F84" s="366">
        <v>44573</v>
      </c>
      <c r="G84" s="304">
        <v>7961</v>
      </c>
      <c r="H84" s="17">
        <f t="shared" si="18"/>
        <v>44936.083333333336</v>
      </c>
      <c r="I84" s="18">
        <f t="shared" si="13"/>
        <v>5930</v>
      </c>
      <c r="J84" s="12" t="str">
        <f t="shared" si="17"/>
        <v>NOT DUE</v>
      </c>
      <c r="K84" s="25" t="s">
        <v>209</v>
      </c>
      <c r="L84" s="15"/>
    </row>
    <row r="85" spans="1:12" ht="27" customHeight="1">
      <c r="A85" s="12" t="s">
        <v>207</v>
      </c>
      <c r="B85" s="23" t="s">
        <v>214</v>
      </c>
      <c r="C85" s="22" t="s">
        <v>188</v>
      </c>
      <c r="D85" s="40">
        <v>8000</v>
      </c>
      <c r="E85" s="8">
        <v>44082</v>
      </c>
      <c r="F85" s="366">
        <v>44573</v>
      </c>
      <c r="G85" s="304">
        <v>7961</v>
      </c>
      <c r="H85" s="17">
        <f t="shared" si="18"/>
        <v>44936.083333333336</v>
      </c>
      <c r="I85" s="18">
        <f t="shared" si="13"/>
        <v>5930</v>
      </c>
      <c r="J85" s="12" t="str">
        <f t="shared" si="17"/>
        <v>NOT DUE</v>
      </c>
      <c r="K85" s="25" t="s">
        <v>209</v>
      </c>
      <c r="L85" s="15"/>
    </row>
    <row r="86" spans="1:12" ht="27.75" customHeight="1">
      <c r="A86" s="12" t="s">
        <v>208</v>
      </c>
      <c r="B86" s="23" t="s">
        <v>215</v>
      </c>
      <c r="C86" s="22" t="s">
        <v>188</v>
      </c>
      <c r="D86" s="40">
        <v>8000</v>
      </c>
      <c r="E86" s="8">
        <v>44082</v>
      </c>
      <c r="F86" s="366">
        <v>44573</v>
      </c>
      <c r="G86" s="304">
        <v>7961</v>
      </c>
      <c r="H86" s="17">
        <f t="shared" si="18"/>
        <v>44936.083333333336</v>
      </c>
      <c r="I86" s="18">
        <f t="shared" si="13"/>
        <v>5930</v>
      </c>
      <c r="J86" s="12" t="str">
        <f t="shared" si="17"/>
        <v>NOT DUE</v>
      </c>
      <c r="K86" s="25" t="s">
        <v>209</v>
      </c>
      <c r="L86" s="15"/>
    </row>
    <row r="87" spans="1:12" ht="32.25" customHeight="1">
      <c r="A87" s="12" t="s">
        <v>216</v>
      </c>
      <c r="B87" s="23" t="s">
        <v>210</v>
      </c>
      <c r="C87" s="24" t="s">
        <v>82</v>
      </c>
      <c r="D87" s="40">
        <v>32000</v>
      </c>
      <c r="E87" s="8">
        <v>44082</v>
      </c>
      <c r="F87" s="8">
        <v>44082</v>
      </c>
      <c r="G87" s="20">
        <v>0</v>
      </c>
      <c r="H87" s="17">
        <f>IF(I87&lt;=32000,$F$5+(I87/24),"error")</f>
        <v>45604.375</v>
      </c>
      <c r="I87" s="18">
        <f t="shared" si="13"/>
        <v>21969</v>
      </c>
      <c r="J87" s="12" t="str">
        <f t="shared" si="17"/>
        <v>NOT DUE</v>
      </c>
      <c r="K87" s="25" t="s">
        <v>209</v>
      </c>
      <c r="L87" s="15"/>
    </row>
    <row r="88" spans="1:12" ht="21.75" customHeight="1">
      <c r="A88" s="12" t="s">
        <v>217</v>
      </c>
      <c r="B88" s="23" t="s">
        <v>211</v>
      </c>
      <c r="C88" s="24" t="s">
        <v>82</v>
      </c>
      <c r="D88" s="40">
        <v>32000</v>
      </c>
      <c r="E88" s="8">
        <v>44082</v>
      </c>
      <c r="F88" s="8">
        <v>44082</v>
      </c>
      <c r="G88" s="20">
        <v>0</v>
      </c>
      <c r="H88" s="17">
        <f t="shared" ref="H88:H91" si="19">IF(I88&lt;=32000,$F$5+(I88/24),"error")</f>
        <v>45604.375</v>
      </c>
      <c r="I88" s="18">
        <f t="shared" si="13"/>
        <v>21969</v>
      </c>
      <c r="J88" s="12" t="str">
        <f t="shared" si="17"/>
        <v>NOT DUE</v>
      </c>
      <c r="K88" s="25" t="s">
        <v>209</v>
      </c>
      <c r="L88" s="15"/>
    </row>
    <row r="89" spans="1:12" ht="21.75" customHeight="1">
      <c r="A89" s="12" t="s">
        <v>218</v>
      </c>
      <c r="B89" s="23" t="s">
        <v>212</v>
      </c>
      <c r="C89" s="24" t="s">
        <v>82</v>
      </c>
      <c r="D89" s="40">
        <v>32000</v>
      </c>
      <c r="E89" s="8">
        <v>44082</v>
      </c>
      <c r="F89" s="8">
        <v>44082</v>
      </c>
      <c r="G89" s="20">
        <v>0</v>
      </c>
      <c r="H89" s="17">
        <f t="shared" si="19"/>
        <v>45604.375</v>
      </c>
      <c r="I89" s="18">
        <f t="shared" si="13"/>
        <v>21969</v>
      </c>
      <c r="J89" s="12" t="str">
        <f t="shared" si="17"/>
        <v>NOT DUE</v>
      </c>
      <c r="K89" s="25" t="s">
        <v>209</v>
      </c>
      <c r="L89" s="15"/>
    </row>
    <row r="90" spans="1:12" ht="21.75" customHeight="1">
      <c r="A90" s="12" t="s">
        <v>219</v>
      </c>
      <c r="B90" s="23" t="s">
        <v>213</v>
      </c>
      <c r="C90" s="24" t="s">
        <v>82</v>
      </c>
      <c r="D90" s="40">
        <v>32000</v>
      </c>
      <c r="E90" s="8">
        <v>44082</v>
      </c>
      <c r="F90" s="8">
        <v>44082</v>
      </c>
      <c r="G90" s="20">
        <v>0</v>
      </c>
      <c r="H90" s="17">
        <f>IF(I90&lt;=32000,$F$5+(I90/24),"error")</f>
        <v>45604.375</v>
      </c>
      <c r="I90" s="18">
        <f t="shared" si="13"/>
        <v>21969</v>
      </c>
      <c r="J90" s="12" t="str">
        <f t="shared" si="17"/>
        <v>NOT DUE</v>
      </c>
      <c r="K90" s="25" t="s">
        <v>209</v>
      </c>
      <c r="L90" s="15"/>
    </row>
    <row r="91" spans="1:12" ht="21.75" customHeight="1">
      <c r="A91" s="12" t="s">
        <v>220</v>
      </c>
      <c r="B91" s="23" t="s">
        <v>214</v>
      </c>
      <c r="C91" s="24" t="s">
        <v>82</v>
      </c>
      <c r="D91" s="40">
        <v>32000</v>
      </c>
      <c r="E91" s="8">
        <v>44082</v>
      </c>
      <c r="F91" s="8">
        <v>44082</v>
      </c>
      <c r="G91" s="20">
        <v>0</v>
      </c>
      <c r="H91" s="17">
        <f t="shared" si="19"/>
        <v>45604.375</v>
      </c>
      <c r="I91" s="18">
        <f t="shared" si="13"/>
        <v>21969</v>
      </c>
      <c r="J91" s="12" t="str">
        <f t="shared" si="17"/>
        <v>NOT DUE</v>
      </c>
      <c r="K91" s="25" t="s">
        <v>209</v>
      </c>
      <c r="L91" s="15"/>
    </row>
    <row r="92" spans="1:12" ht="21.75" customHeight="1">
      <c r="A92" s="12" t="s">
        <v>221</v>
      </c>
      <c r="B92" s="23" t="s">
        <v>215</v>
      </c>
      <c r="C92" s="24" t="s">
        <v>82</v>
      </c>
      <c r="D92" s="40">
        <v>32000</v>
      </c>
      <c r="E92" s="8">
        <v>44082</v>
      </c>
      <c r="F92" s="8">
        <v>44082</v>
      </c>
      <c r="G92" s="20">
        <v>0</v>
      </c>
      <c r="H92" s="17">
        <f>IF(I92&lt;=32000,$F$5+(I92/24),"error")</f>
        <v>45604.375</v>
      </c>
      <c r="I92" s="18">
        <f t="shared" si="13"/>
        <v>21969</v>
      </c>
      <c r="J92" s="12" t="str">
        <f t="shared" si="17"/>
        <v>NOT DUE</v>
      </c>
      <c r="K92" s="25" t="s">
        <v>209</v>
      </c>
      <c r="L92" s="15"/>
    </row>
    <row r="93" spans="1:12" ht="38.25" customHeight="1">
      <c r="A93" s="12" t="s">
        <v>222</v>
      </c>
      <c r="B93" s="24" t="s">
        <v>4971</v>
      </c>
      <c r="C93" s="21" t="s">
        <v>228</v>
      </c>
      <c r="D93" s="40">
        <v>8000</v>
      </c>
      <c r="E93" s="8">
        <v>44082</v>
      </c>
      <c r="F93" s="8">
        <v>44134</v>
      </c>
      <c r="G93" s="20">
        <v>6776</v>
      </c>
      <c r="H93" s="17">
        <f>IF(I93&lt;=8000,$F$5+(I93/24),"error")</f>
        <v>44886.708333333336</v>
      </c>
      <c r="I93" s="18">
        <f t="shared" si="13"/>
        <v>4745</v>
      </c>
      <c r="J93" s="12" t="str">
        <f t="shared" si="17"/>
        <v>NOT DUE</v>
      </c>
      <c r="K93" s="25"/>
      <c r="L93" s="13"/>
    </row>
    <row r="94" spans="1:12" ht="36">
      <c r="A94" s="12" t="s">
        <v>223</v>
      </c>
      <c r="B94" s="24" t="s">
        <v>229</v>
      </c>
      <c r="C94" s="21" t="s">
        <v>228</v>
      </c>
      <c r="D94" s="40">
        <v>8000</v>
      </c>
      <c r="E94" s="8">
        <v>44082</v>
      </c>
      <c r="F94" s="306">
        <v>44134</v>
      </c>
      <c r="G94" s="304">
        <v>6776</v>
      </c>
      <c r="H94" s="17">
        <f>IF(I94&lt;=8000,$F$5+(I94/24),"error")</f>
        <v>44886.708333333336</v>
      </c>
      <c r="I94" s="18">
        <f t="shared" si="13"/>
        <v>4745</v>
      </c>
      <c r="J94" s="12" t="str">
        <f t="shared" si="17"/>
        <v>NOT DUE</v>
      </c>
      <c r="K94" s="15"/>
      <c r="L94" s="13"/>
    </row>
    <row r="95" spans="1:12" ht="36">
      <c r="A95" s="12" t="s">
        <v>224</v>
      </c>
      <c r="B95" s="24" t="s">
        <v>230</v>
      </c>
      <c r="C95" s="21" t="s">
        <v>228</v>
      </c>
      <c r="D95" s="40">
        <v>8000</v>
      </c>
      <c r="E95" s="8">
        <v>44082</v>
      </c>
      <c r="F95" s="306">
        <v>44134</v>
      </c>
      <c r="G95" s="304">
        <v>6776</v>
      </c>
      <c r="H95" s="17">
        <f t="shared" ref="H95:H97" si="20">IF(I95&lt;=8000,$F$5+(I95/24),"error")</f>
        <v>44886.708333333336</v>
      </c>
      <c r="I95" s="18">
        <f t="shared" si="13"/>
        <v>4745</v>
      </c>
      <c r="J95" s="12" t="str">
        <f t="shared" si="17"/>
        <v>NOT DUE</v>
      </c>
      <c r="K95" s="15"/>
      <c r="L95" s="13"/>
    </row>
    <row r="96" spans="1:12" ht="36">
      <c r="A96" s="12" t="s">
        <v>225</v>
      </c>
      <c r="B96" s="24" t="s">
        <v>231</v>
      </c>
      <c r="C96" s="21" t="s">
        <v>228</v>
      </c>
      <c r="D96" s="40">
        <v>8000</v>
      </c>
      <c r="E96" s="8">
        <v>44082</v>
      </c>
      <c r="F96" s="306">
        <v>44134</v>
      </c>
      <c r="G96" s="304">
        <v>6776</v>
      </c>
      <c r="H96" s="17">
        <f t="shared" si="20"/>
        <v>44886.708333333336</v>
      </c>
      <c r="I96" s="18">
        <f t="shared" si="13"/>
        <v>4745</v>
      </c>
      <c r="J96" s="12" t="str">
        <f t="shared" si="17"/>
        <v>NOT DUE</v>
      </c>
      <c r="K96" s="15"/>
      <c r="L96" s="13"/>
    </row>
    <row r="97" spans="1:12" ht="36">
      <c r="A97" s="12" t="s">
        <v>226</v>
      </c>
      <c r="B97" s="24" t="s">
        <v>232</v>
      </c>
      <c r="C97" s="21" t="s">
        <v>228</v>
      </c>
      <c r="D97" s="40">
        <v>8000</v>
      </c>
      <c r="E97" s="8">
        <v>44082</v>
      </c>
      <c r="F97" s="306">
        <v>44134</v>
      </c>
      <c r="G97" s="304">
        <v>6776</v>
      </c>
      <c r="H97" s="17">
        <f t="shared" si="20"/>
        <v>44886.708333333336</v>
      </c>
      <c r="I97" s="18">
        <f t="shared" si="13"/>
        <v>4745</v>
      </c>
      <c r="J97" s="12" t="str">
        <f t="shared" si="17"/>
        <v>NOT DUE</v>
      </c>
      <c r="K97" s="15"/>
      <c r="L97" s="13"/>
    </row>
    <row r="98" spans="1:12" ht="36">
      <c r="A98" s="12" t="s">
        <v>227</v>
      </c>
      <c r="B98" s="24" t="s">
        <v>233</v>
      </c>
      <c r="C98" s="21" t="s">
        <v>228</v>
      </c>
      <c r="D98" s="40">
        <v>8000</v>
      </c>
      <c r="E98" s="8">
        <v>44082</v>
      </c>
      <c r="F98" s="306">
        <v>44134</v>
      </c>
      <c r="G98" s="304">
        <v>6776</v>
      </c>
      <c r="H98" s="17">
        <f>IF(I98&lt;=8000,$F$5+(I98/24),"error")</f>
        <v>44886.708333333336</v>
      </c>
      <c r="I98" s="18">
        <f t="shared" si="13"/>
        <v>4745</v>
      </c>
      <c r="J98" s="12" t="str">
        <f t="shared" si="17"/>
        <v>NOT DUE</v>
      </c>
      <c r="K98" s="15"/>
      <c r="L98" s="13"/>
    </row>
    <row r="99" spans="1:12" ht="24">
      <c r="A99" s="12" t="s">
        <v>234</v>
      </c>
      <c r="B99" s="22" t="s">
        <v>2114</v>
      </c>
      <c r="C99" s="24" t="s">
        <v>202</v>
      </c>
      <c r="D99" s="40">
        <v>8000</v>
      </c>
      <c r="E99" s="8">
        <v>44082</v>
      </c>
      <c r="F99" s="366">
        <v>44573</v>
      </c>
      <c r="G99" s="304">
        <v>7961</v>
      </c>
      <c r="H99" s="17">
        <f>IF(I99&lt;=8000,$F$5+(I99/24),"error")</f>
        <v>44936.083333333336</v>
      </c>
      <c r="I99" s="18">
        <f t="shared" si="13"/>
        <v>5930</v>
      </c>
      <c r="J99" s="12" t="str">
        <f t="shared" si="17"/>
        <v>NOT DUE</v>
      </c>
      <c r="K99" s="15"/>
      <c r="L99" s="15"/>
    </row>
    <row r="100" spans="1:12" ht="24">
      <c r="A100" s="12" t="s">
        <v>235</v>
      </c>
      <c r="B100" s="22" t="s">
        <v>2115</v>
      </c>
      <c r="C100" s="24" t="s">
        <v>202</v>
      </c>
      <c r="D100" s="40">
        <v>8000</v>
      </c>
      <c r="E100" s="8">
        <v>44082</v>
      </c>
      <c r="F100" s="366">
        <v>44573</v>
      </c>
      <c r="G100" s="304">
        <v>7961</v>
      </c>
      <c r="H100" s="17">
        <f t="shared" ref="H100:H103" si="21">IF(I100&lt;=8000,$F$5+(I100/24),"error")</f>
        <v>44936.083333333336</v>
      </c>
      <c r="I100" s="18">
        <f t="shared" si="13"/>
        <v>5930</v>
      </c>
      <c r="J100" s="12" t="str">
        <f t="shared" si="17"/>
        <v>NOT DUE</v>
      </c>
      <c r="K100" s="15"/>
      <c r="L100" s="15"/>
    </row>
    <row r="101" spans="1:12" ht="24">
      <c r="A101" s="12" t="s">
        <v>236</v>
      </c>
      <c r="B101" s="22" t="s">
        <v>2116</v>
      </c>
      <c r="C101" s="24" t="s">
        <v>202</v>
      </c>
      <c r="D101" s="40">
        <v>8000</v>
      </c>
      <c r="E101" s="8">
        <v>44082</v>
      </c>
      <c r="F101" s="366">
        <v>44573</v>
      </c>
      <c r="G101" s="304">
        <v>7961</v>
      </c>
      <c r="H101" s="17">
        <f t="shared" si="21"/>
        <v>44936.083333333336</v>
      </c>
      <c r="I101" s="18">
        <f t="shared" si="13"/>
        <v>5930</v>
      </c>
      <c r="J101" s="12" t="str">
        <f t="shared" si="17"/>
        <v>NOT DUE</v>
      </c>
      <c r="K101" s="15"/>
      <c r="L101" s="15"/>
    </row>
    <row r="102" spans="1:12" ht="24">
      <c r="A102" s="12" t="s">
        <v>237</v>
      </c>
      <c r="B102" s="22" t="s">
        <v>2117</v>
      </c>
      <c r="C102" s="24" t="s">
        <v>202</v>
      </c>
      <c r="D102" s="40">
        <v>8000</v>
      </c>
      <c r="E102" s="8">
        <v>44082</v>
      </c>
      <c r="F102" s="366">
        <v>44573</v>
      </c>
      <c r="G102" s="304">
        <v>7961</v>
      </c>
      <c r="H102" s="17">
        <f t="shared" si="21"/>
        <v>44936.083333333336</v>
      </c>
      <c r="I102" s="18">
        <f t="shared" si="13"/>
        <v>5930</v>
      </c>
      <c r="J102" s="12" t="str">
        <f t="shared" si="17"/>
        <v>NOT DUE</v>
      </c>
      <c r="K102" s="15"/>
      <c r="L102" s="15"/>
    </row>
    <row r="103" spans="1:12" ht="24">
      <c r="A103" s="12" t="s">
        <v>238</v>
      </c>
      <c r="B103" s="22" t="s">
        <v>2118</v>
      </c>
      <c r="C103" s="24" t="s">
        <v>202</v>
      </c>
      <c r="D103" s="40">
        <v>8000</v>
      </c>
      <c r="E103" s="8">
        <v>44082</v>
      </c>
      <c r="F103" s="366">
        <v>44573</v>
      </c>
      <c r="G103" s="304">
        <v>7961</v>
      </c>
      <c r="H103" s="17">
        <f t="shared" si="21"/>
        <v>44936.083333333336</v>
      </c>
      <c r="I103" s="18">
        <f t="shared" si="13"/>
        <v>5930</v>
      </c>
      <c r="J103" s="12" t="str">
        <f t="shared" si="17"/>
        <v>NOT DUE</v>
      </c>
      <c r="K103" s="15"/>
      <c r="L103" s="15"/>
    </row>
    <row r="104" spans="1:12" ht="24">
      <c r="A104" s="12" t="s">
        <v>239</v>
      </c>
      <c r="B104" s="22" t="s">
        <v>2119</v>
      </c>
      <c r="C104" s="24" t="s">
        <v>202</v>
      </c>
      <c r="D104" s="40">
        <v>8000</v>
      </c>
      <c r="E104" s="8">
        <v>44082</v>
      </c>
      <c r="F104" s="366">
        <v>44573</v>
      </c>
      <c r="G104" s="304">
        <v>7961</v>
      </c>
      <c r="H104" s="17">
        <f>IF(I104&lt;=8000,$F$5+(I104/24),"error")</f>
        <v>44936.083333333336</v>
      </c>
      <c r="I104" s="18">
        <f t="shared" si="13"/>
        <v>5930</v>
      </c>
      <c r="J104" s="12" t="str">
        <f t="shared" si="17"/>
        <v>NOT DUE</v>
      </c>
      <c r="K104" s="15"/>
      <c r="L104" s="15"/>
    </row>
    <row r="105" spans="1:12" ht="33.75" customHeight="1">
      <c r="A105" s="12" t="s">
        <v>240</v>
      </c>
      <c r="B105" s="22" t="s">
        <v>2114</v>
      </c>
      <c r="C105" s="24" t="s">
        <v>82</v>
      </c>
      <c r="D105" s="40">
        <v>32000</v>
      </c>
      <c r="E105" s="8">
        <v>44082</v>
      </c>
      <c r="F105" s="8">
        <v>44082</v>
      </c>
      <c r="G105" s="20">
        <v>0</v>
      </c>
      <c r="H105" s="17">
        <f>IF(I105&lt;=32000,$F$5+(I105/24),"error")</f>
        <v>45604.375</v>
      </c>
      <c r="I105" s="18">
        <f t="shared" si="13"/>
        <v>21969</v>
      </c>
      <c r="J105" s="12" t="str">
        <f t="shared" si="17"/>
        <v>NOT DUE</v>
      </c>
      <c r="K105" s="26" t="s">
        <v>209</v>
      </c>
      <c r="L105" s="225" t="s">
        <v>4005</v>
      </c>
    </row>
    <row r="106" spans="1:12" ht="33" customHeight="1">
      <c r="A106" s="12" t="s">
        <v>241</v>
      </c>
      <c r="B106" s="22" t="s">
        <v>2115</v>
      </c>
      <c r="C106" s="24" t="s">
        <v>82</v>
      </c>
      <c r="D106" s="40">
        <v>32000</v>
      </c>
      <c r="E106" s="8">
        <v>44082</v>
      </c>
      <c r="F106" s="8">
        <v>44082</v>
      </c>
      <c r="G106" s="20">
        <v>0</v>
      </c>
      <c r="H106" s="17">
        <f>IF(I106&lt;=32000,$F$5+(I106/24),"error")</f>
        <v>45604.375</v>
      </c>
      <c r="I106" s="18">
        <f t="shared" si="13"/>
        <v>21969</v>
      </c>
      <c r="J106" s="12" t="str">
        <f t="shared" si="17"/>
        <v>NOT DUE</v>
      </c>
      <c r="K106" s="26" t="s">
        <v>209</v>
      </c>
      <c r="L106" s="225" t="s">
        <v>4005</v>
      </c>
    </row>
    <row r="107" spans="1:12" ht="18.75" customHeight="1">
      <c r="A107" s="12" t="s">
        <v>242</v>
      </c>
      <c r="B107" s="22" t="s">
        <v>2116</v>
      </c>
      <c r="C107" s="24" t="s">
        <v>82</v>
      </c>
      <c r="D107" s="40">
        <v>32000</v>
      </c>
      <c r="E107" s="8">
        <v>44082</v>
      </c>
      <c r="F107" s="8">
        <v>44082</v>
      </c>
      <c r="G107" s="20">
        <v>0</v>
      </c>
      <c r="H107" s="17">
        <f t="shared" ref="H107:H116" si="22">IF(I107&lt;=32000,$F$5+(I107/24),"error")</f>
        <v>45604.375</v>
      </c>
      <c r="I107" s="18">
        <f t="shared" si="13"/>
        <v>21969</v>
      </c>
      <c r="J107" s="12" t="str">
        <f t="shared" si="17"/>
        <v>NOT DUE</v>
      </c>
      <c r="K107" s="26" t="s">
        <v>209</v>
      </c>
      <c r="L107" s="225" t="s">
        <v>4005</v>
      </c>
    </row>
    <row r="108" spans="1:12" ht="18.75" customHeight="1">
      <c r="A108" s="12" t="s">
        <v>243</v>
      </c>
      <c r="B108" s="22" t="s">
        <v>2117</v>
      </c>
      <c r="C108" s="24" t="s">
        <v>82</v>
      </c>
      <c r="D108" s="40">
        <v>32000</v>
      </c>
      <c r="E108" s="8">
        <v>44082</v>
      </c>
      <c r="F108" s="8">
        <v>44082</v>
      </c>
      <c r="G108" s="20">
        <v>0</v>
      </c>
      <c r="H108" s="17">
        <f t="shared" si="22"/>
        <v>45604.375</v>
      </c>
      <c r="I108" s="18">
        <f t="shared" si="13"/>
        <v>21969</v>
      </c>
      <c r="J108" s="12" t="str">
        <f t="shared" si="17"/>
        <v>NOT DUE</v>
      </c>
      <c r="K108" s="26" t="s">
        <v>209</v>
      </c>
      <c r="L108" s="225" t="s">
        <v>4005</v>
      </c>
    </row>
    <row r="109" spans="1:12" ht="18.75" customHeight="1">
      <c r="A109" s="12" t="s">
        <v>244</v>
      </c>
      <c r="B109" s="22" t="s">
        <v>2118</v>
      </c>
      <c r="C109" s="24" t="s">
        <v>82</v>
      </c>
      <c r="D109" s="40">
        <v>32000</v>
      </c>
      <c r="E109" s="8">
        <v>44082</v>
      </c>
      <c r="F109" s="8">
        <v>44082</v>
      </c>
      <c r="G109" s="20">
        <v>0</v>
      </c>
      <c r="H109" s="17">
        <f t="shared" si="22"/>
        <v>45604.375</v>
      </c>
      <c r="I109" s="18">
        <f t="shared" si="13"/>
        <v>21969</v>
      </c>
      <c r="J109" s="12" t="str">
        <f t="shared" si="17"/>
        <v>NOT DUE</v>
      </c>
      <c r="K109" s="26" t="s">
        <v>209</v>
      </c>
      <c r="L109" s="225" t="s">
        <v>4005</v>
      </c>
    </row>
    <row r="110" spans="1:12" ht="18.75" customHeight="1">
      <c r="A110" s="12" t="s">
        <v>245</v>
      </c>
      <c r="B110" s="22" t="s">
        <v>2119</v>
      </c>
      <c r="C110" s="24" t="s">
        <v>82</v>
      </c>
      <c r="D110" s="40">
        <v>32000</v>
      </c>
      <c r="E110" s="8">
        <v>44082</v>
      </c>
      <c r="F110" s="8">
        <v>44082</v>
      </c>
      <c r="G110" s="20">
        <v>0</v>
      </c>
      <c r="H110" s="17">
        <f t="shared" si="22"/>
        <v>45604.375</v>
      </c>
      <c r="I110" s="18">
        <f t="shared" si="13"/>
        <v>21969</v>
      </c>
      <c r="J110" s="12" t="str">
        <f t="shared" si="17"/>
        <v>NOT DUE</v>
      </c>
      <c r="K110" s="26" t="s">
        <v>209</v>
      </c>
      <c r="L110" s="225" t="s">
        <v>4005</v>
      </c>
    </row>
    <row r="111" spans="1:12" ht="18" customHeight="1">
      <c r="A111" s="12" t="s">
        <v>246</v>
      </c>
      <c r="B111" s="23" t="s">
        <v>252</v>
      </c>
      <c r="C111" s="22" t="s">
        <v>264</v>
      </c>
      <c r="D111" s="40">
        <v>32000</v>
      </c>
      <c r="E111" s="8">
        <v>44082</v>
      </c>
      <c r="F111" s="8">
        <v>44082</v>
      </c>
      <c r="G111" s="20">
        <v>0</v>
      </c>
      <c r="H111" s="17">
        <f t="shared" si="22"/>
        <v>45604.375</v>
      </c>
      <c r="I111" s="18">
        <f t="shared" si="13"/>
        <v>21969</v>
      </c>
      <c r="J111" s="12" t="str">
        <f t="shared" si="17"/>
        <v>NOT DUE</v>
      </c>
      <c r="K111" s="15"/>
      <c r="L111" s="15"/>
    </row>
    <row r="112" spans="1:12" ht="18" customHeight="1">
      <c r="A112" s="12" t="s">
        <v>247</v>
      </c>
      <c r="B112" s="23" t="s">
        <v>253</v>
      </c>
      <c r="C112" s="22" t="s">
        <v>264</v>
      </c>
      <c r="D112" s="40">
        <v>32000</v>
      </c>
      <c r="E112" s="8">
        <v>44082</v>
      </c>
      <c r="F112" s="8">
        <v>44082</v>
      </c>
      <c r="G112" s="20">
        <v>0</v>
      </c>
      <c r="H112" s="17">
        <f t="shared" si="22"/>
        <v>45604.375</v>
      </c>
      <c r="I112" s="18">
        <f t="shared" si="13"/>
        <v>21969</v>
      </c>
      <c r="J112" s="12" t="str">
        <f t="shared" si="17"/>
        <v>NOT DUE</v>
      </c>
      <c r="K112" s="15"/>
      <c r="L112" s="15"/>
    </row>
    <row r="113" spans="1:12" ht="18" customHeight="1">
      <c r="A113" s="12" t="s">
        <v>248</v>
      </c>
      <c r="B113" s="23" t="s">
        <v>254</v>
      </c>
      <c r="C113" s="22" t="s">
        <v>264</v>
      </c>
      <c r="D113" s="40">
        <v>32000</v>
      </c>
      <c r="E113" s="8">
        <v>44082</v>
      </c>
      <c r="F113" s="8">
        <v>44082</v>
      </c>
      <c r="G113" s="20">
        <v>0</v>
      </c>
      <c r="H113" s="17">
        <f t="shared" si="22"/>
        <v>45604.375</v>
      </c>
      <c r="I113" s="18">
        <f t="shared" si="13"/>
        <v>21969</v>
      </c>
      <c r="J113" s="12" t="str">
        <f t="shared" si="17"/>
        <v>NOT DUE</v>
      </c>
      <c r="K113" s="15"/>
      <c r="L113" s="15"/>
    </row>
    <row r="114" spans="1:12" ht="18" customHeight="1">
      <c r="A114" s="12" t="s">
        <v>249</v>
      </c>
      <c r="B114" s="23" t="s">
        <v>255</v>
      </c>
      <c r="C114" s="22" t="s">
        <v>264</v>
      </c>
      <c r="D114" s="40">
        <v>32000</v>
      </c>
      <c r="E114" s="8">
        <v>44082</v>
      </c>
      <c r="F114" s="8">
        <v>44082</v>
      </c>
      <c r="G114" s="20">
        <v>0</v>
      </c>
      <c r="H114" s="17">
        <f>IF(I114&lt;=32000,$F$5+(I114/24),"error")</f>
        <v>45604.375</v>
      </c>
      <c r="I114" s="18">
        <f t="shared" si="13"/>
        <v>21969</v>
      </c>
      <c r="J114" s="12" t="str">
        <f t="shared" si="17"/>
        <v>NOT DUE</v>
      </c>
      <c r="K114" s="15"/>
      <c r="L114" s="15"/>
    </row>
    <row r="115" spans="1:12" ht="18" customHeight="1">
      <c r="A115" s="12" t="s">
        <v>250</v>
      </c>
      <c r="B115" s="23" t="s">
        <v>256</v>
      </c>
      <c r="C115" s="22" t="s">
        <v>264</v>
      </c>
      <c r="D115" s="40">
        <v>32000</v>
      </c>
      <c r="E115" s="8">
        <v>44082</v>
      </c>
      <c r="F115" s="8">
        <v>44082</v>
      </c>
      <c r="G115" s="20">
        <v>0</v>
      </c>
      <c r="H115" s="17">
        <f>IF(I115&lt;=32000,$F$5+(I115/24),"error")</f>
        <v>45604.375</v>
      </c>
      <c r="I115" s="18">
        <f t="shared" si="13"/>
        <v>21969</v>
      </c>
      <c r="J115" s="12" t="str">
        <f t="shared" si="17"/>
        <v>NOT DUE</v>
      </c>
      <c r="K115" s="15"/>
      <c r="L115" s="15"/>
    </row>
    <row r="116" spans="1:12" ht="18" customHeight="1">
      <c r="A116" s="12" t="s">
        <v>251</v>
      </c>
      <c r="B116" s="169" t="s">
        <v>257</v>
      </c>
      <c r="C116" s="22" t="s">
        <v>264</v>
      </c>
      <c r="D116" s="40">
        <v>32000</v>
      </c>
      <c r="E116" s="8">
        <v>44082</v>
      </c>
      <c r="F116" s="8">
        <v>44082</v>
      </c>
      <c r="G116" s="20">
        <v>0</v>
      </c>
      <c r="H116" s="17">
        <f t="shared" si="22"/>
        <v>45604.375</v>
      </c>
      <c r="I116" s="18">
        <f t="shared" si="13"/>
        <v>21969</v>
      </c>
      <c r="J116" s="12" t="str">
        <f t="shared" si="17"/>
        <v>NOT DUE</v>
      </c>
      <c r="K116" s="15"/>
      <c r="L116" s="15"/>
    </row>
    <row r="117" spans="1:12" ht="30" customHeight="1">
      <c r="A117" s="12" t="s">
        <v>258</v>
      </c>
      <c r="B117" s="171" t="s">
        <v>2113</v>
      </c>
      <c r="C117" s="170" t="s">
        <v>4005</v>
      </c>
      <c r="D117" s="226">
        <v>8000</v>
      </c>
      <c r="E117" s="8">
        <v>44082</v>
      </c>
      <c r="F117" s="366">
        <v>44573</v>
      </c>
      <c r="G117" s="304">
        <v>7961</v>
      </c>
      <c r="H117" s="17">
        <f>IF(I117&lt;=8000,$F$5+(I117/24),"error")</f>
        <v>44936.083333333336</v>
      </c>
      <c r="I117" s="18">
        <f t="shared" si="13"/>
        <v>5930</v>
      </c>
      <c r="J117" s="12" t="str">
        <f t="shared" si="17"/>
        <v>NOT DUE</v>
      </c>
      <c r="K117" s="15"/>
      <c r="L117" s="225" t="s">
        <v>265</v>
      </c>
    </row>
    <row r="118" spans="1:12" ht="29.25" customHeight="1">
      <c r="A118" s="12" t="s">
        <v>259</v>
      </c>
      <c r="B118" s="171" t="s">
        <v>2126</v>
      </c>
      <c r="C118" s="170" t="s">
        <v>4005</v>
      </c>
      <c r="D118" s="226">
        <v>8000</v>
      </c>
      <c r="E118" s="8">
        <v>44082</v>
      </c>
      <c r="F118" s="366">
        <v>44573</v>
      </c>
      <c r="G118" s="304">
        <v>7961</v>
      </c>
      <c r="H118" s="17">
        <f t="shared" ref="H118:H124" si="23">IF(I118&lt;=8000,$F$5+(I118/24),"error")</f>
        <v>44936.083333333336</v>
      </c>
      <c r="I118" s="18">
        <f t="shared" si="13"/>
        <v>5930</v>
      </c>
      <c r="J118" s="12" t="str">
        <f t="shared" si="17"/>
        <v>NOT DUE</v>
      </c>
      <c r="K118" s="15"/>
      <c r="L118" s="225" t="s">
        <v>266</v>
      </c>
    </row>
    <row r="119" spans="1:12" ht="31.5" customHeight="1">
      <c r="A119" s="12" t="s">
        <v>260</v>
      </c>
      <c r="B119" s="171" t="s">
        <v>2127</v>
      </c>
      <c r="C119" s="170" t="s">
        <v>4005</v>
      </c>
      <c r="D119" s="226">
        <v>8000</v>
      </c>
      <c r="E119" s="8">
        <v>44082</v>
      </c>
      <c r="F119" s="366">
        <v>44573</v>
      </c>
      <c r="G119" s="304">
        <v>7961</v>
      </c>
      <c r="H119" s="17">
        <f t="shared" si="23"/>
        <v>44936.083333333336</v>
      </c>
      <c r="I119" s="18">
        <f t="shared" si="13"/>
        <v>5930</v>
      </c>
      <c r="J119" s="12" t="str">
        <f t="shared" si="17"/>
        <v>NOT DUE</v>
      </c>
      <c r="K119" s="15"/>
      <c r="L119" s="225" t="s">
        <v>267</v>
      </c>
    </row>
    <row r="120" spans="1:12" ht="29.25" customHeight="1">
      <c r="A120" s="12" t="s">
        <v>261</v>
      </c>
      <c r="B120" s="171" t="s">
        <v>2128</v>
      </c>
      <c r="C120" s="170" t="s">
        <v>4005</v>
      </c>
      <c r="D120" s="226">
        <v>8000</v>
      </c>
      <c r="E120" s="8">
        <v>44082</v>
      </c>
      <c r="F120" s="366">
        <v>44573</v>
      </c>
      <c r="G120" s="304">
        <v>7961</v>
      </c>
      <c r="H120" s="17">
        <f t="shared" si="23"/>
        <v>44936.083333333336</v>
      </c>
      <c r="I120" s="18">
        <f t="shared" ref="I120:I132" si="24">D120-($F$4-G120)</f>
        <v>5930</v>
      </c>
      <c r="J120" s="12" t="str">
        <f t="shared" si="17"/>
        <v>NOT DUE</v>
      </c>
      <c r="K120" s="15"/>
      <c r="L120" s="225" t="s">
        <v>268</v>
      </c>
    </row>
    <row r="121" spans="1:12" ht="27.75" customHeight="1">
      <c r="A121" s="12" t="s">
        <v>262</v>
      </c>
      <c r="B121" s="171" t="s">
        <v>2129</v>
      </c>
      <c r="C121" s="170" t="s">
        <v>4005</v>
      </c>
      <c r="D121" s="226">
        <v>8000</v>
      </c>
      <c r="E121" s="8">
        <v>44082</v>
      </c>
      <c r="F121" s="366">
        <v>44573</v>
      </c>
      <c r="G121" s="304">
        <v>7961</v>
      </c>
      <c r="H121" s="17">
        <f t="shared" si="23"/>
        <v>44936.083333333336</v>
      </c>
      <c r="I121" s="18">
        <f t="shared" si="24"/>
        <v>5930</v>
      </c>
      <c r="J121" s="12" t="str">
        <f t="shared" si="17"/>
        <v>NOT DUE</v>
      </c>
      <c r="K121" s="15"/>
      <c r="L121" s="225" t="s">
        <v>269</v>
      </c>
    </row>
    <row r="122" spans="1:12" ht="26.25" customHeight="1">
      <c r="A122" s="12" t="s">
        <v>263</v>
      </c>
      <c r="B122" s="171" t="s">
        <v>4973</v>
      </c>
      <c r="C122" s="170" t="s">
        <v>4005</v>
      </c>
      <c r="D122" s="226">
        <v>8000</v>
      </c>
      <c r="E122" s="8">
        <v>44082</v>
      </c>
      <c r="F122" s="366">
        <v>44573</v>
      </c>
      <c r="G122" s="304">
        <v>7961</v>
      </c>
      <c r="H122" s="17">
        <f t="shared" si="23"/>
        <v>44936.083333333336</v>
      </c>
      <c r="I122" s="18">
        <f t="shared" si="24"/>
        <v>5930</v>
      </c>
      <c r="J122" s="12" t="str">
        <f t="shared" si="17"/>
        <v>NOT DUE</v>
      </c>
      <c r="K122" s="15"/>
      <c r="L122" s="225" t="s">
        <v>270</v>
      </c>
    </row>
    <row r="123" spans="1:12" ht="25.5" customHeight="1">
      <c r="A123" s="12" t="s">
        <v>271</v>
      </c>
      <c r="B123" s="171" t="s">
        <v>3870</v>
      </c>
      <c r="C123" s="170" t="s">
        <v>4005</v>
      </c>
      <c r="D123" s="226">
        <v>8000</v>
      </c>
      <c r="E123" s="8">
        <v>44082</v>
      </c>
      <c r="F123" s="366">
        <v>44573</v>
      </c>
      <c r="G123" s="304">
        <v>7961</v>
      </c>
      <c r="H123" s="17">
        <f t="shared" si="23"/>
        <v>44936.083333333336</v>
      </c>
      <c r="I123" s="18">
        <f t="shared" si="24"/>
        <v>5930</v>
      </c>
      <c r="J123" s="12" t="str">
        <f t="shared" si="17"/>
        <v>NOT DUE</v>
      </c>
      <c r="K123" s="15"/>
      <c r="L123" s="225" t="s">
        <v>3756</v>
      </c>
    </row>
    <row r="124" spans="1:12" ht="26.25" customHeight="1">
      <c r="A124" s="12" t="s">
        <v>272</v>
      </c>
      <c r="B124" s="171" t="s">
        <v>3871</v>
      </c>
      <c r="C124" s="170" t="s">
        <v>4005</v>
      </c>
      <c r="D124" s="226">
        <v>8000</v>
      </c>
      <c r="E124" s="8">
        <v>44082</v>
      </c>
      <c r="F124" s="366">
        <v>44573</v>
      </c>
      <c r="G124" s="304">
        <v>7961</v>
      </c>
      <c r="H124" s="17">
        <f t="shared" si="23"/>
        <v>44936.083333333336</v>
      </c>
      <c r="I124" s="18">
        <f t="shared" si="24"/>
        <v>5930</v>
      </c>
      <c r="J124" s="12" t="str">
        <f t="shared" si="17"/>
        <v>NOT DUE</v>
      </c>
      <c r="K124" s="15"/>
      <c r="L124" s="225" t="s">
        <v>4511</v>
      </c>
    </row>
    <row r="125" spans="1:12" ht="30" customHeight="1">
      <c r="A125" s="12" t="s">
        <v>273</v>
      </c>
      <c r="B125" s="170" t="s">
        <v>2113</v>
      </c>
      <c r="C125" s="170" t="s">
        <v>278</v>
      </c>
      <c r="D125" s="226">
        <v>32000</v>
      </c>
      <c r="E125" s="8">
        <v>44082</v>
      </c>
      <c r="F125" s="8">
        <v>44082</v>
      </c>
      <c r="G125" s="20">
        <v>0</v>
      </c>
      <c r="H125" s="17">
        <f>IF(I125&lt;=32000,$F$5+(I125/24),"error")</f>
        <v>45604.375</v>
      </c>
      <c r="I125" s="18">
        <f t="shared" si="24"/>
        <v>21969</v>
      </c>
      <c r="J125" s="12" t="str">
        <f t="shared" si="17"/>
        <v>NOT DUE</v>
      </c>
      <c r="K125" s="26" t="s">
        <v>285</v>
      </c>
      <c r="L125" s="225" t="s">
        <v>265</v>
      </c>
    </row>
    <row r="126" spans="1:12" ht="30" customHeight="1">
      <c r="A126" s="12" t="s">
        <v>274</v>
      </c>
      <c r="B126" s="170" t="s">
        <v>2126</v>
      </c>
      <c r="C126" s="170" t="s">
        <v>278</v>
      </c>
      <c r="D126" s="226">
        <v>32000</v>
      </c>
      <c r="E126" s="8">
        <v>44082</v>
      </c>
      <c r="F126" s="8">
        <v>44082</v>
      </c>
      <c r="G126" s="20">
        <v>0</v>
      </c>
      <c r="H126" s="17">
        <f t="shared" ref="H126:H131" si="25">IF(I126&lt;=32000,$F$5+(I126/24),"error")</f>
        <v>45604.375</v>
      </c>
      <c r="I126" s="18">
        <f t="shared" si="24"/>
        <v>21969</v>
      </c>
      <c r="J126" s="12" t="str">
        <f t="shared" si="17"/>
        <v>NOT DUE</v>
      </c>
      <c r="K126" s="26" t="s">
        <v>285</v>
      </c>
      <c r="L126" s="225" t="s">
        <v>266</v>
      </c>
    </row>
    <row r="127" spans="1:12" ht="30" customHeight="1">
      <c r="A127" s="12" t="s">
        <v>275</v>
      </c>
      <c r="B127" s="170" t="s">
        <v>2127</v>
      </c>
      <c r="C127" s="170" t="s">
        <v>278</v>
      </c>
      <c r="D127" s="226">
        <v>32000</v>
      </c>
      <c r="E127" s="8">
        <v>44082</v>
      </c>
      <c r="F127" s="8">
        <v>44082</v>
      </c>
      <c r="G127" s="20">
        <v>0</v>
      </c>
      <c r="H127" s="17">
        <f t="shared" si="25"/>
        <v>45604.375</v>
      </c>
      <c r="I127" s="18">
        <f t="shared" si="24"/>
        <v>21969</v>
      </c>
      <c r="J127" s="12" t="str">
        <f t="shared" si="17"/>
        <v>NOT DUE</v>
      </c>
      <c r="K127" s="26" t="s">
        <v>285</v>
      </c>
      <c r="L127" s="225" t="s">
        <v>267</v>
      </c>
    </row>
    <row r="128" spans="1:12" ht="30" customHeight="1">
      <c r="A128" s="12" t="s">
        <v>276</v>
      </c>
      <c r="B128" s="170" t="s">
        <v>2128</v>
      </c>
      <c r="C128" s="170" t="s">
        <v>278</v>
      </c>
      <c r="D128" s="226">
        <v>32000</v>
      </c>
      <c r="E128" s="8">
        <v>44082</v>
      </c>
      <c r="F128" s="8">
        <v>44082</v>
      </c>
      <c r="G128" s="20">
        <v>0</v>
      </c>
      <c r="H128" s="17">
        <f>IF(I128&lt;=32000,$F$5+(I128/24),"error")</f>
        <v>45604.375</v>
      </c>
      <c r="I128" s="18">
        <f t="shared" si="24"/>
        <v>21969</v>
      </c>
      <c r="J128" s="12" t="str">
        <f t="shared" si="17"/>
        <v>NOT DUE</v>
      </c>
      <c r="K128" s="26" t="s">
        <v>285</v>
      </c>
      <c r="L128" s="225" t="s">
        <v>268</v>
      </c>
    </row>
    <row r="129" spans="1:12" ht="30" customHeight="1">
      <c r="A129" s="12" t="s">
        <v>279</v>
      </c>
      <c r="B129" s="170" t="s">
        <v>2129</v>
      </c>
      <c r="C129" s="170" t="s">
        <v>278</v>
      </c>
      <c r="D129" s="226">
        <v>32000</v>
      </c>
      <c r="E129" s="8">
        <v>44082</v>
      </c>
      <c r="F129" s="8">
        <v>44082</v>
      </c>
      <c r="G129" s="20">
        <v>0</v>
      </c>
      <c r="H129" s="17">
        <f t="shared" si="25"/>
        <v>45604.375</v>
      </c>
      <c r="I129" s="18">
        <f t="shared" si="24"/>
        <v>21969</v>
      </c>
      <c r="J129" s="12" t="str">
        <f t="shared" si="17"/>
        <v>NOT DUE</v>
      </c>
      <c r="K129" s="26" t="s">
        <v>285</v>
      </c>
      <c r="L129" s="225" t="s">
        <v>269</v>
      </c>
    </row>
    <row r="130" spans="1:12" ht="30" customHeight="1">
      <c r="A130" s="12" t="s">
        <v>280</v>
      </c>
      <c r="B130" s="170" t="s">
        <v>2130</v>
      </c>
      <c r="C130" s="170" t="s">
        <v>278</v>
      </c>
      <c r="D130" s="226">
        <v>32000</v>
      </c>
      <c r="E130" s="8">
        <v>44082</v>
      </c>
      <c r="F130" s="8">
        <v>44082</v>
      </c>
      <c r="G130" s="20">
        <v>0</v>
      </c>
      <c r="H130" s="17">
        <f>IF(I130&lt;=32000,$F$5+(I130/24),"error")</f>
        <v>45604.375</v>
      </c>
      <c r="I130" s="18">
        <f t="shared" si="24"/>
        <v>21969</v>
      </c>
      <c r="J130" s="12" t="str">
        <f t="shared" si="17"/>
        <v>NOT DUE</v>
      </c>
      <c r="K130" s="26" t="s">
        <v>285</v>
      </c>
      <c r="L130" s="225" t="s">
        <v>270</v>
      </c>
    </row>
    <row r="131" spans="1:12" ht="30" customHeight="1">
      <c r="A131" s="12" t="s">
        <v>281</v>
      </c>
      <c r="B131" s="170" t="s">
        <v>3870</v>
      </c>
      <c r="C131" s="170" t="s">
        <v>278</v>
      </c>
      <c r="D131" s="226">
        <v>32000</v>
      </c>
      <c r="E131" s="8">
        <v>44082</v>
      </c>
      <c r="F131" s="8">
        <v>44082</v>
      </c>
      <c r="G131" s="20">
        <v>0</v>
      </c>
      <c r="H131" s="17">
        <f t="shared" si="25"/>
        <v>45604.375</v>
      </c>
      <c r="I131" s="18">
        <f t="shared" si="24"/>
        <v>21969</v>
      </c>
      <c r="J131" s="12" t="str">
        <f t="shared" si="17"/>
        <v>NOT DUE</v>
      </c>
      <c r="K131" s="26" t="s">
        <v>285</v>
      </c>
      <c r="L131" s="225" t="s">
        <v>3756</v>
      </c>
    </row>
    <row r="132" spans="1:12" ht="30" customHeight="1">
      <c r="A132" s="12" t="s">
        <v>282</v>
      </c>
      <c r="B132" s="170" t="s">
        <v>3871</v>
      </c>
      <c r="C132" s="170" t="s">
        <v>278</v>
      </c>
      <c r="D132" s="226">
        <v>32000</v>
      </c>
      <c r="E132" s="8">
        <v>44082</v>
      </c>
      <c r="F132" s="8">
        <v>44082</v>
      </c>
      <c r="G132" s="20">
        <v>0</v>
      </c>
      <c r="H132" s="17">
        <f>IF(I132&lt;=32000,$F$5+(I132/24),"error")</f>
        <v>45604.375</v>
      </c>
      <c r="I132" s="18">
        <f t="shared" si="24"/>
        <v>21969</v>
      </c>
      <c r="J132" s="12" t="str">
        <f t="shared" si="17"/>
        <v>NOT DUE</v>
      </c>
      <c r="K132" s="26" t="s">
        <v>285</v>
      </c>
      <c r="L132" s="225" t="s">
        <v>4511</v>
      </c>
    </row>
    <row r="133" spans="1:12" ht="38.25" customHeight="1">
      <c r="A133" s="12" t="s">
        <v>283</v>
      </c>
      <c r="B133" s="172" t="s">
        <v>286</v>
      </c>
      <c r="C133" s="24" t="s">
        <v>288</v>
      </c>
      <c r="D133" s="40">
        <v>8000</v>
      </c>
      <c r="E133" s="8">
        <v>44082</v>
      </c>
      <c r="F133" s="366">
        <v>44573</v>
      </c>
      <c r="G133" s="304">
        <v>7961</v>
      </c>
      <c r="H133" s="174">
        <f>IF(I133&lt;=8000,$F$5+(I133/24),"error")</f>
        <v>44936.083333333336</v>
      </c>
      <c r="I133" s="18">
        <f>D133-($F$4-G133)</f>
        <v>5930</v>
      </c>
      <c r="J133" s="12" t="str">
        <f t="shared" ref="J133:J196" si="26">IF(I133="","",IF(I133=0,"DUE",IF(I133&lt;0,"OVERDUE","NOT DUE")))</f>
        <v>NOT DUE</v>
      </c>
      <c r="K133" s="27" t="s">
        <v>289</v>
      </c>
      <c r="L133" s="175"/>
    </row>
    <row r="134" spans="1:12" ht="48">
      <c r="A134" s="270" t="s">
        <v>284</v>
      </c>
      <c r="B134" s="24" t="s">
        <v>292</v>
      </c>
      <c r="C134" s="24" t="s">
        <v>294</v>
      </c>
      <c r="D134" s="12" t="s">
        <v>1</v>
      </c>
      <c r="E134" s="8">
        <v>44082</v>
      </c>
      <c r="F134" s="366">
        <v>44689</v>
      </c>
      <c r="G134" s="82"/>
      <c r="H134" s="10">
        <f>F134+(1)</f>
        <v>44690</v>
      </c>
      <c r="I134" s="11">
        <f ca="1">IF(ISBLANK(H134),"",H134-DATE(YEAR(NOW()),MONTH(NOW()),DAY(NOW())))</f>
        <v>1</v>
      </c>
      <c r="J134" s="12" t="str">
        <f t="shared" ca="1" si="26"/>
        <v>NOT DUE</v>
      </c>
      <c r="K134" s="27" t="s">
        <v>295</v>
      </c>
      <c r="L134" s="15"/>
    </row>
    <row r="135" spans="1:12" ht="24" customHeight="1">
      <c r="A135" s="12" t="s">
        <v>287</v>
      </c>
      <c r="B135" s="19" t="s">
        <v>4972</v>
      </c>
      <c r="C135" s="24" t="s">
        <v>294</v>
      </c>
      <c r="D135" s="40">
        <v>8000</v>
      </c>
      <c r="E135" s="8">
        <v>44082</v>
      </c>
      <c r="F135" s="366">
        <v>44573</v>
      </c>
      <c r="G135" s="304">
        <v>7961</v>
      </c>
      <c r="H135" s="174">
        <f>IF(I135&lt;=8000,$F$5+(I135/24),"error")</f>
        <v>44936.083333333336</v>
      </c>
      <c r="I135" s="18">
        <f t="shared" ref="I135:I162" si="27">D135-($F$4-G135)</f>
        <v>5930</v>
      </c>
      <c r="J135" s="12" t="str">
        <f t="shared" si="26"/>
        <v>NOT DUE</v>
      </c>
      <c r="K135" s="26"/>
      <c r="L135" s="15"/>
    </row>
    <row r="136" spans="1:12" ht="24" customHeight="1">
      <c r="A136" s="12" t="s">
        <v>290</v>
      </c>
      <c r="B136" s="24" t="s">
        <v>297</v>
      </c>
      <c r="C136" s="24" t="s">
        <v>277</v>
      </c>
      <c r="D136" s="33">
        <v>8000</v>
      </c>
      <c r="E136" s="8">
        <v>44082</v>
      </c>
      <c r="F136" s="366">
        <v>44573</v>
      </c>
      <c r="G136" s="304">
        <v>7961</v>
      </c>
      <c r="H136" s="174">
        <f>IF(I136&lt;=8000,$F$5+(I136/24),"error")</f>
        <v>44936.083333333336</v>
      </c>
      <c r="I136" s="18">
        <f t="shared" si="27"/>
        <v>5930</v>
      </c>
      <c r="J136" s="12" t="str">
        <f t="shared" si="26"/>
        <v>NOT DUE</v>
      </c>
      <c r="K136" s="26" t="s">
        <v>314</v>
      </c>
      <c r="L136" s="15"/>
    </row>
    <row r="137" spans="1:12" ht="24" customHeight="1">
      <c r="A137" s="12" t="s">
        <v>291</v>
      </c>
      <c r="B137" s="24" t="s">
        <v>298</v>
      </c>
      <c r="C137" s="24" t="s">
        <v>315</v>
      </c>
      <c r="D137" s="33">
        <v>4000</v>
      </c>
      <c r="E137" s="8">
        <v>44082</v>
      </c>
      <c r="F137" s="366">
        <v>44573</v>
      </c>
      <c r="G137" s="304">
        <v>7961</v>
      </c>
      <c r="H137" s="17">
        <f>IF(I137&lt;=4000,$F$5+(I137/24),"error")</f>
        <v>44769.416666666664</v>
      </c>
      <c r="I137" s="18">
        <f t="shared" si="27"/>
        <v>1930</v>
      </c>
      <c r="J137" s="12" t="str">
        <f t="shared" si="26"/>
        <v>NOT DUE</v>
      </c>
      <c r="K137" s="26" t="s">
        <v>316</v>
      </c>
      <c r="L137" s="15"/>
    </row>
    <row r="138" spans="1:12" ht="24" customHeight="1">
      <c r="A138" s="12" t="s">
        <v>293</v>
      </c>
      <c r="B138" s="24" t="s">
        <v>299</v>
      </c>
      <c r="C138" s="24" t="s">
        <v>317</v>
      </c>
      <c r="D138" s="33">
        <v>8000</v>
      </c>
      <c r="E138" s="8">
        <v>44082</v>
      </c>
      <c r="F138" s="366">
        <v>44573</v>
      </c>
      <c r="G138" s="304">
        <v>7961</v>
      </c>
      <c r="H138" s="174">
        <f>IF(I138&lt;=8000,$F$5+(I138/24),"error")</f>
        <v>44936.083333333336</v>
      </c>
      <c r="I138" s="18">
        <f t="shared" si="27"/>
        <v>5930</v>
      </c>
      <c r="J138" s="12" t="str">
        <f t="shared" si="26"/>
        <v>NOT DUE</v>
      </c>
      <c r="K138" s="26" t="s">
        <v>318</v>
      </c>
      <c r="L138" s="15"/>
    </row>
    <row r="139" spans="1:12" ht="33.75">
      <c r="A139" s="12" t="s">
        <v>296</v>
      </c>
      <c r="B139" s="170" t="s">
        <v>300</v>
      </c>
      <c r="C139" s="24" t="s">
        <v>317</v>
      </c>
      <c r="D139" s="33">
        <v>4000</v>
      </c>
      <c r="E139" s="8">
        <v>44082</v>
      </c>
      <c r="F139" s="366">
        <v>44573</v>
      </c>
      <c r="G139" s="304">
        <v>7961</v>
      </c>
      <c r="H139" s="17">
        <f>IF(I139&lt;=4000,$F$5+(I139/24),"error")</f>
        <v>44769.416666666664</v>
      </c>
      <c r="I139" s="18">
        <f t="shared" si="27"/>
        <v>1930</v>
      </c>
      <c r="J139" s="12" t="str">
        <f t="shared" si="26"/>
        <v>NOT DUE</v>
      </c>
      <c r="K139" s="26" t="s">
        <v>319</v>
      </c>
      <c r="L139" s="15"/>
    </row>
    <row r="140" spans="1:12" ht="24">
      <c r="A140" s="12" t="s">
        <v>302</v>
      </c>
      <c r="B140" s="24" t="s">
        <v>301</v>
      </c>
      <c r="C140" s="24" t="s">
        <v>311</v>
      </c>
      <c r="D140" s="33">
        <v>6000</v>
      </c>
      <c r="E140" s="8">
        <v>44082</v>
      </c>
      <c r="F140" s="8">
        <v>44447</v>
      </c>
      <c r="G140" s="20">
        <v>6001</v>
      </c>
      <c r="H140" s="17">
        <f>IF(I140&lt;=6000,$F$5+(I140/24),"error")</f>
        <v>44771.083333333336</v>
      </c>
      <c r="I140" s="18">
        <f t="shared" si="27"/>
        <v>1970</v>
      </c>
      <c r="J140" s="12" t="str">
        <f t="shared" si="26"/>
        <v>NOT DUE</v>
      </c>
      <c r="K140" s="26"/>
      <c r="L140" s="15"/>
    </row>
    <row r="141" spans="1:12" ht="26.45" customHeight="1">
      <c r="A141" s="12" t="s">
        <v>303</v>
      </c>
      <c r="B141" s="24" t="s">
        <v>309</v>
      </c>
      <c r="C141" s="24" t="s">
        <v>312</v>
      </c>
      <c r="D141" s="40">
        <v>32000</v>
      </c>
      <c r="E141" s="8">
        <v>44082</v>
      </c>
      <c r="F141" s="8">
        <v>44082</v>
      </c>
      <c r="G141" s="20">
        <v>0</v>
      </c>
      <c r="H141" s="17">
        <f>IF(I141&lt;=32000,$F$5+(I141/24),"error")</f>
        <v>45604.375</v>
      </c>
      <c r="I141" s="18">
        <f t="shared" si="27"/>
        <v>21969</v>
      </c>
      <c r="J141" s="12" t="str">
        <f t="shared" si="26"/>
        <v>NOT DUE</v>
      </c>
      <c r="K141" s="24" t="s">
        <v>313</v>
      </c>
      <c r="L141" s="15"/>
    </row>
    <row r="142" spans="1:12" ht="26.45" customHeight="1">
      <c r="A142" s="12" t="s">
        <v>304</v>
      </c>
      <c r="B142" s="24" t="s">
        <v>310</v>
      </c>
      <c r="C142" s="24" t="s">
        <v>312</v>
      </c>
      <c r="D142" s="40">
        <v>32000</v>
      </c>
      <c r="E142" s="8">
        <v>44082</v>
      </c>
      <c r="F142" s="8">
        <v>44082</v>
      </c>
      <c r="G142" s="20">
        <v>0</v>
      </c>
      <c r="H142" s="17">
        <f t="shared" ref="H142:H144" si="28">IF(I142&lt;=32000,$F$5+(I142/24),"error")</f>
        <v>45604.375</v>
      </c>
      <c r="I142" s="18">
        <f t="shared" si="27"/>
        <v>21969</v>
      </c>
      <c r="J142" s="12" t="str">
        <f t="shared" si="26"/>
        <v>NOT DUE</v>
      </c>
      <c r="K142" s="24" t="s">
        <v>313</v>
      </c>
      <c r="L142" s="15"/>
    </row>
    <row r="143" spans="1:12" ht="26.45" customHeight="1">
      <c r="A143" s="12" t="s">
        <v>305</v>
      </c>
      <c r="B143" s="24" t="s">
        <v>360</v>
      </c>
      <c r="C143" s="24" t="s">
        <v>312</v>
      </c>
      <c r="D143" s="40">
        <v>32000</v>
      </c>
      <c r="E143" s="8">
        <v>44082</v>
      </c>
      <c r="F143" s="8">
        <v>44082</v>
      </c>
      <c r="G143" s="20">
        <v>0</v>
      </c>
      <c r="H143" s="17">
        <f t="shared" si="28"/>
        <v>45604.375</v>
      </c>
      <c r="I143" s="18">
        <f t="shared" si="27"/>
        <v>21969</v>
      </c>
      <c r="J143" s="12" t="str">
        <f t="shared" si="26"/>
        <v>NOT DUE</v>
      </c>
      <c r="K143" s="24" t="s">
        <v>313</v>
      </c>
      <c r="L143" s="15"/>
    </row>
    <row r="144" spans="1:12" ht="24">
      <c r="A144" s="12" t="s">
        <v>306</v>
      </c>
      <c r="B144" s="24" t="s">
        <v>320</v>
      </c>
      <c r="C144" s="24" t="s">
        <v>340</v>
      </c>
      <c r="D144" s="40">
        <v>32000</v>
      </c>
      <c r="E144" s="8">
        <v>44082</v>
      </c>
      <c r="F144" s="8">
        <v>44082</v>
      </c>
      <c r="G144" s="20">
        <v>0</v>
      </c>
      <c r="H144" s="17">
        <f t="shared" si="28"/>
        <v>45604.375</v>
      </c>
      <c r="I144" s="18">
        <f t="shared" si="27"/>
        <v>21969</v>
      </c>
      <c r="J144" s="12" t="str">
        <f t="shared" si="26"/>
        <v>NOT DUE</v>
      </c>
      <c r="K144" s="26"/>
      <c r="L144" s="15"/>
    </row>
    <row r="145" spans="1:12" ht="24" customHeight="1">
      <c r="A145" s="12" t="s">
        <v>307</v>
      </c>
      <c r="B145" s="24" t="s">
        <v>321</v>
      </c>
      <c r="C145" s="24" t="s">
        <v>2082</v>
      </c>
      <c r="D145" s="33">
        <v>4000</v>
      </c>
      <c r="E145" s="8">
        <v>44082</v>
      </c>
      <c r="F145" s="366">
        <v>44573</v>
      </c>
      <c r="G145" s="304">
        <v>7961</v>
      </c>
      <c r="H145" s="17">
        <f>IF(I145&lt;=4000,$F$5+(I145/24),"error")</f>
        <v>44769.416666666664</v>
      </c>
      <c r="I145" s="18">
        <f t="shared" si="27"/>
        <v>1930</v>
      </c>
      <c r="J145" s="12" t="str">
        <f t="shared" si="26"/>
        <v>NOT DUE</v>
      </c>
      <c r="K145" s="26"/>
      <c r="L145" s="15"/>
    </row>
    <row r="146" spans="1:12" ht="24" customHeight="1">
      <c r="A146" s="12" t="s">
        <v>308</v>
      </c>
      <c r="B146" s="24" t="s">
        <v>322</v>
      </c>
      <c r="C146" s="24" t="s">
        <v>2082</v>
      </c>
      <c r="D146" s="33">
        <v>4000</v>
      </c>
      <c r="E146" s="8">
        <v>44082</v>
      </c>
      <c r="F146" s="366">
        <v>44573</v>
      </c>
      <c r="G146" s="304">
        <v>7961</v>
      </c>
      <c r="H146" s="17">
        <f t="shared" ref="H146:H152" si="29">IF(I146&lt;=4000,$F$5+(I146/24),"error")</f>
        <v>44769.416666666664</v>
      </c>
      <c r="I146" s="18">
        <f t="shared" si="27"/>
        <v>1930</v>
      </c>
      <c r="J146" s="12" t="str">
        <f t="shared" si="26"/>
        <v>NOT DUE</v>
      </c>
      <c r="K146" s="26"/>
      <c r="L146" s="15"/>
    </row>
    <row r="147" spans="1:12" ht="24" customHeight="1">
      <c r="A147" s="12" t="s">
        <v>327</v>
      </c>
      <c r="B147" s="24" t="s">
        <v>323</v>
      </c>
      <c r="C147" s="24" t="s">
        <v>2082</v>
      </c>
      <c r="D147" s="33">
        <v>4000</v>
      </c>
      <c r="E147" s="8">
        <v>44082</v>
      </c>
      <c r="F147" s="366">
        <v>44573</v>
      </c>
      <c r="G147" s="304">
        <v>7961</v>
      </c>
      <c r="H147" s="17">
        <f t="shared" si="29"/>
        <v>44769.416666666664</v>
      </c>
      <c r="I147" s="18">
        <f t="shared" si="27"/>
        <v>1930</v>
      </c>
      <c r="J147" s="12" t="str">
        <f t="shared" si="26"/>
        <v>NOT DUE</v>
      </c>
      <c r="K147" s="26"/>
      <c r="L147" s="15"/>
    </row>
    <row r="148" spans="1:12" ht="24" customHeight="1">
      <c r="A148" s="12" t="s">
        <v>328</v>
      </c>
      <c r="B148" s="24" t="s">
        <v>324</v>
      </c>
      <c r="C148" s="24" t="s">
        <v>2082</v>
      </c>
      <c r="D148" s="33">
        <v>4000</v>
      </c>
      <c r="E148" s="8">
        <v>44082</v>
      </c>
      <c r="F148" s="366">
        <v>44573</v>
      </c>
      <c r="G148" s="304">
        <v>7961</v>
      </c>
      <c r="H148" s="17">
        <f t="shared" si="29"/>
        <v>44769.416666666664</v>
      </c>
      <c r="I148" s="18">
        <f t="shared" si="27"/>
        <v>1930</v>
      </c>
      <c r="J148" s="12" t="str">
        <f t="shared" si="26"/>
        <v>NOT DUE</v>
      </c>
      <c r="K148" s="26"/>
      <c r="L148" s="15"/>
    </row>
    <row r="149" spans="1:12" ht="24" customHeight="1">
      <c r="A149" s="12" t="s">
        <v>329</v>
      </c>
      <c r="B149" s="24" t="s">
        <v>325</v>
      </c>
      <c r="C149" s="24" t="s">
        <v>2082</v>
      </c>
      <c r="D149" s="33">
        <v>4000</v>
      </c>
      <c r="E149" s="8">
        <v>44082</v>
      </c>
      <c r="F149" s="366">
        <v>44573</v>
      </c>
      <c r="G149" s="304">
        <v>7961</v>
      </c>
      <c r="H149" s="17">
        <f t="shared" si="29"/>
        <v>44769.416666666664</v>
      </c>
      <c r="I149" s="18">
        <f t="shared" si="27"/>
        <v>1930</v>
      </c>
      <c r="J149" s="12" t="str">
        <f t="shared" si="26"/>
        <v>NOT DUE</v>
      </c>
      <c r="K149" s="26"/>
      <c r="L149" s="15"/>
    </row>
    <row r="150" spans="1:12" ht="24" customHeight="1">
      <c r="A150" s="12" t="s">
        <v>330</v>
      </c>
      <c r="B150" s="24" t="s">
        <v>326</v>
      </c>
      <c r="C150" s="24" t="s">
        <v>2082</v>
      </c>
      <c r="D150" s="33">
        <v>4000</v>
      </c>
      <c r="E150" s="8">
        <v>44082</v>
      </c>
      <c r="F150" s="366">
        <v>44573</v>
      </c>
      <c r="G150" s="304">
        <v>7961</v>
      </c>
      <c r="H150" s="17">
        <f t="shared" si="29"/>
        <v>44769.416666666664</v>
      </c>
      <c r="I150" s="18">
        <f t="shared" si="27"/>
        <v>1930</v>
      </c>
      <c r="J150" s="12" t="str">
        <f t="shared" si="26"/>
        <v>NOT DUE</v>
      </c>
      <c r="K150" s="26"/>
      <c r="L150" s="15"/>
    </row>
    <row r="151" spans="1:12" ht="24" customHeight="1">
      <c r="A151" s="12" t="s">
        <v>331</v>
      </c>
      <c r="B151" s="24" t="s">
        <v>2079</v>
      </c>
      <c r="C151" s="24" t="s">
        <v>2082</v>
      </c>
      <c r="D151" s="33">
        <v>4000</v>
      </c>
      <c r="E151" s="8">
        <v>44082</v>
      </c>
      <c r="F151" s="366">
        <v>44573</v>
      </c>
      <c r="G151" s="304">
        <v>7961</v>
      </c>
      <c r="H151" s="17">
        <f t="shared" si="29"/>
        <v>44769.416666666664</v>
      </c>
      <c r="I151" s="18">
        <f t="shared" si="27"/>
        <v>1930</v>
      </c>
      <c r="J151" s="12" t="str">
        <f t="shared" si="26"/>
        <v>NOT DUE</v>
      </c>
      <c r="K151" s="26"/>
      <c r="L151" s="15" t="s">
        <v>4980</v>
      </c>
    </row>
    <row r="152" spans="1:12" ht="24" customHeight="1">
      <c r="A152" s="12" t="s">
        <v>332</v>
      </c>
      <c r="B152" s="24" t="s">
        <v>2080</v>
      </c>
      <c r="C152" s="24" t="s">
        <v>2082</v>
      </c>
      <c r="D152" s="33">
        <v>4000</v>
      </c>
      <c r="E152" s="8">
        <v>44082</v>
      </c>
      <c r="F152" s="366">
        <v>44573</v>
      </c>
      <c r="G152" s="304">
        <v>7961</v>
      </c>
      <c r="H152" s="17">
        <f t="shared" si="29"/>
        <v>44769.416666666664</v>
      </c>
      <c r="I152" s="18">
        <f t="shared" si="27"/>
        <v>1930</v>
      </c>
      <c r="J152" s="12" t="str">
        <f t="shared" si="26"/>
        <v>NOT DUE</v>
      </c>
      <c r="K152" s="26"/>
      <c r="L152" s="15"/>
    </row>
    <row r="153" spans="1:12" ht="24" customHeight="1">
      <c r="A153" s="12" t="s">
        <v>333</v>
      </c>
      <c r="B153" s="24" t="s">
        <v>2081</v>
      </c>
      <c r="C153" s="24" t="s">
        <v>2082</v>
      </c>
      <c r="D153" s="33">
        <v>4000</v>
      </c>
      <c r="E153" s="8">
        <v>44082</v>
      </c>
      <c r="F153" s="366">
        <v>44573</v>
      </c>
      <c r="G153" s="304">
        <v>7961</v>
      </c>
      <c r="H153" s="17">
        <f>IF(I153&lt;=4000,$F$5+(I153/24),"error")</f>
        <v>44769.416666666664</v>
      </c>
      <c r="I153" s="18">
        <f t="shared" si="27"/>
        <v>1930</v>
      </c>
      <c r="J153" s="12" t="str">
        <f t="shared" si="26"/>
        <v>NOT DUE</v>
      </c>
      <c r="K153" s="26"/>
      <c r="L153" s="15"/>
    </row>
    <row r="154" spans="1:12" ht="24">
      <c r="A154" s="12" t="s">
        <v>334</v>
      </c>
      <c r="B154" s="24" t="s">
        <v>321</v>
      </c>
      <c r="C154" s="24" t="s">
        <v>341</v>
      </c>
      <c r="D154" s="40">
        <v>32000</v>
      </c>
      <c r="E154" s="8">
        <v>44082</v>
      </c>
      <c r="F154" s="8">
        <v>44082</v>
      </c>
      <c r="G154" s="20">
        <v>0</v>
      </c>
      <c r="H154" s="17">
        <f>IF(I154&lt;=32000,$F$5+(I154/24),"error")</f>
        <v>45604.375</v>
      </c>
      <c r="I154" s="18">
        <f t="shared" si="27"/>
        <v>21969</v>
      </c>
      <c r="J154" s="12" t="str">
        <f t="shared" si="26"/>
        <v>NOT DUE</v>
      </c>
      <c r="K154" s="24" t="s">
        <v>342</v>
      </c>
      <c r="L154" s="15"/>
    </row>
    <row r="155" spans="1:12" ht="24">
      <c r="A155" s="12" t="s">
        <v>335</v>
      </c>
      <c r="B155" s="24" t="s">
        <v>322</v>
      </c>
      <c r="C155" s="24" t="s">
        <v>341</v>
      </c>
      <c r="D155" s="40">
        <v>32000</v>
      </c>
      <c r="E155" s="8">
        <v>44082</v>
      </c>
      <c r="F155" s="8">
        <v>44082</v>
      </c>
      <c r="G155" s="20">
        <v>0</v>
      </c>
      <c r="H155" s="17">
        <f t="shared" ref="H155:H164" si="30">IF(I155&lt;=32000,$F$5+(I155/24),"error")</f>
        <v>45604.375</v>
      </c>
      <c r="I155" s="18">
        <f t="shared" si="27"/>
        <v>21969</v>
      </c>
      <c r="J155" s="12" t="str">
        <f t="shared" si="26"/>
        <v>NOT DUE</v>
      </c>
      <c r="K155" s="24" t="s">
        <v>342</v>
      </c>
      <c r="L155" s="15"/>
    </row>
    <row r="156" spans="1:12" ht="24">
      <c r="A156" s="12" t="s">
        <v>336</v>
      </c>
      <c r="B156" s="24" t="s">
        <v>323</v>
      </c>
      <c r="C156" s="24" t="s">
        <v>341</v>
      </c>
      <c r="D156" s="40">
        <v>32000</v>
      </c>
      <c r="E156" s="8">
        <v>44082</v>
      </c>
      <c r="F156" s="8">
        <v>44082</v>
      </c>
      <c r="G156" s="20">
        <v>0</v>
      </c>
      <c r="H156" s="17">
        <f t="shared" si="30"/>
        <v>45604.375</v>
      </c>
      <c r="I156" s="18">
        <f t="shared" si="27"/>
        <v>21969</v>
      </c>
      <c r="J156" s="12" t="str">
        <f t="shared" si="26"/>
        <v>NOT DUE</v>
      </c>
      <c r="K156" s="24" t="s">
        <v>342</v>
      </c>
      <c r="L156" s="15"/>
    </row>
    <row r="157" spans="1:12" ht="24">
      <c r="A157" s="12" t="s">
        <v>337</v>
      </c>
      <c r="B157" s="24" t="s">
        <v>324</v>
      </c>
      <c r="C157" s="24" t="s">
        <v>341</v>
      </c>
      <c r="D157" s="40">
        <v>32000</v>
      </c>
      <c r="E157" s="8">
        <v>44082</v>
      </c>
      <c r="F157" s="8">
        <v>44082</v>
      </c>
      <c r="G157" s="20">
        <v>0</v>
      </c>
      <c r="H157" s="17">
        <f>IF(I157&lt;=32000,$F$5+(I157/24),"error")</f>
        <v>45604.375</v>
      </c>
      <c r="I157" s="18">
        <f t="shared" si="27"/>
        <v>21969</v>
      </c>
      <c r="J157" s="12" t="str">
        <f t="shared" si="26"/>
        <v>NOT DUE</v>
      </c>
      <c r="K157" s="24" t="s">
        <v>342</v>
      </c>
      <c r="L157" s="15"/>
    </row>
    <row r="158" spans="1:12" ht="24">
      <c r="A158" s="12" t="s">
        <v>338</v>
      </c>
      <c r="B158" s="24" t="s">
        <v>325</v>
      </c>
      <c r="C158" s="24" t="s">
        <v>341</v>
      </c>
      <c r="D158" s="40">
        <v>32000</v>
      </c>
      <c r="E158" s="8">
        <v>44082</v>
      </c>
      <c r="F158" s="8">
        <v>44082</v>
      </c>
      <c r="G158" s="20">
        <v>0</v>
      </c>
      <c r="H158" s="17">
        <f t="shared" si="30"/>
        <v>45604.375</v>
      </c>
      <c r="I158" s="18">
        <f t="shared" si="27"/>
        <v>21969</v>
      </c>
      <c r="J158" s="12" t="str">
        <f t="shared" si="26"/>
        <v>NOT DUE</v>
      </c>
      <c r="K158" s="24" t="s">
        <v>342</v>
      </c>
      <c r="L158" s="15"/>
    </row>
    <row r="159" spans="1:12" ht="24">
      <c r="A159" s="12" t="s">
        <v>339</v>
      </c>
      <c r="B159" s="24" t="s">
        <v>326</v>
      </c>
      <c r="C159" s="24" t="s">
        <v>341</v>
      </c>
      <c r="D159" s="40">
        <v>32000</v>
      </c>
      <c r="E159" s="8">
        <v>44082</v>
      </c>
      <c r="F159" s="8">
        <v>44082</v>
      </c>
      <c r="G159" s="20">
        <v>0</v>
      </c>
      <c r="H159" s="17">
        <f t="shared" si="30"/>
        <v>45604.375</v>
      </c>
      <c r="I159" s="18">
        <f t="shared" si="27"/>
        <v>21969</v>
      </c>
      <c r="J159" s="12" t="str">
        <f t="shared" si="26"/>
        <v>NOT DUE</v>
      </c>
      <c r="K159" s="24" t="s">
        <v>342</v>
      </c>
      <c r="L159" s="15"/>
    </row>
    <row r="160" spans="1:12" ht="26.45" customHeight="1">
      <c r="A160" s="12" t="s">
        <v>354</v>
      </c>
      <c r="B160" s="24" t="s">
        <v>343</v>
      </c>
      <c r="C160" s="24" t="s">
        <v>348</v>
      </c>
      <c r="D160" s="228">
        <v>32000</v>
      </c>
      <c r="E160" s="8">
        <v>44082</v>
      </c>
      <c r="F160" s="8">
        <v>44082</v>
      </c>
      <c r="G160" s="20">
        <v>0</v>
      </c>
      <c r="H160" s="17">
        <f t="shared" si="30"/>
        <v>45604.375</v>
      </c>
      <c r="I160" s="18">
        <f t="shared" si="27"/>
        <v>21969</v>
      </c>
      <c r="J160" s="12" t="str">
        <f t="shared" si="26"/>
        <v>NOT DUE</v>
      </c>
      <c r="K160" s="24" t="s">
        <v>352</v>
      </c>
      <c r="L160" s="225" t="s">
        <v>4512</v>
      </c>
    </row>
    <row r="161" spans="1:12" ht="26.45" customHeight="1">
      <c r="A161" s="12" t="s">
        <v>355</v>
      </c>
      <c r="B161" s="24" t="s">
        <v>344</v>
      </c>
      <c r="C161" s="24" t="s">
        <v>349</v>
      </c>
      <c r="D161" s="227">
        <v>32000</v>
      </c>
      <c r="E161" s="8">
        <v>44082</v>
      </c>
      <c r="F161" s="8">
        <v>44082</v>
      </c>
      <c r="G161" s="20">
        <v>0</v>
      </c>
      <c r="H161" s="17">
        <f t="shared" si="30"/>
        <v>45604.375</v>
      </c>
      <c r="I161" s="18">
        <f t="shared" si="27"/>
        <v>21969</v>
      </c>
      <c r="J161" s="12" t="str">
        <f t="shared" si="26"/>
        <v>NOT DUE</v>
      </c>
      <c r="K161" s="24" t="s">
        <v>313</v>
      </c>
      <c r="L161" s="15"/>
    </row>
    <row r="162" spans="1:12" ht="26.45" customHeight="1">
      <c r="A162" s="12" t="s">
        <v>356</v>
      </c>
      <c r="B162" s="24" t="s">
        <v>345</v>
      </c>
      <c r="C162" s="24" t="s">
        <v>350</v>
      </c>
      <c r="D162" s="227">
        <v>32000</v>
      </c>
      <c r="E162" s="8">
        <v>44082</v>
      </c>
      <c r="F162" s="8">
        <v>44082</v>
      </c>
      <c r="G162" s="20">
        <v>0</v>
      </c>
      <c r="H162" s="17">
        <f t="shared" si="30"/>
        <v>45604.375</v>
      </c>
      <c r="I162" s="18">
        <f t="shared" si="27"/>
        <v>21969</v>
      </c>
      <c r="J162" s="12" t="str">
        <f t="shared" si="26"/>
        <v>NOT DUE</v>
      </c>
      <c r="K162" s="24" t="s">
        <v>313</v>
      </c>
      <c r="L162" s="15"/>
    </row>
    <row r="163" spans="1:12" ht="24">
      <c r="A163" s="12" t="s">
        <v>357</v>
      </c>
      <c r="B163" s="24" t="s">
        <v>346</v>
      </c>
      <c r="C163" s="24" t="s">
        <v>351</v>
      </c>
      <c r="D163" s="40">
        <v>32000</v>
      </c>
      <c r="E163" s="8">
        <v>44082</v>
      </c>
      <c r="F163" s="8">
        <v>44082</v>
      </c>
      <c r="G163" s="20">
        <v>0</v>
      </c>
      <c r="H163" s="17">
        <f t="shared" si="30"/>
        <v>45604.375</v>
      </c>
      <c r="I163" s="18">
        <f>D163-($F$4-G163)</f>
        <v>21969</v>
      </c>
      <c r="J163" s="12" t="str">
        <f t="shared" si="26"/>
        <v>NOT DUE</v>
      </c>
      <c r="K163" s="24" t="s">
        <v>342</v>
      </c>
      <c r="L163" s="15"/>
    </row>
    <row r="164" spans="1:12" ht="24" customHeight="1">
      <c r="A164" s="12" t="s">
        <v>358</v>
      </c>
      <c r="B164" s="24" t="s">
        <v>347</v>
      </c>
      <c r="C164" s="24" t="s">
        <v>351</v>
      </c>
      <c r="D164" s="227">
        <v>32000</v>
      </c>
      <c r="E164" s="8">
        <v>44082</v>
      </c>
      <c r="F164" s="8">
        <v>44082</v>
      </c>
      <c r="G164" s="20">
        <v>0</v>
      </c>
      <c r="H164" s="17">
        <f t="shared" si="30"/>
        <v>45604.375</v>
      </c>
      <c r="I164" s="18">
        <f t="shared" ref="I164" si="31">D164-($F$4-G164)</f>
        <v>21969</v>
      </c>
      <c r="J164" s="12" t="str">
        <f t="shared" si="26"/>
        <v>NOT DUE</v>
      </c>
      <c r="K164" s="24" t="s">
        <v>353</v>
      </c>
      <c r="L164" s="15"/>
    </row>
    <row r="165" spans="1:12" ht="27" customHeight="1">
      <c r="A165" s="12" t="s">
        <v>359</v>
      </c>
      <c r="B165" s="170" t="s">
        <v>362</v>
      </c>
      <c r="C165" s="24" t="s">
        <v>366</v>
      </c>
      <c r="D165" s="40">
        <v>8000</v>
      </c>
      <c r="E165" s="8">
        <v>44082</v>
      </c>
      <c r="F165" s="366">
        <v>44573</v>
      </c>
      <c r="G165" s="304">
        <v>7961</v>
      </c>
      <c r="H165" s="17">
        <f>IF(I165&lt;=8000,$F$5+(I165/24),"error")</f>
        <v>44936.083333333336</v>
      </c>
      <c r="I165" s="18">
        <f>D165-($F$4-G165)</f>
        <v>5930</v>
      </c>
      <c r="J165" s="12" t="str">
        <f t="shared" si="26"/>
        <v>NOT DUE</v>
      </c>
      <c r="K165" s="24" t="s">
        <v>353</v>
      </c>
      <c r="L165" s="15"/>
    </row>
    <row r="166" spans="1:12" ht="27.75" customHeight="1">
      <c r="A166" s="12" t="s">
        <v>361</v>
      </c>
      <c r="B166" s="170" t="s">
        <v>363</v>
      </c>
      <c r="C166" s="24" t="s">
        <v>366</v>
      </c>
      <c r="D166" s="40">
        <v>8000</v>
      </c>
      <c r="E166" s="8">
        <v>44082</v>
      </c>
      <c r="F166" s="366">
        <v>44573</v>
      </c>
      <c r="G166" s="304">
        <v>7961</v>
      </c>
      <c r="H166" s="17">
        <f t="shared" ref="H166:H167" si="32">IF(I166&lt;=8000,$F$5+(I166/24),"error")</f>
        <v>44936.083333333336</v>
      </c>
      <c r="I166" s="18">
        <f>D166-($F$4-G166)</f>
        <v>5930</v>
      </c>
      <c r="J166" s="12" t="str">
        <f t="shared" si="26"/>
        <v>NOT DUE</v>
      </c>
      <c r="K166" s="24" t="s">
        <v>353</v>
      </c>
      <c r="L166" s="15"/>
    </row>
    <row r="167" spans="1:12" ht="25.5" customHeight="1">
      <c r="A167" s="12" t="s">
        <v>364</v>
      </c>
      <c r="B167" s="170" t="s">
        <v>367</v>
      </c>
      <c r="C167" s="24" t="s">
        <v>366</v>
      </c>
      <c r="D167" s="40">
        <v>8000</v>
      </c>
      <c r="E167" s="8">
        <v>44082</v>
      </c>
      <c r="F167" s="366">
        <v>44573</v>
      </c>
      <c r="G167" s="304">
        <v>7961</v>
      </c>
      <c r="H167" s="17">
        <f t="shared" si="32"/>
        <v>44936.083333333336</v>
      </c>
      <c r="I167" s="18">
        <f>D167-($F$4-G167)</f>
        <v>5930</v>
      </c>
      <c r="J167" s="12" t="str">
        <f t="shared" si="26"/>
        <v>NOT DUE</v>
      </c>
      <c r="K167" s="24" t="s">
        <v>353</v>
      </c>
      <c r="L167" s="15"/>
    </row>
    <row r="168" spans="1:12" ht="26.45" customHeight="1">
      <c r="A168" s="12" t="s">
        <v>365</v>
      </c>
      <c r="B168" s="170" t="s">
        <v>368</v>
      </c>
      <c r="C168" s="24" t="s">
        <v>366</v>
      </c>
      <c r="D168" s="40">
        <v>8000</v>
      </c>
      <c r="E168" s="8">
        <v>44082</v>
      </c>
      <c r="F168" s="366">
        <v>44573</v>
      </c>
      <c r="G168" s="304">
        <v>7961</v>
      </c>
      <c r="H168" s="17">
        <f>IF(I168&lt;=8000,$F$5+(I168/24),"error")</f>
        <v>44936.083333333336</v>
      </c>
      <c r="I168" s="18">
        <f>D168-($F$4-G168)</f>
        <v>5930</v>
      </c>
      <c r="J168" s="12" t="str">
        <f t="shared" si="26"/>
        <v>NOT DUE</v>
      </c>
      <c r="K168" s="24" t="s">
        <v>353</v>
      </c>
      <c r="L168" s="15"/>
    </row>
    <row r="169" spans="1:12" ht="26.45" customHeight="1">
      <c r="A169" s="12" t="s">
        <v>369</v>
      </c>
      <c r="B169" s="24" t="s">
        <v>371</v>
      </c>
      <c r="C169" s="24" t="s">
        <v>372</v>
      </c>
      <c r="D169" s="40">
        <v>5000</v>
      </c>
      <c r="E169" s="8">
        <v>44082</v>
      </c>
      <c r="F169" s="8">
        <v>44688</v>
      </c>
      <c r="G169" s="20">
        <v>9935</v>
      </c>
      <c r="H169" s="17">
        <f>IF(I169&lt;=8000,$F$5+(I169/24),"error")</f>
        <v>44893.333333333336</v>
      </c>
      <c r="I169" s="18">
        <f>D169-($F$4-G169)</f>
        <v>4904</v>
      </c>
      <c r="J169" s="12" t="str">
        <f t="shared" si="26"/>
        <v>NOT DUE</v>
      </c>
      <c r="K169" s="24" t="s">
        <v>373</v>
      </c>
      <c r="L169" s="15"/>
    </row>
    <row r="170" spans="1:12" ht="24">
      <c r="A170" s="12" t="s">
        <v>370</v>
      </c>
      <c r="B170" s="24" t="s">
        <v>371</v>
      </c>
      <c r="C170" s="24" t="s">
        <v>374</v>
      </c>
      <c r="D170" s="12" t="s">
        <v>376</v>
      </c>
      <c r="E170" s="8">
        <v>44082</v>
      </c>
      <c r="F170" s="8">
        <v>44447</v>
      </c>
      <c r="G170" s="82"/>
      <c r="H170" s="10">
        <f>F170+(365)</f>
        <v>44812</v>
      </c>
      <c r="I170" s="11">
        <f ca="1">IF(ISBLANK(H170),"",H170-DATE(YEAR(NOW()),MONTH(NOW()),DAY(NOW())))</f>
        <v>123</v>
      </c>
      <c r="J170" s="12" t="str">
        <f t="shared" ca="1" si="26"/>
        <v>NOT DUE</v>
      </c>
      <c r="K170" s="26"/>
      <c r="L170" s="15"/>
    </row>
    <row r="171" spans="1:12" ht="24">
      <c r="A171" s="12" t="s">
        <v>379</v>
      </c>
      <c r="B171" s="24" t="s">
        <v>371</v>
      </c>
      <c r="C171" s="24" t="s">
        <v>375</v>
      </c>
      <c r="D171" s="12" t="s">
        <v>378</v>
      </c>
      <c r="E171" s="8">
        <v>44082</v>
      </c>
      <c r="F171" s="8">
        <v>44082</v>
      </c>
      <c r="G171" s="82"/>
      <c r="H171" s="10">
        <f>F171+(365*2)</f>
        <v>44812</v>
      </c>
      <c r="I171" s="11">
        <f ca="1">IF(ISBLANK(H171),"",H171-DATE(YEAR(NOW()),MONTH(NOW()),DAY(NOW())))</f>
        <v>123</v>
      </c>
      <c r="J171" s="12" t="str">
        <f t="shared" ca="1" si="26"/>
        <v>NOT DUE</v>
      </c>
      <c r="K171" s="24" t="s">
        <v>377</v>
      </c>
      <c r="L171" s="15"/>
    </row>
    <row r="172" spans="1:12" ht="26.45" customHeight="1">
      <c r="A172" s="12" t="s">
        <v>380</v>
      </c>
      <c r="B172" s="24" t="s">
        <v>382</v>
      </c>
      <c r="C172" s="24" t="s">
        <v>366</v>
      </c>
      <c r="D172" s="40">
        <v>8000</v>
      </c>
      <c r="E172" s="8">
        <v>44082</v>
      </c>
      <c r="F172" s="366">
        <v>44573</v>
      </c>
      <c r="G172" s="304">
        <v>7961</v>
      </c>
      <c r="H172" s="17">
        <f>IF(I172&lt;=8000,$F$5+(I172/24),"error")</f>
        <v>44936.083333333336</v>
      </c>
      <c r="I172" s="18">
        <f>D172-($F$4-G172)</f>
        <v>5930</v>
      </c>
      <c r="J172" s="12" t="str">
        <f t="shared" si="26"/>
        <v>NOT DUE</v>
      </c>
      <c r="K172" s="24" t="s">
        <v>353</v>
      </c>
      <c r="L172" s="15"/>
    </row>
    <row r="173" spans="1:12" ht="26.45" customHeight="1">
      <c r="A173" s="12" t="s">
        <v>381</v>
      </c>
      <c r="B173" s="24" t="s">
        <v>383</v>
      </c>
      <c r="C173" s="24" t="s">
        <v>366</v>
      </c>
      <c r="D173" s="40">
        <v>16000</v>
      </c>
      <c r="E173" s="8">
        <v>44082</v>
      </c>
      <c r="F173" s="8">
        <v>44082</v>
      </c>
      <c r="G173" s="20">
        <v>0</v>
      </c>
      <c r="H173" s="17">
        <f>IF(I173&lt;=16000,$F$5+(I173/24),"error")</f>
        <v>44937.708333333336</v>
      </c>
      <c r="I173" s="18">
        <f>D173-($F$4-G173)</f>
        <v>5969</v>
      </c>
      <c r="J173" s="12" t="str">
        <f t="shared" si="26"/>
        <v>NOT DUE</v>
      </c>
      <c r="K173" s="24" t="s">
        <v>313</v>
      </c>
      <c r="L173" s="15"/>
    </row>
    <row r="174" spans="1:12" ht="24">
      <c r="A174" s="12" t="s">
        <v>398</v>
      </c>
      <c r="B174" s="24" t="s">
        <v>384</v>
      </c>
      <c r="C174" s="24" t="s">
        <v>385</v>
      </c>
      <c r="D174" s="40">
        <v>5000</v>
      </c>
      <c r="E174" s="8">
        <v>44082</v>
      </c>
      <c r="F174" s="8">
        <v>44101</v>
      </c>
      <c r="G174" s="20">
        <v>6336</v>
      </c>
      <c r="H174" s="17">
        <f>IF(I174&lt;=5000,$F$5+(I174/24),"error")</f>
        <v>44743.375</v>
      </c>
      <c r="I174" s="18">
        <f>D174-($F$4-G174)</f>
        <v>1305</v>
      </c>
      <c r="J174" s="12" t="str">
        <f t="shared" si="26"/>
        <v>NOT DUE</v>
      </c>
      <c r="K174" s="24" t="s">
        <v>397</v>
      </c>
      <c r="L174" s="15"/>
    </row>
    <row r="175" spans="1:12" ht="24">
      <c r="A175" s="12" t="s">
        <v>399</v>
      </c>
      <c r="B175" s="24" t="s">
        <v>386</v>
      </c>
      <c r="C175" s="24" t="s">
        <v>396</v>
      </c>
      <c r="D175" s="12" t="s">
        <v>378</v>
      </c>
      <c r="E175" s="8">
        <v>44082</v>
      </c>
      <c r="F175" s="8">
        <v>44082</v>
      </c>
      <c r="G175" s="82"/>
      <c r="H175" s="10">
        <f>F175+(365*2)</f>
        <v>44812</v>
      </c>
      <c r="I175" s="11">
        <f ca="1">IF(ISBLANK(H175),"",H175-DATE(YEAR(NOW()),MONTH(NOW()),DAY(NOW())))</f>
        <v>123</v>
      </c>
      <c r="J175" s="12" t="str">
        <f t="shared" ca="1" si="26"/>
        <v>NOT DUE</v>
      </c>
      <c r="K175" s="26"/>
      <c r="L175" s="15"/>
    </row>
    <row r="176" spans="1:12" ht="24" customHeight="1">
      <c r="A176" s="273" t="s">
        <v>400</v>
      </c>
      <c r="B176" s="170" t="s">
        <v>387</v>
      </c>
      <c r="C176" s="24" t="s">
        <v>388</v>
      </c>
      <c r="D176" s="12" t="s">
        <v>3</v>
      </c>
      <c r="E176" s="8">
        <v>44082</v>
      </c>
      <c r="F176" s="306">
        <v>44629</v>
      </c>
      <c r="G176" s="82"/>
      <c r="H176" s="10">
        <f>F176+(182)</f>
        <v>44811</v>
      </c>
      <c r="I176" s="11">
        <f ca="1">IF(ISBLANK(H176),"",H176-DATE(YEAR(NOW()),MONTH(NOW()),DAY(NOW())))</f>
        <v>122</v>
      </c>
      <c r="J176" s="12" t="str">
        <f t="shared" ca="1" si="26"/>
        <v>NOT DUE</v>
      </c>
      <c r="K176" s="26"/>
      <c r="L176" s="15"/>
    </row>
    <row r="177" spans="1:12" ht="24" customHeight="1">
      <c r="A177" s="273" t="s">
        <v>401</v>
      </c>
      <c r="B177" s="170" t="s">
        <v>389</v>
      </c>
      <c r="C177" s="24" t="s">
        <v>385</v>
      </c>
      <c r="D177" s="40">
        <v>500</v>
      </c>
      <c r="E177" s="8">
        <v>44082</v>
      </c>
      <c r="F177" s="366">
        <v>44689</v>
      </c>
      <c r="G177" s="20">
        <v>10031</v>
      </c>
      <c r="H177" s="17">
        <f>IF(I177&lt;=500,$F$5+(I177/24),"error")</f>
        <v>44709.833333333336</v>
      </c>
      <c r="I177" s="18">
        <f>D177-($F$4-G177)</f>
        <v>500</v>
      </c>
      <c r="J177" s="12" t="str">
        <f>IF(I177="","",IF(I177=0,"DUE",IF(I177&lt;0,"OVERDUE","NOT DUE")))</f>
        <v>NOT DUE</v>
      </c>
      <c r="K177" s="26"/>
      <c r="L177" s="15"/>
    </row>
    <row r="178" spans="1:12" ht="24" customHeight="1">
      <c r="A178" s="12" t="s">
        <v>402</v>
      </c>
      <c r="B178" s="24" t="s">
        <v>390</v>
      </c>
      <c r="C178" s="24" t="s">
        <v>391</v>
      </c>
      <c r="D178" s="12" t="s">
        <v>583</v>
      </c>
      <c r="E178" s="8">
        <v>44082</v>
      </c>
      <c r="F178" s="8">
        <v>44082</v>
      </c>
      <c r="G178" s="82"/>
      <c r="H178" s="10">
        <f>F178+(365*2)</f>
        <v>44812</v>
      </c>
      <c r="I178" s="11">
        <f t="shared" ref="I178:I183" ca="1" si="33">IF(ISBLANK(H178),"",H178-DATE(YEAR(NOW()),MONTH(NOW()),DAY(NOW())))</f>
        <v>123</v>
      </c>
      <c r="J178" s="12" t="str">
        <f t="shared" ca="1" si="26"/>
        <v>NOT DUE</v>
      </c>
      <c r="K178" s="26"/>
      <c r="L178" s="15"/>
    </row>
    <row r="179" spans="1:12" ht="24" customHeight="1">
      <c r="A179" s="12" t="s">
        <v>403</v>
      </c>
      <c r="B179" s="24" t="s">
        <v>392</v>
      </c>
      <c r="C179" s="24" t="s">
        <v>393</v>
      </c>
      <c r="D179" s="12" t="s">
        <v>376</v>
      </c>
      <c r="E179" s="8">
        <v>44082</v>
      </c>
      <c r="F179" s="8">
        <v>44447</v>
      </c>
      <c r="G179" s="82"/>
      <c r="H179" s="10">
        <f>F179+(365)</f>
        <v>44812</v>
      </c>
      <c r="I179" s="11">
        <f t="shared" ca="1" si="33"/>
        <v>123</v>
      </c>
      <c r="J179" s="12" t="str">
        <f t="shared" ca="1" si="26"/>
        <v>NOT DUE</v>
      </c>
      <c r="K179" s="26"/>
      <c r="L179" s="15"/>
    </row>
    <row r="180" spans="1:12" ht="24" customHeight="1">
      <c r="A180" s="273" t="s">
        <v>404</v>
      </c>
      <c r="B180" s="24" t="s">
        <v>394</v>
      </c>
      <c r="C180" s="24" t="s">
        <v>395</v>
      </c>
      <c r="D180" s="12" t="s">
        <v>3</v>
      </c>
      <c r="E180" s="8">
        <v>44082</v>
      </c>
      <c r="F180" s="306">
        <v>44660</v>
      </c>
      <c r="G180" s="82"/>
      <c r="H180" s="10">
        <f>F180+(182)</f>
        <v>44842</v>
      </c>
      <c r="I180" s="11">
        <f t="shared" ca="1" si="33"/>
        <v>153</v>
      </c>
      <c r="J180" s="12" t="str">
        <f t="shared" ca="1" si="26"/>
        <v>NOT DUE</v>
      </c>
      <c r="K180" s="26"/>
      <c r="L180" s="15"/>
    </row>
    <row r="181" spans="1:12" ht="36">
      <c r="A181" s="12" t="s">
        <v>405</v>
      </c>
      <c r="B181" s="171" t="s">
        <v>407</v>
      </c>
      <c r="C181" s="117" t="s">
        <v>408</v>
      </c>
      <c r="D181" s="118" t="s">
        <v>4</v>
      </c>
      <c r="E181" s="8">
        <v>44082</v>
      </c>
      <c r="F181" s="366">
        <v>44675</v>
      </c>
      <c r="G181" s="82"/>
      <c r="H181" s="10">
        <f>F181+(30)</f>
        <v>44705</v>
      </c>
      <c r="I181" s="11">
        <f t="shared" ca="1" si="33"/>
        <v>16</v>
      </c>
      <c r="J181" s="12" t="str">
        <f t="shared" ca="1" si="26"/>
        <v>NOT DUE</v>
      </c>
      <c r="K181" s="26"/>
      <c r="L181" s="15"/>
    </row>
    <row r="182" spans="1:12" ht="24.75">
      <c r="A182" s="273" t="s">
        <v>406</v>
      </c>
      <c r="B182" s="117" t="s">
        <v>409</v>
      </c>
      <c r="C182" s="117" t="s">
        <v>410</v>
      </c>
      <c r="D182" s="118" t="s">
        <v>0</v>
      </c>
      <c r="E182" s="8">
        <v>44082</v>
      </c>
      <c r="F182" s="366">
        <v>44689</v>
      </c>
      <c r="G182" s="82"/>
      <c r="H182" s="10">
        <f>F182+(90)</f>
        <v>44779</v>
      </c>
      <c r="I182" s="11">
        <f t="shared" ca="1" si="33"/>
        <v>90</v>
      </c>
      <c r="J182" s="12" t="str">
        <f t="shared" ca="1" si="26"/>
        <v>NOT DUE</v>
      </c>
      <c r="K182" s="24" t="s">
        <v>413</v>
      </c>
      <c r="L182" s="15"/>
    </row>
    <row r="183" spans="1:12" ht="26.45" customHeight="1">
      <c r="A183" s="273" t="s">
        <v>414</v>
      </c>
      <c r="B183" s="117" t="s">
        <v>411</v>
      </c>
      <c r="C183" s="117" t="s">
        <v>412</v>
      </c>
      <c r="D183" s="118" t="s">
        <v>3</v>
      </c>
      <c r="E183" s="8">
        <v>44082</v>
      </c>
      <c r="F183" s="366">
        <v>44626</v>
      </c>
      <c r="G183" s="82"/>
      <c r="H183" s="10">
        <f>F183+(182)</f>
        <v>44808</v>
      </c>
      <c r="I183" s="11">
        <f t="shared" ca="1" si="33"/>
        <v>119</v>
      </c>
      <c r="J183" s="12" t="str">
        <f t="shared" ca="1" si="26"/>
        <v>NOT DUE</v>
      </c>
      <c r="K183" s="26"/>
      <c r="L183" s="15"/>
    </row>
    <row r="184" spans="1:12" ht="26.45" customHeight="1">
      <c r="A184" s="12" t="s">
        <v>415</v>
      </c>
      <c r="B184" s="24" t="s">
        <v>417</v>
      </c>
      <c r="C184" s="24" t="s">
        <v>294</v>
      </c>
      <c r="D184" s="40">
        <v>8000</v>
      </c>
      <c r="E184" s="8">
        <v>44082</v>
      </c>
      <c r="F184" s="366">
        <v>44571</v>
      </c>
      <c r="G184" s="304">
        <v>7953</v>
      </c>
      <c r="H184" s="17">
        <f>IF(I184&lt;=8000,$F$5+(I184/24),"error")</f>
        <v>44935.75</v>
      </c>
      <c r="I184" s="18">
        <f>D184-($F$4-G184)</f>
        <v>5922</v>
      </c>
      <c r="J184" s="12" t="str">
        <f t="shared" si="26"/>
        <v>NOT DUE</v>
      </c>
      <c r="K184" s="24" t="s">
        <v>313</v>
      </c>
      <c r="L184" s="15"/>
    </row>
    <row r="185" spans="1:12" ht="26.45" customHeight="1">
      <c r="A185" s="12" t="s">
        <v>416</v>
      </c>
      <c r="B185" s="24" t="s">
        <v>418</v>
      </c>
      <c r="C185" s="24" t="s">
        <v>294</v>
      </c>
      <c r="D185" s="40">
        <v>8000</v>
      </c>
      <c r="E185" s="8">
        <v>44082</v>
      </c>
      <c r="F185" s="366">
        <v>44571</v>
      </c>
      <c r="G185" s="304">
        <v>7953</v>
      </c>
      <c r="H185" s="17">
        <f>IF(I185&lt;=8000,$F$5+(I185/24),"error")</f>
        <v>44935.75</v>
      </c>
      <c r="I185" s="18">
        <f>D185-($F$4-G185)</f>
        <v>5922</v>
      </c>
      <c r="J185" s="12" t="str">
        <f t="shared" si="26"/>
        <v>NOT DUE</v>
      </c>
      <c r="K185" s="24" t="s">
        <v>313</v>
      </c>
      <c r="L185" s="15"/>
    </row>
    <row r="186" spans="1:12" ht="24" customHeight="1">
      <c r="A186" s="271" t="s">
        <v>419</v>
      </c>
      <c r="B186" s="24" t="s">
        <v>421</v>
      </c>
      <c r="C186" s="24" t="s">
        <v>422</v>
      </c>
      <c r="D186" s="12" t="s">
        <v>4965</v>
      </c>
      <c r="E186" s="8">
        <v>44082</v>
      </c>
      <c r="F186" s="366">
        <v>44689</v>
      </c>
      <c r="G186" s="82"/>
      <c r="H186" s="10">
        <f>F186+(1)</f>
        <v>44690</v>
      </c>
      <c r="I186" s="11">
        <f ca="1">IF(ISBLANK(H186),"",H186-DATE(YEAR(NOW()),MONTH(NOW()),DAY(NOW())))</f>
        <v>1</v>
      </c>
      <c r="J186" s="12" t="str">
        <f t="shared" ca="1" si="26"/>
        <v>NOT DUE</v>
      </c>
      <c r="K186" s="24" t="s">
        <v>353</v>
      </c>
      <c r="L186" s="15" t="s">
        <v>4927</v>
      </c>
    </row>
    <row r="187" spans="1:12" ht="24" customHeight="1">
      <c r="A187" s="12" t="s">
        <v>420</v>
      </c>
      <c r="B187" s="24" t="s">
        <v>421</v>
      </c>
      <c r="C187" s="24" t="s">
        <v>423</v>
      </c>
      <c r="D187" s="40">
        <v>12000</v>
      </c>
      <c r="E187" s="8">
        <v>44082</v>
      </c>
      <c r="F187" s="8">
        <v>44082</v>
      </c>
      <c r="G187" s="20">
        <v>0</v>
      </c>
      <c r="H187" s="17">
        <f>IF(I187&lt;=12000,$F$5+(I187/24),"error")</f>
        <v>44771.041666666664</v>
      </c>
      <c r="I187" s="18">
        <f>D187-($F$4-G187)</f>
        <v>1969</v>
      </c>
      <c r="J187" s="12" t="str">
        <f t="shared" si="26"/>
        <v>NOT DUE</v>
      </c>
      <c r="K187" s="26"/>
      <c r="L187" s="15" t="s">
        <v>4927</v>
      </c>
    </row>
    <row r="188" spans="1:12" ht="39" customHeight="1">
      <c r="A188" s="271" t="s">
        <v>424</v>
      </c>
      <c r="B188" s="170" t="s">
        <v>426</v>
      </c>
      <c r="C188" s="24" t="s">
        <v>294</v>
      </c>
      <c r="D188" s="32" t="s">
        <v>429</v>
      </c>
      <c r="E188" s="8">
        <v>44082</v>
      </c>
      <c r="F188" s="366">
        <v>44689</v>
      </c>
      <c r="G188" s="82"/>
      <c r="H188" s="10">
        <f>F188+(1)</f>
        <v>44690</v>
      </c>
      <c r="I188" s="11">
        <f ca="1">IF(ISBLANK(H188),"",H188-DATE(YEAR(NOW()),MONTH(NOW()),DAY(NOW())))</f>
        <v>1</v>
      </c>
      <c r="J188" s="12" t="str">
        <f t="shared" ca="1" si="26"/>
        <v>NOT DUE</v>
      </c>
      <c r="K188" s="24" t="s">
        <v>353</v>
      </c>
      <c r="L188" s="15"/>
    </row>
    <row r="189" spans="1:12" ht="24">
      <c r="A189" s="12" t="s">
        <v>425</v>
      </c>
      <c r="B189" s="24" t="s">
        <v>427</v>
      </c>
      <c r="C189" s="24" t="s">
        <v>428</v>
      </c>
      <c r="D189" s="228">
        <v>32000</v>
      </c>
      <c r="E189" s="8">
        <v>44082</v>
      </c>
      <c r="F189" s="8">
        <v>44082</v>
      </c>
      <c r="G189" s="20">
        <v>0</v>
      </c>
      <c r="H189" s="17">
        <f>IF(I189&lt;=32000,$F$5+(I189/24),"error")</f>
        <v>45604.375</v>
      </c>
      <c r="I189" s="18">
        <f>D189-($F$4-G189)</f>
        <v>21969</v>
      </c>
      <c r="J189" s="12" t="str">
        <f t="shared" si="26"/>
        <v>NOT DUE</v>
      </c>
      <c r="K189" s="24"/>
      <c r="L189" s="225" t="s">
        <v>4513</v>
      </c>
    </row>
    <row r="190" spans="1:12" ht="24">
      <c r="A190" s="12" t="s">
        <v>430</v>
      </c>
      <c r="B190" s="24" t="s">
        <v>4072</v>
      </c>
      <c r="C190" s="24" t="s">
        <v>432</v>
      </c>
      <c r="D190" s="40">
        <v>8000</v>
      </c>
      <c r="E190" s="8">
        <v>44082</v>
      </c>
      <c r="F190" s="8">
        <v>44531</v>
      </c>
      <c r="G190" s="20">
        <v>7325</v>
      </c>
      <c r="H190" s="17">
        <f t="shared" ref="H190:H194" si="34">IF(I190&lt;=8000,$F$5+(I190/24),"error")</f>
        <v>44909.583333333336</v>
      </c>
      <c r="I190" s="18">
        <f>D190-($F$4-G190)</f>
        <v>5294</v>
      </c>
      <c r="J190" s="12" t="str">
        <f t="shared" si="26"/>
        <v>NOT DUE</v>
      </c>
      <c r="K190" s="24"/>
      <c r="L190" s="15"/>
    </row>
    <row r="191" spans="1:12" ht="24">
      <c r="A191" s="12" t="s">
        <v>431</v>
      </c>
      <c r="B191" s="24" t="s">
        <v>4073</v>
      </c>
      <c r="C191" s="24" t="s">
        <v>432</v>
      </c>
      <c r="D191" s="40">
        <v>8000</v>
      </c>
      <c r="E191" s="8">
        <v>44082</v>
      </c>
      <c r="F191" s="8">
        <v>44532</v>
      </c>
      <c r="G191" s="20">
        <v>7325</v>
      </c>
      <c r="H191" s="17">
        <f t="shared" si="34"/>
        <v>44909.583333333336</v>
      </c>
      <c r="I191" s="18">
        <f t="shared" ref="I191:I243" si="35">D191-($F$4-G191)</f>
        <v>5294</v>
      </c>
      <c r="J191" s="12" t="str">
        <f t="shared" si="26"/>
        <v>NOT DUE</v>
      </c>
      <c r="K191" s="24"/>
      <c r="L191" s="15"/>
    </row>
    <row r="192" spans="1:12" ht="24">
      <c r="A192" s="12" t="s">
        <v>440</v>
      </c>
      <c r="B192" s="24" t="s">
        <v>4074</v>
      </c>
      <c r="C192" s="24" t="s">
        <v>432</v>
      </c>
      <c r="D192" s="40">
        <v>8000</v>
      </c>
      <c r="E192" s="8">
        <v>44082</v>
      </c>
      <c r="F192" s="366">
        <v>44569</v>
      </c>
      <c r="G192" s="304">
        <v>7953</v>
      </c>
      <c r="H192" s="17">
        <f t="shared" si="34"/>
        <v>44935.75</v>
      </c>
      <c r="I192" s="18">
        <f t="shared" si="35"/>
        <v>5922</v>
      </c>
      <c r="J192" s="12" t="str">
        <f t="shared" si="26"/>
        <v>NOT DUE</v>
      </c>
      <c r="K192" s="24"/>
      <c r="L192" s="15"/>
    </row>
    <row r="193" spans="1:12" ht="24">
      <c r="A193" s="12" t="s">
        <v>441</v>
      </c>
      <c r="B193" s="24" t="s">
        <v>4075</v>
      </c>
      <c r="C193" s="24" t="s">
        <v>432</v>
      </c>
      <c r="D193" s="40">
        <v>8000</v>
      </c>
      <c r="E193" s="8">
        <v>44082</v>
      </c>
      <c r="F193" s="366">
        <v>44570</v>
      </c>
      <c r="G193" s="304">
        <v>7953</v>
      </c>
      <c r="H193" s="17">
        <f t="shared" si="34"/>
        <v>44935.75</v>
      </c>
      <c r="I193" s="18">
        <f t="shared" si="35"/>
        <v>5922</v>
      </c>
      <c r="J193" s="12" t="str">
        <f t="shared" si="26"/>
        <v>NOT DUE</v>
      </c>
      <c r="K193" s="24"/>
      <c r="L193" s="15"/>
    </row>
    <row r="194" spans="1:12" ht="24">
      <c r="A194" s="12" t="s">
        <v>442</v>
      </c>
      <c r="B194" s="24" t="s">
        <v>4076</v>
      </c>
      <c r="C194" s="24" t="s">
        <v>432</v>
      </c>
      <c r="D194" s="40">
        <v>8000</v>
      </c>
      <c r="E194" s="8">
        <v>44082</v>
      </c>
      <c r="F194" s="366">
        <v>44604</v>
      </c>
      <c r="G194" s="304">
        <v>8553</v>
      </c>
      <c r="H194" s="17">
        <f t="shared" si="34"/>
        <v>44960.75</v>
      </c>
      <c r="I194" s="18">
        <f t="shared" si="35"/>
        <v>6522</v>
      </c>
      <c r="J194" s="12" t="str">
        <f t="shared" si="26"/>
        <v>NOT DUE</v>
      </c>
      <c r="K194" s="24"/>
      <c r="L194" s="15"/>
    </row>
    <row r="195" spans="1:12" ht="24">
      <c r="A195" s="12" t="s">
        <v>443</v>
      </c>
      <c r="B195" s="24" t="s">
        <v>4077</v>
      </c>
      <c r="C195" s="24" t="s">
        <v>432</v>
      </c>
      <c r="D195" s="40">
        <v>8000</v>
      </c>
      <c r="E195" s="8">
        <v>44082</v>
      </c>
      <c r="F195" s="366">
        <v>44603</v>
      </c>
      <c r="G195" s="304">
        <v>8533</v>
      </c>
      <c r="H195" s="17">
        <f>IF(I195&lt;=8000,$F$5+(I195/24),"error")</f>
        <v>44959.916666666664</v>
      </c>
      <c r="I195" s="18">
        <f t="shared" si="35"/>
        <v>6502</v>
      </c>
      <c r="J195" s="12" t="str">
        <f t="shared" si="26"/>
        <v>NOT DUE</v>
      </c>
      <c r="K195" s="24"/>
      <c r="L195" s="15"/>
    </row>
    <row r="196" spans="1:12" ht="24">
      <c r="A196" s="12" t="s">
        <v>444</v>
      </c>
      <c r="B196" s="24" t="s">
        <v>433</v>
      </c>
      <c r="C196" s="24" t="s">
        <v>432</v>
      </c>
      <c r="D196" s="40">
        <v>6000</v>
      </c>
      <c r="E196" s="8">
        <v>44082</v>
      </c>
      <c r="F196" s="8">
        <v>44531</v>
      </c>
      <c r="G196" s="20">
        <v>7325</v>
      </c>
      <c r="H196" s="17">
        <f>IF(I196&lt;=12000,$F$5+(I196/24),"error")</f>
        <v>44826.25</v>
      </c>
      <c r="I196" s="18">
        <f t="shared" si="35"/>
        <v>3294</v>
      </c>
      <c r="J196" s="12" t="str">
        <f t="shared" si="26"/>
        <v>NOT DUE</v>
      </c>
      <c r="K196" s="24" t="s">
        <v>439</v>
      </c>
      <c r="L196" s="15"/>
    </row>
    <row r="197" spans="1:12" ht="24">
      <c r="A197" s="12" t="s">
        <v>445</v>
      </c>
      <c r="B197" s="24" t="s">
        <v>434</v>
      </c>
      <c r="C197" s="24" t="s">
        <v>432</v>
      </c>
      <c r="D197" s="40">
        <v>6000</v>
      </c>
      <c r="E197" s="8">
        <v>44082</v>
      </c>
      <c r="F197" s="8">
        <v>44532</v>
      </c>
      <c r="G197" s="304">
        <v>7325</v>
      </c>
      <c r="H197" s="17">
        <f t="shared" ref="H197:H201" si="36">IF(I197&lt;=12000,$F$5+(I197/24),"error")</f>
        <v>44826.25</v>
      </c>
      <c r="I197" s="18">
        <f t="shared" si="35"/>
        <v>3294</v>
      </c>
      <c r="J197" s="12" t="str">
        <f t="shared" ref="J197:J260" si="37">IF(I197="","",IF(I197=0,"DUE",IF(I197&lt;0,"OVERDUE","NOT DUE")))</f>
        <v>NOT DUE</v>
      </c>
      <c r="K197" s="24" t="s">
        <v>439</v>
      </c>
      <c r="L197" s="15"/>
    </row>
    <row r="198" spans="1:12" ht="24">
      <c r="A198" s="12" t="s">
        <v>446</v>
      </c>
      <c r="B198" s="24" t="s">
        <v>435</v>
      </c>
      <c r="C198" s="24" t="s">
        <v>432</v>
      </c>
      <c r="D198" s="40">
        <v>6000</v>
      </c>
      <c r="E198" s="8">
        <v>44082</v>
      </c>
      <c r="F198" s="8">
        <v>44569</v>
      </c>
      <c r="G198" s="20">
        <v>7953</v>
      </c>
      <c r="H198" s="17">
        <f t="shared" si="36"/>
        <v>44852.416666666664</v>
      </c>
      <c r="I198" s="18">
        <f t="shared" si="35"/>
        <v>3922</v>
      </c>
      <c r="J198" s="12" t="str">
        <f t="shared" si="37"/>
        <v>NOT DUE</v>
      </c>
      <c r="K198" s="24" t="s">
        <v>439</v>
      </c>
      <c r="L198" s="15"/>
    </row>
    <row r="199" spans="1:12" ht="24">
      <c r="A199" s="12" t="s">
        <v>447</v>
      </c>
      <c r="B199" s="24" t="s">
        <v>436</v>
      </c>
      <c r="C199" s="24" t="s">
        <v>432</v>
      </c>
      <c r="D199" s="40">
        <v>6000</v>
      </c>
      <c r="E199" s="8">
        <v>44082</v>
      </c>
      <c r="F199" s="8">
        <v>44570</v>
      </c>
      <c r="G199" s="20">
        <v>7953</v>
      </c>
      <c r="H199" s="17">
        <f t="shared" si="36"/>
        <v>44852.416666666664</v>
      </c>
      <c r="I199" s="18">
        <f t="shared" si="35"/>
        <v>3922</v>
      </c>
      <c r="J199" s="12" t="str">
        <f t="shared" si="37"/>
        <v>NOT DUE</v>
      </c>
      <c r="K199" s="24" t="s">
        <v>439</v>
      </c>
      <c r="L199" s="15"/>
    </row>
    <row r="200" spans="1:12" ht="24">
      <c r="A200" s="12" t="s">
        <v>448</v>
      </c>
      <c r="B200" s="24" t="s">
        <v>437</v>
      </c>
      <c r="C200" s="24" t="s">
        <v>432</v>
      </c>
      <c r="D200" s="40">
        <v>6000</v>
      </c>
      <c r="E200" s="8">
        <v>44082</v>
      </c>
      <c r="F200" s="366">
        <v>44604</v>
      </c>
      <c r="G200" s="20">
        <v>8553</v>
      </c>
      <c r="H200" s="17">
        <f t="shared" si="36"/>
        <v>44877.416666666664</v>
      </c>
      <c r="I200" s="18">
        <f t="shared" si="35"/>
        <v>4522</v>
      </c>
      <c r="J200" s="12" t="str">
        <f t="shared" si="37"/>
        <v>NOT DUE</v>
      </c>
      <c r="K200" s="24" t="s">
        <v>439</v>
      </c>
      <c r="L200" s="15"/>
    </row>
    <row r="201" spans="1:12" ht="24">
      <c r="A201" s="12" t="s">
        <v>449</v>
      </c>
      <c r="B201" s="24" t="s">
        <v>438</v>
      </c>
      <c r="C201" s="24" t="s">
        <v>432</v>
      </c>
      <c r="D201" s="40">
        <v>6000</v>
      </c>
      <c r="E201" s="8">
        <v>44082</v>
      </c>
      <c r="F201" s="8">
        <v>44603</v>
      </c>
      <c r="G201" s="20">
        <v>8533</v>
      </c>
      <c r="H201" s="17">
        <f t="shared" si="36"/>
        <v>44876.583333333336</v>
      </c>
      <c r="I201" s="18">
        <f t="shared" si="35"/>
        <v>4502</v>
      </c>
      <c r="J201" s="12" t="str">
        <f t="shared" si="37"/>
        <v>NOT DUE</v>
      </c>
      <c r="K201" s="24" t="s">
        <v>439</v>
      </c>
      <c r="L201" s="15"/>
    </row>
    <row r="202" spans="1:12" ht="24">
      <c r="A202" s="12" t="s">
        <v>450</v>
      </c>
      <c r="B202" s="24" t="s">
        <v>452</v>
      </c>
      <c r="C202" s="24" t="s">
        <v>82</v>
      </c>
      <c r="D202" s="40">
        <v>32000</v>
      </c>
      <c r="E202" s="8">
        <v>44082</v>
      </c>
      <c r="F202" s="8">
        <v>44082</v>
      </c>
      <c r="G202" s="20">
        <v>0</v>
      </c>
      <c r="H202" s="17">
        <f>IF(I202&lt;=32000,$F$5+(I202/24),"error")</f>
        <v>45604.375</v>
      </c>
      <c r="I202" s="18">
        <f t="shared" si="35"/>
        <v>21969</v>
      </c>
      <c r="J202" s="12" t="str">
        <f t="shared" si="37"/>
        <v>NOT DUE</v>
      </c>
      <c r="K202" s="26"/>
      <c r="L202" s="15"/>
    </row>
    <row r="203" spans="1:12" ht="24">
      <c r="A203" s="12" t="s">
        <v>451</v>
      </c>
      <c r="B203" s="24" t="s">
        <v>453</v>
      </c>
      <c r="C203" s="24" t="s">
        <v>82</v>
      </c>
      <c r="D203" s="40">
        <v>32000</v>
      </c>
      <c r="E203" s="8">
        <v>44082</v>
      </c>
      <c r="F203" s="8">
        <v>44082</v>
      </c>
      <c r="G203" s="20">
        <v>0</v>
      </c>
      <c r="H203" s="17">
        <f t="shared" ref="H203:H205" si="38">IF(I203&lt;=32000,$F$5+(I203/24),"error")</f>
        <v>45604.375</v>
      </c>
      <c r="I203" s="18">
        <f t="shared" si="35"/>
        <v>21969</v>
      </c>
      <c r="J203" s="12" t="str">
        <f t="shared" si="37"/>
        <v>NOT DUE</v>
      </c>
      <c r="K203" s="26"/>
      <c r="L203" s="15"/>
    </row>
    <row r="204" spans="1:12" ht="24">
      <c r="A204" s="12" t="s">
        <v>459</v>
      </c>
      <c r="B204" s="24" t="s">
        <v>454</v>
      </c>
      <c r="C204" s="24" t="s">
        <v>82</v>
      </c>
      <c r="D204" s="40">
        <v>32000</v>
      </c>
      <c r="E204" s="8">
        <v>44082</v>
      </c>
      <c r="F204" s="8">
        <v>44082</v>
      </c>
      <c r="G204" s="20">
        <v>0</v>
      </c>
      <c r="H204" s="17">
        <f t="shared" si="38"/>
        <v>45604.375</v>
      </c>
      <c r="I204" s="18">
        <f t="shared" si="35"/>
        <v>21969</v>
      </c>
      <c r="J204" s="12" t="str">
        <f t="shared" si="37"/>
        <v>NOT DUE</v>
      </c>
      <c r="K204" s="26"/>
      <c r="L204" s="15"/>
    </row>
    <row r="205" spans="1:12" ht="24">
      <c r="A205" s="12" t="s">
        <v>460</v>
      </c>
      <c r="B205" s="24" t="s">
        <v>455</v>
      </c>
      <c r="C205" s="24" t="s">
        <v>82</v>
      </c>
      <c r="D205" s="40">
        <v>32000</v>
      </c>
      <c r="E205" s="8">
        <v>44082</v>
      </c>
      <c r="F205" s="8">
        <v>44082</v>
      </c>
      <c r="G205" s="20">
        <v>0</v>
      </c>
      <c r="H205" s="17">
        <f t="shared" si="38"/>
        <v>45604.375</v>
      </c>
      <c r="I205" s="18">
        <f t="shared" si="35"/>
        <v>21969</v>
      </c>
      <c r="J205" s="12" t="str">
        <f t="shared" si="37"/>
        <v>NOT DUE</v>
      </c>
      <c r="K205" s="26"/>
      <c r="L205" s="15"/>
    </row>
    <row r="206" spans="1:12" ht="24">
      <c r="A206" s="12" t="s">
        <v>461</v>
      </c>
      <c r="B206" s="24" t="s">
        <v>456</v>
      </c>
      <c r="C206" s="24" t="s">
        <v>82</v>
      </c>
      <c r="D206" s="40">
        <v>32000</v>
      </c>
      <c r="E206" s="8">
        <v>44082</v>
      </c>
      <c r="F206" s="8">
        <v>44082</v>
      </c>
      <c r="G206" s="20">
        <v>0</v>
      </c>
      <c r="H206" s="17">
        <f>IF(I206&lt;=32000,$F$5+(I206/24),"error")</f>
        <v>45604.375</v>
      </c>
      <c r="I206" s="18">
        <f t="shared" si="35"/>
        <v>21969</v>
      </c>
      <c r="J206" s="12" t="str">
        <f t="shared" si="37"/>
        <v>NOT DUE</v>
      </c>
      <c r="K206" s="26"/>
      <c r="L206" s="15"/>
    </row>
    <row r="207" spans="1:12" ht="24">
      <c r="A207" s="12" t="s">
        <v>462</v>
      </c>
      <c r="B207" s="24" t="s">
        <v>457</v>
      </c>
      <c r="C207" s="24" t="s">
        <v>82</v>
      </c>
      <c r="D207" s="40">
        <v>32000</v>
      </c>
      <c r="E207" s="8">
        <v>44082</v>
      </c>
      <c r="F207" s="8">
        <v>44082</v>
      </c>
      <c r="G207" s="20">
        <v>0</v>
      </c>
      <c r="H207" s="17">
        <f>IF(I207&lt;=32000,$F$5+(I207/24),"error")</f>
        <v>45604.375</v>
      </c>
      <c r="I207" s="18">
        <f t="shared" si="35"/>
        <v>21969</v>
      </c>
      <c r="J207" s="12" t="str">
        <f t="shared" si="37"/>
        <v>NOT DUE</v>
      </c>
      <c r="K207" s="26"/>
      <c r="L207" s="15"/>
    </row>
    <row r="208" spans="1:12" ht="24">
      <c r="A208" s="12" t="s">
        <v>463</v>
      </c>
      <c r="B208" s="24" t="s">
        <v>466</v>
      </c>
      <c r="C208" s="24" t="s">
        <v>458</v>
      </c>
      <c r="D208" s="40">
        <v>8000</v>
      </c>
      <c r="E208" s="8">
        <v>44082</v>
      </c>
      <c r="F208" s="366">
        <v>44531</v>
      </c>
      <c r="G208" s="304">
        <v>7325</v>
      </c>
      <c r="H208" s="17">
        <f>IF(I208&lt;=8000,$F$5+(I208/24),"error")</f>
        <v>44909.583333333336</v>
      </c>
      <c r="I208" s="18">
        <f t="shared" si="35"/>
        <v>5294</v>
      </c>
      <c r="J208" s="12" t="str">
        <f t="shared" si="37"/>
        <v>NOT DUE</v>
      </c>
      <c r="K208" s="26"/>
      <c r="L208" s="15"/>
    </row>
    <row r="209" spans="1:12" ht="24">
      <c r="A209" s="12" t="s">
        <v>464</v>
      </c>
      <c r="B209" s="24" t="s">
        <v>467</v>
      </c>
      <c r="C209" s="24" t="s">
        <v>458</v>
      </c>
      <c r="D209" s="40">
        <v>8000</v>
      </c>
      <c r="E209" s="8">
        <v>44082</v>
      </c>
      <c r="F209" s="366">
        <v>44532</v>
      </c>
      <c r="G209" s="304">
        <v>7325</v>
      </c>
      <c r="H209" s="17">
        <f t="shared" ref="H209:H211" si="39">IF(I209&lt;=8000,$F$5+(I209/24),"error")</f>
        <v>44909.583333333336</v>
      </c>
      <c r="I209" s="18">
        <f t="shared" si="35"/>
        <v>5294</v>
      </c>
      <c r="J209" s="12" t="str">
        <f t="shared" si="37"/>
        <v>NOT DUE</v>
      </c>
      <c r="K209" s="26"/>
      <c r="L209" s="15"/>
    </row>
    <row r="210" spans="1:12" ht="24">
      <c r="A210" s="12" t="s">
        <v>465</v>
      </c>
      <c r="B210" s="24" t="s">
        <v>468</v>
      </c>
      <c r="C210" s="24" t="s">
        <v>458</v>
      </c>
      <c r="D210" s="40">
        <v>8000</v>
      </c>
      <c r="E210" s="8">
        <v>44082</v>
      </c>
      <c r="F210" s="366">
        <v>44569</v>
      </c>
      <c r="G210" s="304">
        <v>7953</v>
      </c>
      <c r="H210" s="17">
        <f t="shared" si="39"/>
        <v>44935.75</v>
      </c>
      <c r="I210" s="18">
        <f t="shared" si="35"/>
        <v>5922</v>
      </c>
      <c r="J210" s="12" t="str">
        <f t="shared" si="37"/>
        <v>NOT DUE</v>
      </c>
      <c r="K210" s="26"/>
      <c r="L210" s="15"/>
    </row>
    <row r="211" spans="1:12" ht="24">
      <c r="A211" s="12" t="s">
        <v>472</v>
      </c>
      <c r="B211" s="24" t="s">
        <v>469</v>
      </c>
      <c r="C211" s="24" t="s">
        <v>458</v>
      </c>
      <c r="D211" s="40">
        <v>8000</v>
      </c>
      <c r="E211" s="8">
        <v>44082</v>
      </c>
      <c r="F211" s="366">
        <v>44570</v>
      </c>
      <c r="G211" s="304">
        <v>7953</v>
      </c>
      <c r="H211" s="17">
        <f t="shared" si="39"/>
        <v>44935.75</v>
      </c>
      <c r="I211" s="18">
        <f t="shared" si="35"/>
        <v>5922</v>
      </c>
      <c r="J211" s="12" t="str">
        <f t="shared" si="37"/>
        <v>NOT DUE</v>
      </c>
      <c r="K211" s="26"/>
      <c r="L211" s="15"/>
    </row>
    <row r="212" spans="1:12" ht="24">
      <c r="A212" s="12" t="s">
        <v>473</v>
      </c>
      <c r="B212" s="24" t="s">
        <v>470</v>
      </c>
      <c r="C212" s="24" t="s">
        <v>458</v>
      </c>
      <c r="D212" s="40">
        <v>8000</v>
      </c>
      <c r="E212" s="8">
        <v>44082</v>
      </c>
      <c r="F212" s="8">
        <v>44589</v>
      </c>
      <c r="G212" s="20">
        <v>8275</v>
      </c>
      <c r="H212" s="17">
        <f>IF(I212&lt;=8000,$F$5+(I212/24),"error")</f>
        <v>44949.166666666664</v>
      </c>
      <c r="I212" s="18">
        <f t="shared" si="35"/>
        <v>6244</v>
      </c>
      <c r="J212" s="12" t="str">
        <f t="shared" si="37"/>
        <v>NOT DUE</v>
      </c>
      <c r="K212" s="26"/>
      <c r="L212" s="15" t="s">
        <v>4978</v>
      </c>
    </row>
    <row r="213" spans="1:12" ht="24">
      <c r="A213" s="12" t="s">
        <v>474</v>
      </c>
      <c r="B213" s="24" t="s">
        <v>471</v>
      </c>
      <c r="C213" s="24" t="s">
        <v>458</v>
      </c>
      <c r="D213" s="40">
        <v>8000</v>
      </c>
      <c r="E213" s="8">
        <v>44082</v>
      </c>
      <c r="F213" s="366">
        <v>44589</v>
      </c>
      <c r="G213" s="304">
        <v>8275</v>
      </c>
      <c r="H213" s="17">
        <f>IF(I213&lt;=8000,$F$5+(I213/24),"error")</f>
        <v>44949.166666666664</v>
      </c>
      <c r="I213" s="18">
        <f t="shared" si="35"/>
        <v>6244</v>
      </c>
      <c r="J213" s="12" t="str">
        <f t="shared" si="37"/>
        <v>NOT DUE</v>
      </c>
      <c r="K213" s="26"/>
      <c r="L213" s="15"/>
    </row>
    <row r="214" spans="1:12" ht="24" customHeight="1">
      <c r="A214" s="12" t="s">
        <v>475</v>
      </c>
      <c r="B214" s="24" t="s">
        <v>2083</v>
      </c>
      <c r="C214" s="24" t="s">
        <v>477</v>
      </c>
      <c r="D214" s="33">
        <v>4000</v>
      </c>
      <c r="E214" s="8">
        <v>44082</v>
      </c>
      <c r="F214" s="366">
        <v>44590</v>
      </c>
      <c r="G214" s="304">
        <v>8275</v>
      </c>
      <c r="H214" s="17">
        <f>IF(I214&lt;=4000,$F$5+(I214/24),"error")</f>
        <v>44782.5</v>
      </c>
      <c r="I214" s="18">
        <f t="shared" si="35"/>
        <v>2244</v>
      </c>
      <c r="J214" s="12" t="str">
        <f t="shared" si="37"/>
        <v>NOT DUE</v>
      </c>
      <c r="K214" s="26"/>
      <c r="L214" s="15"/>
    </row>
    <row r="215" spans="1:12" ht="24" customHeight="1">
      <c r="A215" s="12" t="s">
        <v>476</v>
      </c>
      <c r="B215" s="24" t="s">
        <v>2084</v>
      </c>
      <c r="C215" s="24" t="s">
        <v>477</v>
      </c>
      <c r="D215" s="33">
        <v>4000</v>
      </c>
      <c r="E215" s="8">
        <v>44082</v>
      </c>
      <c r="F215" s="366">
        <v>44590</v>
      </c>
      <c r="G215" s="304">
        <v>8275</v>
      </c>
      <c r="H215" s="17">
        <f t="shared" ref="H215:H216" si="40">IF(I215&lt;=4000,$F$5+(I215/24),"error")</f>
        <v>44782.5</v>
      </c>
      <c r="I215" s="18">
        <f t="shared" si="35"/>
        <v>2244</v>
      </c>
      <c r="J215" s="12" t="str">
        <f t="shared" si="37"/>
        <v>NOT DUE</v>
      </c>
      <c r="K215" s="26"/>
      <c r="L215" s="15"/>
    </row>
    <row r="216" spans="1:12" ht="24" customHeight="1">
      <c r="A216" s="12" t="s">
        <v>478</v>
      </c>
      <c r="B216" s="24" t="s">
        <v>2085</v>
      </c>
      <c r="C216" s="24" t="s">
        <v>477</v>
      </c>
      <c r="D216" s="33">
        <v>4000</v>
      </c>
      <c r="E216" s="8">
        <v>44082</v>
      </c>
      <c r="F216" s="366">
        <v>44590</v>
      </c>
      <c r="G216" s="304">
        <v>8275</v>
      </c>
      <c r="H216" s="17">
        <f t="shared" si="40"/>
        <v>44782.5</v>
      </c>
      <c r="I216" s="18">
        <f t="shared" si="35"/>
        <v>2244</v>
      </c>
      <c r="J216" s="12" t="str">
        <f t="shared" si="37"/>
        <v>NOT DUE</v>
      </c>
      <c r="K216" s="26"/>
      <c r="L216" s="15"/>
    </row>
    <row r="217" spans="1:12" ht="24" customHeight="1">
      <c r="A217" s="12" t="s">
        <v>479</v>
      </c>
      <c r="B217" s="24" t="s">
        <v>2086</v>
      </c>
      <c r="C217" s="24" t="s">
        <v>477</v>
      </c>
      <c r="D217" s="33">
        <v>4000</v>
      </c>
      <c r="E217" s="8">
        <v>44082</v>
      </c>
      <c r="F217" s="366">
        <v>44590</v>
      </c>
      <c r="G217" s="304">
        <v>8275</v>
      </c>
      <c r="H217" s="17">
        <f>IF(I217&lt;=4000,$F$5+(I217/24),"error")</f>
        <v>44782.5</v>
      </c>
      <c r="I217" s="18">
        <f t="shared" si="35"/>
        <v>2244</v>
      </c>
      <c r="J217" s="12" t="str">
        <f t="shared" si="37"/>
        <v>NOT DUE</v>
      </c>
      <c r="K217" s="26"/>
      <c r="L217" s="15"/>
    </row>
    <row r="218" spans="1:12" ht="24" customHeight="1">
      <c r="A218" s="12" t="s">
        <v>480</v>
      </c>
      <c r="B218" s="24" t="s">
        <v>2087</v>
      </c>
      <c r="C218" s="24" t="s">
        <v>477</v>
      </c>
      <c r="D218" s="33">
        <v>4000</v>
      </c>
      <c r="E218" s="8">
        <v>44082</v>
      </c>
      <c r="F218" s="366">
        <v>44590</v>
      </c>
      <c r="G218" s="304">
        <v>8275</v>
      </c>
      <c r="H218" s="17">
        <f>IF(I218&lt;=4000,$F$5+(I218/24),"error")</f>
        <v>44782.5</v>
      </c>
      <c r="I218" s="18">
        <f t="shared" si="35"/>
        <v>2244</v>
      </c>
      <c r="J218" s="12" t="str">
        <f t="shared" si="37"/>
        <v>NOT DUE</v>
      </c>
      <c r="K218" s="26"/>
      <c r="L218" s="15"/>
    </row>
    <row r="219" spans="1:12" ht="24" customHeight="1">
      <c r="A219" s="12" t="s">
        <v>481</v>
      </c>
      <c r="B219" s="24" t="s">
        <v>2088</v>
      </c>
      <c r="C219" s="24" t="s">
        <v>477</v>
      </c>
      <c r="D219" s="33">
        <v>4000</v>
      </c>
      <c r="E219" s="8">
        <v>44082</v>
      </c>
      <c r="F219" s="366">
        <v>44574</v>
      </c>
      <c r="G219" s="304">
        <v>7964</v>
      </c>
      <c r="H219" s="17">
        <f>IF(I219&lt;=4000,$F$5+(I219/24),"error")</f>
        <v>44769.541666666664</v>
      </c>
      <c r="I219" s="18">
        <f t="shared" si="35"/>
        <v>1933</v>
      </c>
      <c r="J219" s="12" t="str">
        <f t="shared" si="37"/>
        <v>NOT DUE</v>
      </c>
      <c r="K219" s="26"/>
      <c r="L219" s="15"/>
    </row>
    <row r="220" spans="1:12" ht="24" customHeight="1">
      <c r="A220" s="12" t="s">
        <v>482</v>
      </c>
      <c r="B220" s="24" t="s">
        <v>2083</v>
      </c>
      <c r="C220" s="24" t="s">
        <v>490</v>
      </c>
      <c r="D220" s="40">
        <v>8000</v>
      </c>
      <c r="E220" s="8">
        <v>44082</v>
      </c>
      <c r="F220" s="8">
        <v>44605</v>
      </c>
      <c r="G220" s="20">
        <v>8553</v>
      </c>
      <c r="H220" s="17">
        <f>IF(I220&lt;=8000,$F$5+(I220/24),"error")</f>
        <v>44960.75</v>
      </c>
      <c r="I220" s="18">
        <f t="shared" si="35"/>
        <v>6522</v>
      </c>
      <c r="J220" s="12" t="str">
        <f t="shared" si="37"/>
        <v>NOT DUE</v>
      </c>
      <c r="K220" s="26"/>
      <c r="L220" s="224" t="s">
        <v>4943</v>
      </c>
    </row>
    <row r="221" spans="1:12" ht="24" customHeight="1">
      <c r="A221" s="12" t="s">
        <v>483</v>
      </c>
      <c r="B221" s="24" t="s">
        <v>2084</v>
      </c>
      <c r="C221" s="24" t="s">
        <v>490</v>
      </c>
      <c r="D221" s="40">
        <v>8000</v>
      </c>
      <c r="E221" s="8">
        <v>44082</v>
      </c>
      <c r="F221" s="8">
        <v>44590</v>
      </c>
      <c r="G221" s="20">
        <v>8274</v>
      </c>
      <c r="H221" s="17">
        <f t="shared" ref="H221:H243" si="41">IF(I221&lt;=8000,$F$5+(I221/24),"error")</f>
        <v>44949.125</v>
      </c>
      <c r="I221" s="18">
        <f t="shared" si="35"/>
        <v>6243</v>
      </c>
      <c r="J221" s="12" t="str">
        <f t="shared" si="37"/>
        <v>NOT DUE</v>
      </c>
      <c r="K221" s="26"/>
      <c r="L221" s="224" t="s">
        <v>4514</v>
      </c>
    </row>
    <row r="222" spans="1:12" ht="24" customHeight="1">
      <c r="A222" s="12" t="s">
        <v>484</v>
      </c>
      <c r="B222" s="24" t="s">
        <v>2085</v>
      </c>
      <c r="C222" s="24" t="s">
        <v>490</v>
      </c>
      <c r="D222" s="40">
        <v>8000</v>
      </c>
      <c r="E222" s="8">
        <v>44082</v>
      </c>
      <c r="F222" s="366">
        <v>44605</v>
      </c>
      <c r="G222" s="304">
        <v>8553</v>
      </c>
      <c r="H222" s="17">
        <f t="shared" si="41"/>
        <v>44960.75</v>
      </c>
      <c r="I222" s="18">
        <f t="shared" si="35"/>
        <v>6522</v>
      </c>
      <c r="J222" s="12" t="str">
        <f t="shared" si="37"/>
        <v>NOT DUE</v>
      </c>
      <c r="K222" s="26"/>
      <c r="L222" s="224" t="s">
        <v>4514</v>
      </c>
    </row>
    <row r="223" spans="1:12" ht="24" customHeight="1">
      <c r="A223" s="12" t="s">
        <v>485</v>
      </c>
      <c r="B223" s="24" t="s">
        <v>2086</v>
      </c>
      <c r="C223" s="24" t="s">
        <v>490</v>
      </c>
      <c r="D223" s="40">
        <v>8000</v>
      </c>
      <c r="E223" s="8">
        <v>44082</v>
      </c>
      <c r="F223" s="366">
        <v>44605</v>
      </c>
      <c r="G223" s="304">
        <v>8553</v>
      </c>
      <c r="H223" s="17">
        <f t="shared" si="41"/>
        <v>44960.75</v>
      </c>
      <c r="I223" s="18">
        <f t="shared" si="35"/>
        <v>6522</v>
      </c>
      <c r="J223" s="12" t="str">
        <f t="shared" si="37"/>
        <v>NOT DUE</v>
      </c>
      <c r="K223" s="26"/>
      <c r="L223" s="224" t="s">
        <v>4970</v>
      </c>
    </row>
    <row r="224" spans="1:12" ht="24" customHeight="1">
      <c r="A224" s="12" t="s">
        <v>486</v>
      </c>
      <c r="B224" s="24" t="s">
        <v>2087</v>
      </c>
      <c r="C224" s="24" t="s">
        <v>490</v>
      </c>
      <c r="D224" s="40">
        <v>8000</v>
      </c>
      <c r="E224" s="8">
        <v>44082</v>
      </c>
      <c r="F224" s="366">
        <v>44605</v>
      </c>
      <c r="G224" s="304">
        <v>8553</v>
      </c>
      <c r="H224" s="17">
        <f t="shared" si="41"/>
        <v>44960.75</v>
      </c>
      <c r="I224" s="18">
        <f t="shared" si="35"/>
        <v>6522</v>
      </c>
      <c r="J224" s="12" t="str">
        <f t="shared" si="37"/>
        <v>NOT DUE</v>
      </c>
      <c r="K224" s="26"/>
      <c r="L224" s="224" t="s">
        <v>4514</v>
      </c>
    </row>
    <row r="225" spans="1:12" ht="24" customHeight="1">
      <c r="A225" s="12" t="s">
        <v>487</v>
      </c>
      <c r="B225" s="24" t="s">
        <v>2088</v>
      </c>
      <c r="C225" s="24" t="s">
        <v>490</v>
      </c>
      <c r="D225" s="40">
        <v>8000</v>
      </c>
      <c r="E225" s="8">
        <v>44082</v>
      </c>
      <c r="F225" s="8">
        <v>44574</v>
      </c>
      <c r="G225" s="20">
        <v>7964</v>
      </c>
      <c r="H225" s="17">
        <f t="shared" si="41"/>
        <v>44936.208333333336</v>
      </c>
      <c r="I225" s="18">
        <f t="shared" si="35"/>
        <v>5933</v>
      </c>
      <c r="J225" s="12" t="str">
        <f t="shared" si="37"/>
        <v>NOT DUE</v>
      </c>
      <c r="K225" s="26"/>
      <c r="L225" s="224" t="s">
        <v>4514</v>
      </c>
    </row>
    <row r="226" spans="1:12" ht="27">
      <c r="A226" s="12" t="s">
        <v>488</v>
      </c>
      <c r="B226" s="24" t="s">
        <v>3872</v>
      </c>
      <c r="C226" s="24" t="s">
        <v>501</v>
      </c>
      <c r="D226" s="40">
        <v>8000</v>
      </c>
      <c r="E226" s="8">
        <v>44082</v>
      </c>
      <c r="F226" s="366">
        <v>44589</v>
      </c>
      <c r="G226" s="304">
        <v>8275</v>
      </c>
      <c r="H226" s="17">
        <f t="shared" si="41"/>
        <v>44949.166666666664</v>
      </c>
      <c r="I226" s="18">
        <f t="shared" si="35"/>
        <v>6244</v>
      </c>
      <c r="J226" s="12" t="str">
        <f t="shared" si="37"/>
        <v>NOT DUE</v>
      </c>
      <c r="K226" s="26"/>
      <c r="L226" s="368" t="s">
        <v>4975</v>
      </c>
    </row>
    <row r="227" spans="1:12" ht="27">
      <c r="A227" s="12" t="s">
        <v>489</v>
      </c>
      <c r="B227" s="24" t="s">
        <v>3873</v>
      </c>
      <c r="C227" s="24" t="s">
        <v>501</v>
      </c>
      <c r="D227" s="40">
        <v>8000</v>
      </c>
      <c r="E227" s="8">
        <v>44082</v>
      </c>
      <c r="F227" s="366">
        <v>44590</v>
      </c>
      <c r="G227" s="304">
        <v>8275</v>
      </c>
      <c r="H227" s="17">
        <f t="shared" si="41"/>
        <v>44949.166666666664</v>
      </c>
      <c r="I227" s="18">
        <f t="shared" si="35"/>
        <v>6244</v>
      </c>
      <c r="J227" s="12" t="str">
        <f t="shared" si="37"/>
        <v>NOT DUE</v>
      </c>
      <c r="K227" s="26"/>
      <c r="L227" s="368" t="s">
        <v>4975</v>
      </c>
    </row>
    <row r="228" spans="1:12" ht="27">
      <c r="A228" s="12" t="s">
        <v>491</v>
      </c>
      <c r="B228" s="24" t="s">
        <v>3874</v>
      </c>
      <c r="C228" s="24" t="s">
        <v>501</v>
      </c>
      <c r="D228" s="40">
        <v>8000</v>
      </c>
      <c r="E228" s="8">
        <v>44082</v>
      </c>
      <c r="F228" s="366">
        <v>44589</v>
      </c>
      <c r="G228" s="304">
        <v>8275</v>
      </c>
      <c r="H228" s="17">
        <f t="shared" si="41"/>
        <v>44949.166666666664</v>
      </c>
      <c r="I228" s="18">
        <f t="shared" si="35"/>
        <v>6244</v>
      </c>
      <c r="J228" s="12" t="str">
        <f t="shared" si="37"/>
        <v>NOT DUE</v>
      </c>
      <c r="K228" s="26"/>
      <c r="L228" s="368" t="s">
        <v>4975</v>
      </c>
    </row>
    <row r="229" spans="1:12" ht="27">
      <c r="A229" s="12" t="s">
        <v>492</v>
      </c>
      <c r="B229" s="24" t="s">
        <v>3875</v>
      </c>
      <c r="C229" s="24" t="s">
        <v>501</v>
      </c>
      <c r="D229" s="40">
        <v>8000</v>
      </c>
      <c r="E229" s="8">
        <v>44082</v>
      </c>
      <c r="F229" s="366">
        <v>44589</v>
      </c>
      <c r="G229" s="304">
        <v>8275</v>
      </c>
      <c r="H229" s="17">
        <f t="shared" si="41"/>
        <v>44949.166666666664</v>
      </c>
      <c r="I229" s="18">
        <f t="shared" si="35"/>
        <v>6244</v>
      </c>
      <c r="J229" s="12" t="str">
        <f t="shared" si="37"/>
        <v>NOT DUE</v>
      </c>
      <c r="K229" s="26"/>
      <c r="L229" s="368" t="s">
        <v>4975</v>
      </c>
    </row>
    <row r="230" spans="1:12" ht="27">
      <c r="A230" s="12" t="s">
        <v>493</v>
      </c>
      <c r="B230" s="24" t="s">
        <v>3876</v>
      </c>
      <c r="C230" s="24" t="s">
        <v>501</v>
      </c>
      <c r="D230" s="40">
        <v>8000</v>
      </c>
      <c r="E230" s="8">
        <v>44082</v>
      </c>
      <c r="F230" s="366">
        <v>44589</v>
      </c>
      <c r="G230" s="304">
        <v>8275</v>
      </c>
      <c r="H230" s="17">
        <f t="shared" si="41"/>
        <v>44949.166666666664</v>
      </c>
      <c r="I230" s="18">
        <f t="shared" si="35"/>
        <v>6244</v>
      </c>
      <c r="J230" s="12" t="str">
        <f t="shared" si="37"/>
        <v>NOT DUE</v>
      </c>
      <c r="K230" s="26"/>
      <c r="L230" s="368" t="s">
        <v>4975</v>
      </c>
    </row>
    <row r="231" spans="1:12" ht="24">
      <c r="A231" s="12" t="s">
        <v>494</v>
      </c>
      <c r="B231" s="24" t="s">
        <v>3877</v>
      </c>
      <c r="C231" s="24" t="s">
        <v>501</v>
      </c>
      <c r="D231" s="40">
        <v>8000</v>
      </c>
      <c r="E231" s="8">
        <v>44082</v>
      </c>
      <c r="F231" s="366">
        <v>44574</v>
      </c>
      <c r="G231" s="304">
        <v>8275</v>
      </c>
      <c r="H231" s="17">
        <f t="shared" si="41"/>
        <v>44949.166666666664</v>
      </c>
      <c r="I231" s="18">
        <f t="shared" si="35"/>
        <v>6244</v>
      </c>
      <c r="J231" s="12" t="str">
        <f t="shared" si="37"/>
        <v>NOT DUE</v>
      </c>
      <c r="K231" s="26"/>
      <c r="L231" s="203"/>
    </row>
    <row r="232" spans="1:12" ht="27">
      <c r="A232" s="12" t="s">
        <v>495</v>
      </c>
      <c r="B232" s="170" t="s">
        <v>3878</v>
      </c>
      <c r="C232" s="24" t="s">
        <v>501</v>
      </c>
      <c r="D232" s="40">
        <v>8000</v>
      </c>
      <c r="E232" s="8">
        <v>44082</v>
      </c>
      <c r="F232" s="366">
        <v>44589</v>
      </c>
      <c r="G232" s="20">
        <v>8275</v>
      </c>
      <c r="H232" s="17">
        <f t="shared" si="41"/>
        <v>44949.166666666664</v>
      </c>
      <c r="I232" s="18">
        <f t="shared" si="35"/>
        <v>6244</v>
      </c>
      <c r="J232" s="12" t="str">
        <f t="shared" si="37"/>
        <v>NOT DUE</v>
      </c>
      <c r="K232" s="26"/>
      <c r="L232" s="368" t="s">
        <v>4976</v>
      </c>
    </row>
    <row r="233" spans="1:12" ht="27">
      <c r="A233" s="12" t="s">
        <v>496</v>
      </c>
      <c r="B233" s="170" t="s">
        <v>3879</v>
      </c>
      <c r="C233" s="24" t="s">
        <v>501</v>
      </c>
      <c r="D233" s="40">
        <v>8000</v>
      </c>
      <c r="E233" s="8">
        <v>44082</v>
      </c>
      <c r="F233" s="366">
        <v>44590</v>
      </c>
      <c r="G233" s="304">
        <v>8275</v>
      </c>
      <c r="H233" s="17">
        <f t="shared" si="41"/>
        <v>44949.166666666664</v>
      </c>
      <c r="I233" s="18">
        <f t="shared" si="35"/>
        <v>6244</v>
      </c>
      <c r="J233" s="12" t="str">
        <f t="shared" si="37"/>
        <v>NOT DUE</v>
      </c>
      <c r="K233" s="26"/>
      <c r="L233" s="368" t="s">
        <v>4976</v>
      </c>
    </row>
    <row r="234" spans="1:12" ht="27">
      <c r="A234" s="12" t="s">
        <v>498</v>
      </c>
      <c r="B234" s="170" t="s">
        <v>3880</v>
      </c>
      <c r="C234" s="24" t="s">
        <v>501</v>
      </c>
      <c r="D234" s="40">
        <v>8000</v>
      </c>
      <c r="E234" s="8">
        <v>44082</v>
      </c>
      <c r="F234" s="366">
        <v>44589</v>
      </c>
      <c r="G234" s="304">
        <v>8275</v>
      </c>
      <c r="H234" s="17">
        <f t="shared" si="41"/>
        <v>44949.166666666664</v>
      </c>
      <c r="I234" s="18">
        <f t="shared" si="35"/>
        <v>6244</v>
      </c>
      <c r="J234" s="12" t="str">
        <f t="shared" si="37"/>
        <v>NOT DUE</v>
      </c>
      <c r="K234" s="26"/>
      <c r="L234" s="368" t="s">
        <v>4976</v>
      </c>
    </row>
    <row r="235" spans="1:12" ht="27">
      <c r="A235" s="12" t="s">
        <v>499</v>
      </c>
      <c r="B235" s="170" t="s">
        <v>3881</v>
      </c>
      <c r="C235" s="24" t="s">
        <v>501</v>
      </c>
      <c r="D235" s="40">
        <v>8000</v>
      </c>
      <c r="E235" s="8">
        <v>44082</v>
      </c>
      <c r="F235" s="366">
        <v>44589</v>
      </c>
      <c r="G235" s="304">
        <v>8275</v>
      </c>
      <c r="H235" s="17">
        <f t="shared" si="41"/>
        <v>44949.166666666664</v>
      </c>
      <c r="I235" s="18">
        <f t="shared" si="35"/>
        <v>6244</v>
      </c>
      <c r="J235" s="12" t="str">
        <f t="shared" si="37"/>
        <v>NOT DUE</v>
      </c>
      <c r="K235" s="26"/>
      <c r="L235" s="368" t="s">
        <v>4976</v>
      </c>
    </row>
    <row r="236" spans="1:12" ht="27">
      <c r="A236" s="12" t="s">
        <v>500</v>
      </c>
      <c r="B236" s="170" t="s">
        <v>3882</v>
      </c>
      <c r="C236" s="24" t="s">
        <v>501</v>
      </c>
      <c r="D236" s="40">
        <v>8000</v>
      </c>
      <c r="E236" s="8">
        <v>44082</v>
      </c>
      <c r="F236" s="366">
        <v>44589</v>
      </c>
      <c r="G236" s="304">
        <v>8275</v>
      </c>
      <c r="H236" s="17">
        <f t="shared" si="41"/>
        <v>44949.166666666664</v>
      </c>
      <c r="I236" s="18">
        <f t="shared" si="35"/>
        <v>6244</v>
      </c>
      <c r="J236" s="12" t="str">
        <f t="shared" si="37"/>
        <v>NOT DUE</v>
      </c>
      <c r="K236" s="26"/>
      <c r="L236" s="368" t="s">
        <v>4976</v>
      </c>
    </row>
    <row r="237" spans="1:12" ht="24">
      <c r="A237" s="12" t="s">
        <v>502</v>
      </c>
      <c r="B237" s="170" t="s">
        <v>3883</v>
      </c>
      <c r="C237" s="24" t="s">
        <v>501</v>
      </c>
      <c r="D237" s="40">
        <v>8000</v>
      </c>
      <c r="E237" s="8">
        <v>44082</v>
      </c>
      <c r="F237" s="366">
        <v>44574</v>
      </c>
      <c r="G237" s="304">
        <v>7964</v>
      </c>
      <c r="H237" s="17">
        <f t="shared" si="41"/>
        <v>44936.208333333336</v>
      </c>
      <c r="I237" s="18">
        <f t="shared" si="35"/>
        <v>5933</v>
      </c>
      <c r="J237" s="12" t="str">
        <f t="shared" si="37"/>
        <v>NOT DUE</v>
      </c>
      <c r="K237" s="26"/>
      <c r="L237" s="203"/>
    </row>
    <row r="238" spans="1:12" ht="27">
      <c r="A238" s="12" t="s">
        <v>503</v>
      </c>
      <c r="B238" s="170" t="s">
        <v>3884</v>
      </c>
      <c r="C238" s="24" t="s">
        <v>501</v>
      </c>
      <c r="D238" s="40">
        <v>8000</v>
      </c>
      <c r="E238" s="8">
        <v>44082</v>
      </c>
      <c r="F238" s="366">
        <v>44589</v>
      </c>
      <c r="G238" s="20">
        <v>8275</v>
      </c>
      <c r="H238" s="17">
        <f t="shared" si="41"/>
        <v>44949.166666666664</v>
      </c>
      <c r="I238" s="18">
        <f t="shared" si="35"/>
        <v>6244</v>
      </c>
      <c r="J238" s="12" t="str">
        <f t="shared" si="37"/>
        <v>NOT DUE</v>
      </c>
      <c r="K238" s="26"/>
      <c r="L238" s="368" t="s">
        <v>4976</v>
      </c>
    </row>
    <row r="239" spans="1:12" ht="27">
      <c r="A239" s="12" t="s">
        <v>504</v>
      </c>
      <c r="B239" s="170" t="s">
        <v>3885</v>
      </c>
      <c r="C239" s="24" t="s">
        <v>501</v>
      </c>
      <c r="D239" s="40">
        <v>8000</v>
      </c>
      <c r="E239" s="8">
        <v>44082</v>
      </c>
      <c r="F239" s="366">
        <v>44590</v>
      </c>
      <c r="G239" s="304">
        <v>8275</v>
      </c>
      <c r="H239" s="17">
        <f t="shared" si="41"/>
        <v>44949.166666666664</v>
      </c>
      <c r="I239" s="18">
        <f t="shared" si="35"/>
        <v>6244</v>
      </c>
      <c r="J239" s="12" t="str">
        <f t="shared" si="37"/>
        <v>NOT DUE</v>
      </c>
      <c r="K239" s="26"/>
      <c r="L239" s="368" t="s">
        <v>4976</v>
      </c>
    </row>
    <row r="240" spans="1:12" ht="27">
      <c r="A240" s="12" t="s">
        <v>505</v>
      </c>
      <c r="B240" s="170" t="s">
        <v>3886</v>
      </c>
      <c r="C240" s="24" t="s">
        <v>501</v>
      </c>
      <c r="D240" s="40">
        <v>8000</v>
      </c>
      <c r="E240" s="8">
        <v>44082</v>
      </c>
      <c r="F240" s="366">
        <v>44589</v>
      </c>
      <c r="G240" s="304">
        <v>8275</v>
      </c>
      <c r="H240" s="17">
        <f t="shared" si="41"/>
        <v>44949.166666666664</v>
      </c>
      <c r="I240" s="18">
        <f t="shared" si="35"/>
        <v>6244</v>
      </c>
      <c r="J240" s="12" t="str">
        <f t="shared" si="37"/>
        <v>NOT DUE</v>
      </c>
      <c r="K240" s="26"/>
      <c r="L240" s="368" t="s">
        <v>4976</v>
      </c>
    </row>
    <row r="241" spans="1:12" ht="27">
      <c r="A241" s="12" t="s">
        <v>514</v>
      </c>
      <c r="B241" s="170" t="s">
        <v>3887</v>
      </c>
      <c r="C241" s="24" t="s">
        <v>501</v>
      </c>
      <c r="D241" s="40">
        <v>8000</v>
      </c>
      <c r="E241" s="8">
        <v>44082</v>
      </c>
      <c r="F241" s="366">
        <v>44589</v>
      </c>
      <c r="G241" s="304">
        <v>8275</v>
      </c>
      <c r="H241" s="17">
        <f t="shared" si="41"/>
        <v>44949.166666666664</v>
      </c>
      <c r="I241" s="18">
        <f t="shared" si="35"/>
        <v>6244</v>
      </c>
      <c r="J241" s="12" t="str">
        <f t="shared" si="37"/>
        <v>NOT DUE</v>
      </c>
      <c r="K241" s="26"/>
      <c r="L241" s="368" t="s">
        <v>4976</v>
      </c>
    </row>
    <row r="242" spans="1:12" ht="27">
      <c r="A242" s="12" t="s">
        <v>515</v>
      </c>
      <c r="B242" s="170" t="s">
        <v>3888</v>
      </c>
      <c r="C242" s="24" t="s">
        <v>501</v>
      </c>
      <c r="D242" s="40">
        <v>8000</v>
      </c>
      <c r="E242" s="8">
        <v>44082</v>
      </c>
      <c r="F242" s="366">
        <v>44589</v>
      </c>
      <c r="G242" s="304">
        <v>8275</v>
      </c>
      <c r="H242" s="17">
        <f t="shared" si="41"/>
        <v>44949.166666666664</v>
      </c>
      <c r="I242" s="18">
        <f t="shared" si="35"/>
        <v>6244</v>
      </c>
      <c r="J242" s="12" t="str">
        <f t="shared" si="37"/>
        <v>NOT DUE</v>
      </c>
      <c r="K242" s="26"/>
      <c r="L242" s="368" t="s">
        <v>4976</v>
      </c>
    </row>
    <row r="243" spans="1:12" ht="24">
      <c r="A243" s="12" t="s">
        <v>516</v>
      </c>
      <c r="B243" s="170" t="s">
        <v>3889</v>
      </c>
      <c r="C243" s="24" t="s">
        <v>501</v>
      </c>
      <c r="D243" s="40">
        <v>8000</v>
      </c>
      <c r="E243" s="8">
        <v>44082</v>
      </c>
      <c r="F243" s="366">
        <v>44574</v>
      </c>
      <c r="G243" s="304">
        <v>7964</v>
      </c>
      <c r="H243" s="17">
        <f t="shared" si="41"/>
        <v>44936.208333333336</v>
      </c>
      <c r="I243" s="18">
        <f t="shared" si="35"/>
        <v>5933</v>
      </c>
      <c r="J243" s="12" t="str">
        <f t="shared" si="37"/>
        <v>NOT DUE</v>
      </c>
      <c r="K243" s="26"/>
      <c r="L243" s="203"/>
    </row>
    <row r="244" spans="1:12" ht="27">
      <c r="A244" s="12" t="s">
        <v>517</v>
      </c>
      <c r="B244" s="170" t="s">
        <v>3890</v>
      </c>
      <c r="C244" s="24" t="s">
        <v>497</v>
      </c>
      <c r="D244" s="40">
        <v>8000</v>
      </c>
      <c r="E244" s="8">
        <v>44082</v>
      </c>
      <c r="F244" s="366">
        <v>44589</v>
      </c>
      <c r="G244" s="20">
        <v>8275</v>
      </c>
      <c r="H244" s="17">
        <f>IF(I244&lt;=8000,$F$5+(I244/24),"error")</f>
        <v>44949.166666666664</v>
      </c>
      <c r="I244" s="18">
        <f>D244-($F$4-G244)</f>
        <v>6244</v>
      </c>
      <c r="J244" s="12" t="str">
        <f t="shared" si="37"/>
        <v>NOT DUE</v>
      </c>
      <c r="K244" s="26"/>
      <c r="L244" s="368" t="s">
        <v>4976</v>
      </c>
    </row>
    <row r="245" spans="1:12" ht="27">
      <c r="A245" s="12" t="s">
        <v>518</v>
      </c>
      <c r="B245" s="170" t="s">
        <v>3891</v>
      </c>
      <c r="C245" s="24" t="s">
        <v>497</v>
      </c>
      <c r="D245" s="40">
        <v>8000</v>
      </c>
      <c r="E245" s="8">
        <v>44082</v>
      </c>
      <c r="F245" s="366">
        <v>44589</v>
      </c>
      <c r="G245" s="304">
        <v>8275</v>
      </c>
      <c r="H245" s="17">
        <f t="shared" ref="H245:H249" si="42">IF(I245&lt;=8000,$F$5+(I245/24),"error")</f>
        <v>44949.166666666664</v>
      </c>
      <c r="I245" s="18">
        <f t="shared" ref="I245:I249" si="43">D245-($F$4-G245)</f>
        <v>6244</v>
      </c>
      <c r="J245" s="12" t="str">
        <f t="shared" si="37"/>
        <v>NOT DUE</v>
      </c>
      <c r="K245" s="26"/>
      <c r="L245" s="368" t="s">
        <v>4976</v>
      </c>
    </row>
    <row r="246" spans="1:12" ht="27">
      <c r="A246" s="12" t="s">
        <v>520</v>
      </c>
      <c r="B246" s="170" t="s">
        <v>3892</v>
      </c>
      <c r="C246" s="24" t="s">
        <v>497</v>
      </c>
      <c r="D246" s="40">
        <v>8000</v>
      </c>
      <c r="E246" s="8">
        <v>44082</v>
      </c>
      <c r="F246" s="366">
        <v>44589</v>
      </c>
      <c r="G246" s="304">
        <v>8275</v>
      </c>
      <c r="H246" s="17">
        <f t="shared" si="42"/>
        <v>44949.166666666664</v>
      </c>
      <c r="I246" s="18">
        <f t="shared" si="43"/>
        <v>6244</v>
      </c>
      <c r="J246" s="12" t="str">
        <f t="shared" si="37"/>
        <v>NOT DUE</v>
      </c>
      <c r="K246" s="26"/>
      <c r="L246" s="368" t="s">
        <v>4976</v>
      </c>
    </row>
    <row r="247" spans="1:12" ht="27">
      <c r="A247" s="12" t="s">
        <v>521</v>
      </c>
      <c r="B247" s="170" t="s">
        <v>3893</v>
      </c>
      <c r="C247" s="24" t="s">
        <v>497</v>
      </c>
      <c r="D247" s="40">
        <v>8000</v>
      </c>
      <c r="E247" s="8">
        <v>44082</v>
      </c>
      <c r="F247" s="366">
        <v>44589</v>
      </c>
      <c r="G247" s="304">
        <v>8275</v>
      </c>
      <c r="H247" s="17">
        <f t="shared" si="42"/>
        <v>44949.166666666664</v>
      </c>
      <c r="I247" s="18">
        <f t="shared" si="43"/>
        <v>6244</v>
      </c>
      <c r="J247" s="12" t="str">
        <f t="shared" si="37"/>
        <v>NOT DUE</v>
      </c>
      <c r="K247" s="26"/>
      <c r="L247" s="368" t="s">
        <v>4976</v>
      </c>
    </row>
    <row r="248" spans="1:12" ht="27">
      <c r="A248" s="12" t="s">
        <v>522</v>
      </c>
      <c r="B248" s="170" t="s">
        <v>3894</v>
      </c>
      <c r="C248" s="24" t="s">
        <v>497</v>
      </c>
      <c r="D248" s="40">
        <v>8000</v>
      </c>
      <c r="E248" s="8">
        <v>44082</v>
      </c>
      <c r="F248" s="366">
        <v>44589</v>
      </c>
      <c r="G248" s="304">
        <v>8275</v>
      </c>
      <c r="H248" s="17">
        <f t="shared" si="42"/>
        <v>44949.166666666664</v>
      </c>
      <c r="I248" s="18">
        <f t="shared" si="43"/>
        <v>6244</v>
      </c>
      <c r="J248" s="12" t="str">
        <f t="shared" si="37"/>
        <v>NOT DUE</v>
      </c>
      <c r="K248" s="26"/>
      <c r="L248" s="368" t="s">
        <v>4976</v>
      </c>
    </row>
    <row r="249" spans="1:12" ht="24">
      <c r="A249" s="12" t="s">
        <v>523</v>
      </c>
      <c r="B249" s="170" t="s">
        <v>3895</v>
      </c>
      <c r="C249" s="24" t="s">
        <v>497</v>
      </c>
      <c r="D249" s="40">
        <v>8000</v>
      </c>
      <c r="E249" s="8">
        <v>44082</v>
      </c>
      <c r="F249" s="366">
        <v>44574</v>
      </c>
      <c r="G249" s="304">
        <v>7964</v>
      </c>
      <c r="H249" s="17">
        <f t="shared" si="42"/>
        <v>44936.208333333336</v>
      </c>
      <c r="I249" s="18">
        <f t="shared" si="43"/>
        <v>5933</v>
      </c>
      <c r="J249" s="12" t="str">
        <f t="shared" si="37"/>
        <v>NOT DUE</v>
      </c>
      <c r="K249" s="26"/>
      <c r="L249" s="15"/>
    </row>
    <row r="250" spans="1:12" ht="25.5" customHeight="1">
      <c r="A250" s="271" t="s">
        <v>524</v>
      </c>
      <c r="B250" s="24" t="s">
        <v>506</v>
      </c>
      <c r="C250" s="24" t="s">
        <v>2091</v>
      </c>
      <c r="D250" s="32" t="s">
        <v>1</v>
      </c>
      <c r="E250" s="8">
        <v>44082</v>
      </c>
      <c r="F250" s="366">
        <v>44689</v>
      </c>
      <c r="G250" s="82"/>
      <c r="H250" s="10">
        <f>F250+(1)</f>
        <v>44690</v>
      </c>
      <c r="I250" s="11">
        <f ca="1">IF(ISBLANK(H250),"",H250-DATE(YEAR(NOW()),MONTH(NOW()),DAY(NOW())))</f>
        <v>1</v>
      </c>
      <c r="J250" s="12" t="str">
        <f t="shared" ca="1" si="37"/>
        <v>NOT DUE</v>
      </c>
      <c r="K250" s="24" t="s">
        <v>510</v>
      </c>
      <c r="L250" s="15"/>
    </row>
    <row r="251" spans="1:12" ht="24" customHeight="1">
      <c r="A251" s="271" t="s">
        <v>525</v>
      </c>
      <c r="B251" s="24" t="s">
        <v>506</v>
      </c>
      <c r="C251" s="24" t="s">
        <v>507</v>
      </c>
      <c r="D251" s="32" t="s">
        <v>1</v>
      </c>
      <c r="E251" s="8">
        <v>44082</v>
      </c>
      <c r="F251" s="366">
        <v>44689</v>
      </c>
      <c r="G251" s="82"/>
      <c r="H251" s="10">
        <f>F251+(1)</f>
        <v>44690</v>
      </c>
      <c r="I251" s="11">
        <f ca="1">IF(ISBLANK(H251),"",H251-DATE(YEAR(NOW()),MONTH(NOW()),DAY(NOW())))</f>
        <v>1</v>
      </c>
      <c r="J251" s="12" t="str">
        <f t="shared" ca="1" si="37"/>
        <v>NOT DUE</v>
      </c>
      <c r="K251" s="24" t="s">
        <v>511</v>
      </c>
      <c r="L251" s="15"/>
    </row>
    <row r="252" spans="1:12" ht="24" customHeight="1">
      <c r="A252" s="271" t="s">
        <v>526</v>
      </c>
      <c r="B252" s="24" t="s">
        <v>506</v>
      </c>
      <c r="C252" s="24" t="s">
        <v>508</v>
      </c>
      <c r="D252" s="32" t="s">
        <v>1</v>
      </c>
      <c r="E252" s="8">
        <v>44082</v>
      </c>
      <c r="F252" s="366">
        <v>44689</v>
      </c>
      <c r="G252" s="82"/>
      <c r="H252" s="10">
        <f>F252+(1)</f>
        <v>44690</v>
      </c>
      <c r="I252" s="11">
        <f ca="1">IF(ISBLANK(H252),"",H252-DATE(YEAR(NOW()),MONTH(NOW()),DAY(NOW())))</f>
        <v>1</v>
      </c>
      <c r="J252" s="12" t="str">
        <f t="shared" ca="1" si="37"/>
        <v>NOT DUE</v>
      </c>
      <c r="K252" s="24" t="s">
        <v>512</v>
      </c>
      <c r="L252" s="15"/>
    </row>
    <row r="253" spans="1:12" ht="24" customHeight="1">
      <c r="A253" s="271" t="s">
        <v>527</v>
      </c>
      <c r="B253" s="24" t="s">
        <v>506</v>
      </c>
      <c r="C253" s="24" t="s">
        <v>509</v>
      </c>
      <c r="D253" s="32" t="s">
        <v>25</v>
      </c>
      <c r="E253" s="8">
        <v>44082</v>
      </c>
      <c r="F253" s="366">
        <v>44689</v>
      </c>
      <c r="G253" s="82"/>
      <c r="H253" s="10">
        <f>F253+(7)</f>
        <v>44696</v>
      </c>
      <c r="I253" s="11">
        <f ca="1">IF(ISBLANK(H253),"",H253-DATE(YEAR(NOW()),MONTH(NOW()),DAY(NOW())))</f>
        <v>7</v>
      </c>
      <c r="J253" s="12" t="str">
        <f t="shared" ca="1" si="37"/>
        <v>NOT DUE</v>
      </c>
      <c r="K253" s="24" t="s">
        <v>513</v>
      </c>
      <c r="L253" s="15"/>
    </row>
    <row r="254" spans="1:12" ht="24" customHeight="1">
      <c r="A254" s="12" t="s">
        <v>528</v>
      </c>
      <c r="B254" s="24" t="s">
        <v>506</v>
      </c>
      <c r="C254" s="24" t="s">
        <v>2090</v>
      </c>
      <c r="D254" s="32" t="s">
        <v>2089</v>
      </c>
      <c r="E254" s="8">
        <v>44082</v>
      </c>
      <c r="F254" s="305">
        <v>44346</v>
      </c>
      <c r="G254" s="82"/>
      <c r="H254" s="10">
        <f>F254+(365*3)</f>
        <v>45441</v>
      </c>
      <c r="I254" s="11">
        <f ca="1">IF(ISBLANK(H254),"",H254-DATE(YEAR(NOW()),MONTH(NOW()),DAY(NOW())))</f>
        <v>752</v>
      </c>
      <c r="J254" s="12" t="str">
        <f t="shared" ca="1" si="37"/>
        <v>NOT DUE</v>
      </c>
      <c r="K254" s="24" t="s">
        <v>519</v>
      </c>
      <c r="L254" s="15"/>
    </row>
    <row r="255" spans="1:12" ht="24" customHeight="1">
      <c r="A255" s="271" t="s">
        <v>529</v>
      </c>
      <c r="B255" s="24" t="s">
        <v>4968</v>
      </c>
      <c r="C255" s="24" t="s">
        <v>531</v>
      </c>
      <c r="D255" s="12" t="s">
        <v>4</v>
      </c>
      <c r="E255" s="8">
        <v>44082</v>
      </c>
      <c r="F255" s="366">
        <v>44675</v>
      </c>
      <c r="G255" s="82"/>
      <c r="H255" s="10">
        <f>F255+(30)</f>
        <v>44705</v>
      </c>
      <c r="I255" s="11">
        <f t="shared" ref="I255:I267" ca="1" si="44">IF(ISBLANK(H255),"",H255-DATE(YEAR(NOW()),MONTH(NOW()),DAY(NOW())))</f>
        <v>16</v>
      </c>
      <c r="J255" s="12" t="str">
        <f t="shared" ca="1" si="37"/>
        <v>NOT DUE</v>
      </c>
      <c r="K255" s="24" t="s">
        <v>532</v>
      </c>
      <c r="L255" s="15"/>
    </row>
    <row r="256" spans="1:12" ht="24" customHeight="1">
      <c r="A256" s="12" t="s">
        <v>530</v>
      </c>
      <c r="B256" s="24" t="s">
        <v>534</v>
      </c>
      <c r="C256" s="24" t="s">
        <v>264</v>
      </c>
      <c r="D256" s="286">
        <v>40000</v>
      </c>
      <c r="E256" s="8">
        <v>44082</v>
      </c>
      <c r="F256" s="8">
        <v>44082</v>
      </c>
      <c r="G256" s="20">
        <v>0</v>
      </c>
      <c r="H256" s="17">
        <f>IF(I256&lt;=40000,$F$5+(I256/24),"error")</f>
        <v>45937.708333333336</v>
      </c>
      <c r="I256" s="18">
        <f t="shared" ref="I256:I257" si="45">D256-($F$4-G256)</f>
        <v>29969</v>
      </c>
      <c r="J256" s="12" t="str">
        <f t="shared" si="37"/>
        <v>NOT DUE</v>
      </c>
      <c r="K256" s="26"/>
      <c r="L256" s="15"/>
    </row>
    <row r="257" spans="1:12" ht="24" customHeight="1">
      <c r="A257" s="12" t="s">
        <v>533</v>
      </c>
      <c r="B257" s="24" t="s">
        <v>535</v>
      </c>
      <c r="C257" s="24" t="s">
        <v>264</v>
      </c>
      <c r="D257" s="286">
        <v>40000</v>
      </c>
      <c r="E257" s="8">
        <v>44082</v>
      </c>
      <c r="F257" s="8">
        <v>44082</v>
      </c>
      <c r="G257" s="20">
        <v>0</v>
      </c>
      <c r="H257" s="17">
        <f>IF(I257&lt;=40000,$F$5+(I257/24),"error")</f>
        <v>45937.708333333336</v>
      </c>
      <c r="I257" s="18">
        <f t="shared" si="45"/>
        <v>29969</v>
      </c>
      <c r="J257" s="12" t="str">
        <f t="shared" si="37"/>
        <v>NOT DUE</v>
      </c>
      <c r="K257" s="26"/>
      <c r="L257" s="15"/>
    </row>
    <row r="258" spans="1:12" ht="24">
      <c r="A258" s="209" t="s">
        <v>536</v>
      </c>
      <c r="B258" s="24" t="s">
        <v>538</v>
      </c>
      <c r="C258" s="24" t="s">
        <v>539</v>
      </c>
      <c r="D258" s="34">
        <v>150</v>
      </c>
      <c r="E258" s="366">
        <v>44082</v>
      </c>
      <c r="F258" s="366">
        <v>44689</v>
      </c>
      <c r="G258" s="304">
        <v>10031</v>
      </c>
      <c r="H258" s="17">
        <f>IF(I258&lt;=250,$F$5+(I258/24),"error")</f>
        <v>44695.25</v>
      </c>
      <c r="I258" s="18">
        <f>D258-($F$4-G258)</f>
        <v>150</v>
      </c>
      <c r="J258" s="12" t="str">
        <f t="shared" si="37"/>
        <v>NOT DUE</v>
      </c>
      <c r="K258" s="24"/>
      <c r="L258" s="283" t="s">
        <v>4927</v>
      </c>
    </row>
    <row r="259" spans="1:12" ht="36">
      <c r="A259" s="271" t="s">
        <v>537</v>
      </c>
      <c r="B259" s="24" t="s">
        <v>540</v>
      </c>
      <c r="C259" s="24" t="s">
        <v>539</v>
      </c>
      <c r="D259" s="32" t="s">
        <v>1</v>
      </c>
      <c r="E259" s="8">
        <v>44100</v>
      </c>
      <c r="F259" s="366">
        <v>44689</v>
      </c>
      <c r="G259" s="82"/>
      <c r="H259" s="10">
        <f>F259+(1)</f>
        <v>44690</v>
      </c>
      <c r="I259" s="11">
        <f t="shared" ca="1" si="44"/>
        <v>1</v>
      </c>
      <c r="J259" s="12" t="str">
        <f t="shared" ca="1" si="37"/>
        <v>NOT DUE</v>
      </c>
      <c r="K259" s="24" t="s">
        <v>547</v>
      </c>
      <c r="L259" s="15"/>
    </row>
    <row r="260" spans="1:12" ht="36">
      <c r="A260" s="209" t="s">
        <v>544</v>
      </c>
      <c r="B260" s="24" t="s">
        <v>541</v>
      </c>
      <c r="C260" s="24" t="s">
        <v>539</v>
      </c>
      <c r="D260" s="34">
        <v>250</v>
      </c>
      <c r="E260" s="366">
        <v>44082</v>
      </c>
      <c r="F260" s="366">
        <v>44689</v>
      </c>
      <c r="G260" s="82"/>
      <c r="H260" s="10">
        <f>F260+(1)</f>
        <v>44690</v>
      </c>
      <c r="I260" s="11">
        <f t="shared" ca="1" si="44"/>
        <v>1</v>
      </c>
      <c r="J260" s="12" t="str">
        <f t="shared" ca="1" si="37"/>
        <v>NOT DUE</v>
      </c>
      <c r="K260" s="24"/>
      <c r="L260" s="283" t="s">
        <v>3400</v>
      </c>
    </row>
    <row r="261" spans="1:12">
      <c r="A261" s="271" t="s">
        <v>545</v>
      </c>
      <c r="B261" s="24" t="s">
        <v>542</v>
      </c>
      <c r="C261" s="24" t="s">
        <v>543</v>
      </c>
      <c r="D261" s="32" t="s">
        <v>1</v>
      </c>
      <c r="E261" s="8">
        <v>44082</v>
      </c>
      <c r="F261" s="366">
        <v>44689</v>
      </c>
      <c r="G261" s="82"/>
      <c r="H261" s="10">
        <f>F261+(1)</f>
        <v>44690</v>
      </c>
      <c r="I261" s="11">
        <f t="shared" ca="1" si="44"/>
        <v>1</v>
      </c>
      <c r="J261" s="12" t="str">
        <f t="shared" ref="J261:J315" ca="1" si="46">IF(I261="","",IF(I261=0,"DUE",IF(I261&lt;0,"OVERDUE","NOT DUE")))</f>
        <v>NOT DUE</v>
      </c>
      <c r="K261" s="24"/>
      <c r="L261" s="15"/>
    </row>
    <row r="262" spans="1:12" ht="24">
      <c r="A262" s="271" t="s">
        <v>546</v>
      </c>
      <c r="B262" s="170" t="s">
        <v>542</v>
      </c>
      <c r="C262" s="24" t="s">
        <v>539</v>
      </c>
      <c r="D262" s="34">
        <v>250</v>
      </c>
      <c r="E262" s="8">
        <v>44082</v>
      </c>
      <c r="F262" s="366">
        <v>44677</v>
      </c>
      <c r="G262" s="20">
        <v>9860</v>
      </c>
      <c r="H262" s="17">
        <f>F262+(10.5)</f>
        <v>44687.5</v>
      </c>
      <c r="I262" s="18">
        <f>D262-($F$4-G262)</f>
        <v>79</v>
      </c>
      <c r="J262" s="12" t="str">
        <f t="shared" si="46"/>
        <v>NOT DUE</v>
      </c>
      <c r="K262" s="24" t="s">
        <v>547</v>
      </c>
      <c r="L262" s="15"/>
    </row>
    <row r="263" spans="1:12" ht="24" customHeight="1">
      <c r="A263" s="12" t="s">
        <v>3898</v>
      </c>
      <c r="B263" s="24" t="s">
        <v>548</v>
      </c>
      <c r="C263" s="24" t="s">
        <v>549</v>
      </c>
      <c r="D263" s="40">
        <v>12000</v>
      </c>
      <c r="E263" s="8">
        <v>44082</v>
      </c>
      <c r="F263" s="8">
        <v>44087</v>
      </c>
      <c r="G263" s="20">
        <v>0</v>
      </c>
      <c r="H263" s="17">
        <f>IF(I263&lt;=12000,$F$5+(I263/24),"error")</f>
        <v>44771.041666666664</v>
      </c>
      <c r="I263" s="18">
        <f>D263-($F$4-G263)</f>
        <v>1969</v>
      </c>
      <c r="J263" s="12" t="str">
        <f t="shared" si="46"/>
        <v>NOT DUE</v>
      </c>
      <c r="K263" s="24" t="s">
        <v>556</v>
      </c>
      <c r="L263" s="15"/>
    </row>
    <row r="264" spans="1:12" ht="24" customHeight="1">
      <c r="A264" s="12" t="s">
        <v>3899</v>
      </c>
      <c r="B264" s="24" t="s">
        <v>548</v>
      </c>
      <c r="C264" s="24" t="s">
        <v>550</v>
      </c>
      <c r="D264" s="40">
        <v>12000</v>
      </c>
      <c r="E264" s="8">
        <v>44082</v>
      </c>
      <c r="F264" s="8">
        <v>44082</v>
      </c>
      <c r="G264" s="20">
        <v>0</v>
      </c>
      <c r="H264" s="17">
        <f>IF(I264&lt;=12000,$F$5+(I264/24),"error")</f>
        <v>44771.041666666664</v>
      </c>
      <c r="I264" s="18">
        <f>D264-($F$4-G264)</f>
        <v>1969</v>
      </c>
      <c r="J264" s="12" t="str">
        <f t="shared" si="46"/>
        <v>NOT DUE</v>
      </c>
      <c r="K264" s="24"/>
      <c r="L264" s="15"/>
    </row>
    <row r="265" spans="1:12" ht="24" customHeight="1">
      <c r="A265" s="12" t="s">
        <v>3900</v>
      </c>
      <c r="B265" s="24" t="s">
        <v>548</v>
      </c>
      <c r="C265" s="24" t="s">
        <v>551</v>
      </c>
      <c r="D265" s="40">
        <v>24000</v>
      </c>
      <c r="E265" s="8">
        <v>44082</v>
      </c>
      <c r="F265" s="8">
        <v>44082</v>
      </c>
      <c r="G265" s="20">
        <v>0</v>
      </c>
      <c r="H265" s="17">
        <f>IF(I265&lt;=24000,$F$5+(I265/24),"error")</f>
        <v>45271.041666666664</v>
      </c>
      <c r="I265" s="18">
        <f>D265-($F$4-G265)</f>
        <v>13969</v>
      </c>
      <c r="J265" s="12" t="str">
        <f t="shared" si="46"/>
        <v>NOT DUE</v>
      </c>
      <c r="K265" s="24" t="s">
        <v>557</v>
      </c>
      <c r="L265" s="15"/>
    </row>
    <row r="266" spans="1:12" ht="24" customHeight="1">
      <c r="A266" s="12" t="s">
        <v>3901</v>
      </c>
      <c r="B266" s="170" t="s">
        <v>552</v>
      </c>
      <c r="C266" s="24" t="s">
        <v>553</v>
      </c>
      <c r="D266" s="228">
        <v>8000</v>
      </c>
      <c r="E266" s="8">
        <v>44082</v>
      </c>
      <c r="F266" s="366">
        <v>44571</v>
      </c>
      <c r="G266" s="20">
        <v>7953</v>
      </c>
      <c r="H266" s="17">
        <f>IF(I266&lt;=8000,$F$5+(I266/24),"error")</f>
        <v>44935.75</v>
      </c>
      <c r="I266" s="18">
        <f>D266-($F$4-G266)</f>
        <v>5922</v>
      </c>
      <c r="J266" s="12" t="str">
        <f t="shared" si="46"/>
        <v>NOT DUE</v>
      </c>
      <c r="K266" s="24" t="s">
        <v>353</v>
      </c>
      <c r="L266" s="15"/>
    </row>
    <row r="267" spans="1:12" ht="24">
      <c r="A267" s="271" t="s">
        <v>3902</v>
      </c>
      <c r="B267" s="24" t="s">
        <v>554</v>
      </c>
      <c r="C267" s="24" t="s">
        <v>555</v>
      </c>
      <c r="D267" s="12" t="s">
        <v>1</v>
      </c>
      <c r="E267" s="8">
        <v>44082</v>
      </c>
      <c r="F267" s="366">
        <v>44689</v>
      </c>
      <c r="G267" s="82"/>
      <c r="H267" s="10">
        <f>F267+(1)</f>
        <v>44690</v>
      </c>
      <c r="I267" s="11">
        <f t="shared" ca="1" si="44"/>
        <v>1</v>
      </c>
      <c r="J267" s="12" t="str">
        <f t="shared" ca="1" si="46"/>
        <v>NOT DUE</v>
      </c>
      <c r="K267" s="24" t="s">
        <v>558</v>
      </c>
      <c r="L267" s="15"/>
    </row>
    <row r="268" spans="1:12" ht="24">
      <c r="A268" s="12" t="s">
        <v>3903</v>
      </c>
      <c r="B268" s="24" t="s">
        <v>559</v>
      </c>
      <c r="C268" s="24" t="s">
        <v>560</v>
      </c>
      <c r="D268" s="40">
        <v>8000</v>
      </c>
      <c r="E268" s="8">
        <v>44082</v>
      </c>
      <c r="F268" s="366">
        <v>44571</v>
      </c>
      <c r="G268" s="304">
        <v>7953</v>
      </c>
      <c r="H268" s="17">
        <f>IF(I268&lt;=8000,$F$5+(I268/24),"error")</f>
        <v>44935.75</v>
      </c>
      <c r="I268" s="18">
        <f>D268-($F$4-G268)</f>
        <v>5922</v>
      </c>
      <c r="J268" s="12" t="str">
        <f t="shared" si="46"/>
        <v>NOT DUE</v>
      </c>
      <c r="K268" s="26"/>
      <c r="L268" s="225" t="s">
        <v>4515</v>
      </c>
    </row>
    <row r="269" spans="1:12" ht="24">
      <c r="A269" s="12" t="s">
        <v>3904</v>
      </c>
      <c r="B269" s="24" t="s">
        <v>561</v>
      </c>
      <c r="C269" s="24" t="s">
        <v>560</v>
      </c>
      <c r="D269" s="228">
        <v>8000</v>
      </c>
      <c r="E269" s="8">
        <v>44082</v>
      </c>
      <c r="F269" s="366">
        <v>44571</v>
      </c>
      <c r="G269" s="304">
        <v>7953</v>
      </c>
      <c r="H269" s="17">
        <f>IF(I269&lt;=8000,$F$5+(I269/24),"error")</f>
        <v>44935.75</v>
      </c>
      <c r="I269" s="18">
        <f>D269-($F$4-G269)</f>
        <v>5922</v>
      </c>
      <c r="J269" s="12" t="str">
        <f t="shared" si="46"/>
        <v>NOT DUE</v>
      </c>
      <c r="K269" s="26"/>
      <c r="L269" s="225" t="s">
        <v>4516</v>
      </c>
    </row>
    <row r="270" spans="1:12" ht="24">
      <c r="A270" s="12" t="s">
        <v>3905</v>
      </c>
      <c r="B270" s="24" t="s">
        <v>562</v>
      </c>
      <c r="C270" s="24" t="s">
        <v>563</v>
      </c>
      <c r="D270" s="40">
        <v>8000</v>
      </c>
      <c r="E270" s="8">
        <v>44082</v>
      </c>
      <c r="F270" s="366">
        <v>44571</v>
      </c>
      <c r="G270" s="304">
        <v>7953</v>
      </c>
      <c r="H270" s="17">
        <f>IF(I270&lt;=8000,$F$5+(I270/24),"error")</f>
        <v>44935.75</v>
      </c>
      <c r="I270" s="18">
        <f t="shared" ref="I270:I283" si="47">D270-($F$4-G270)</f>
        <v>5922</v>
      </c>
      <c r="J270" s="12" t="str">
        <f t="shared" si="46"/>
        <v>NOT DUE</v>
      </c>
      <c r="K270" s="26"/>
      <c r="L270" s="15"/>
    </row>
    <row r="271" spans="1:12" ht="26.45" customHeight="1">
      <c r="A271" s="12" t="s">
        <v>3906</v>
      </c>
      <c r="B271" s="24" t="s">
        <v>564</v>
      </c>
      <c r="C271" s="24" t="s">
        <v>563</v>
      </c>
      <c r="D271" s="40">
        <v>8000</v>
      </c>
      <c r="E271" s="8">
        <v>44082</v>
      </c>
      <c r="F271" s="366">
        <v>44571</v>
      </c>
      <c r="G271" s="304">
        <v>7953</v>
      </c>
      <c r="H271" s="17">
        <f>IF(I271&lt;=8000,$F$5+(I271/24),"error")</f>
        <v>44935.75</v>
      </c>
      <c r="I271" s="18">
        <f t="shared" si="47"/>
        <v>5922</v>
      </c>
      <c r="J271" s="12" t="str">
        <f t="shared" si="46"/>
        <v>NOT DUE</v>
      </c>
      <c r="K271" s="24" t="s">
        <v>353</v>
      </c>
      <c r="L271" s="15"/>
    </row>
    <row r="272" spans="1:12" ht="26.45" customHeight="1">
      <c r="A272" s="12" t="s">
        <v>3907</v>
      </c>
      <c r="B272" s="170" t="s">
        <v>565</v>
      </c>
      <c r="C272" s="24" t="s">
        <v>311</v>
      </c>
      <c r="D272" s="40">
        <v>12000</v>
      </c>
      <c r="E272" s="8">
        <v>44082</v>
      </c>
      <c r="F272" s="8">
        <v>44082</v>
      </c>
      <c r="G272" s="20">
        <v>0</v>
      </c>
      <c r="H272" s="17">
        <f>IF(I272&lt;=12000,$F$5+(I272/24),"error")</f>
        <v>44771.041666666664</v>
      </c>
      <c r="I272" s="18">
        <f t="shared" si="47"/>
        <v>1969</v>
      </c>
      <c r="J272" s="12" t="str">
        <f t="shared" si="46"/>
        <v>NOT DUE</v>
      </c>
      <c r="K272" s="24" t="s">
        <v>4006</v>
      </c>
      <c r="L272" s="15"/>
    </row>
    <row r="273" spans="1:12" ht="26.45" customHeight="1">
      <c r="A273" s="12" t="s">
        <v>3908</v>
      </c>
      <c r="B273" s="24" t="s">
        <v>566</v>
      </c>
      <c r="C273" s="24" t="s">
        <v>567</v>
      </c>
      <c r="D273" s="40">
        <v>8000</v>
      </c>
      <c r="E273" s="8">
        <v>44082</v>
      </c>
      <c r="F273" s="366">
        <v>44571</v>
      </c>
      <c r="G273" s="304">
        <v>7953</v>
      </c>
      <c r="H273" s="17">
        <f>IF(I273&lt;=8000,$F$5+(I273/24),"error")</f>
        <v>44935.75</v>
      </c>
      <c r="I273" s="18">
        <f t="shared" si="47"/>
        <v>5922</v>
      </c>
      <c r="J273" s="12" t="str">
        <f t="shared" si="46"/>
        <v>NOT DUE</v>
      </c>
      <c r="K273" s="24" t="s">
        <v>313</v>
      </c>
      <c r="L273" s="15"/>
    </row>
    <row r="274" spans="1:12" ht="26.45" customHeight="1">
      <c r="A274" s="12" t="s">
        <v>3909</v>
      </c>
      <c r="B274" s="24" t="s">
        <v>568</v>
      </c>
      <c r="C274" s="24" t="s">
        <v>567</v>
      </c>
      <c r="D274" s="40">
        <v>8000</v>
      </c>
      <c r="E274" s="8">
        <v>44082</v>
      </c>
      <c r="F274" s="366">
        <v>44571</v>
      </c>
      <c r="G274" s="304">
        <v>7953</v>
      </c>
      <c r="H274" s="17">
        <f t="shared" ref="H274:H277" si="48">IF(I274&lt;=8000,$F$5+(I274/24),"error")</f>
        <v>44935.75</v>
      </c>
      <c r="I274" s="18">
        <f t="shared" si="47"/>
        <v>5922</v>
      </c>
      <c r="J274" s="12" t="str">
        <f t="shared" si="46"/>
        <v>NOT DUE</v>
      </c>
      <c r="K274" s="24" t="s">
        <v>313</v>
      </c>
      <c r="L274" s="15"/>
    </row>
    <row r="275" spans="1:12" ht="26.45" customHeight="1">
      <c r="A275" s="12" t="s">
        <v>3910</v>
      </c>
      <c r="B275" s="24" t="s">
        <v>569</v>
      </c>
      <c r="C275" s="24" t="s">
        <v>567</v>
      </c>
      <c r="D275" s="40">
        <v>8000</v>
      </c>
      <c r="E275" s="8">
        <v>44082</v>
      </c>
      <c r="F275" s="366">
        <v>44571</v>
      </c>
      <c r="G275" s="304">
        <v>7953</v>
      </c>
      <c r="H275" s="17">
        <f t="shared" si="48"/>
        <v>44935.75</v>
      </c>
      <c r="I275" s="18">
        <f t="shared" si="47"/>
        <v>5922</v>
      </c>
      <c r="J275" s="12" t="str">
        <f t="shared" si="46"/>
        <v>NOT DUE</v>
      </c>
      <c r="K275" s="24" t="s">
        <v>313</v>
      </c>
      <c r="L275" s="15"/>
    </row>
    <row r="276" spans="1:12" ht="26.45" customHeight="1">
      <c r="A276" s="12" t="s">
        <v>3911</v>
      </c>
      <c r="B276" s="24" t="s">
        <v>570</v>
      </c>
      <c r="C276" s="24" t="s">
        <v>567</v>
      </c>
      <c r="D276" s="40">
        <v>8000</v>
      </c>
      <c r="E276" s="8">
        <v>44082</v>
      </c>
      <c r="F276" s="366">
        <v>44571</v>
      </c>
      <c r="G276" s="304">
        <v>7953</v>
      </c>
      <c r="H276" s="17">
        <f t="shared" si="48"/>
        <v>44935.75</v>
      </c>
      <c r="I276" s="18">
        <f t="shared" si="47"/>
        <v>5922</v>
      </c>
      <c r="J276" s="12" t="str">
        <f t="shared" si="46"/>
        <v>NOT DUE</v>
      </c>
      <c r="K276" s="24" t="s">
        <v>313</v>
      </c>
      <c r="L276" s="15"/>
    </row>
    <row r="277" spans="1:12" ht="26.45" customHeight="1">
      <c r="A277" s="12" t="s">
        <v>3912</v>
      </c>
      <c r="B277" s="24" t="s">
        <v>571</v>
      </c>
      <c r="C277" s="24" t="s">
        <v>567</v>
      </c>
      <c r="D277" s="40">
        <v>8000</v>
      </c>
      <c r="E277" s="8">
        <v>44082</v>
      </c>
      <c r="F277" s="366">
        <v>44571</v>
      </c>
      <c r="G277" s="304">
        <v>7953</v>
      </c>
      <c r="H277" s="17">
        <f t="shared" si="48"/>
        <v>44935.75</v>
      </c>
      <c r="I277" s="18">
        <f t="shared" si="47"/>
        <v>5922</v>
      </c>
      <c r="J277" s="12" t="str">
        <f t="shared" si="46"/>
        <v>NOT DUE</v>
      </c>
      <c r="K277" s="24" t="s">
        <v>313</v>
      </c>
      <c r="L277" s="15"/>
    </row>
    <row r="278" spans="1:12" ht="24">
      <c r="A278" s="12" t="s">
        <v>3913</v>
      </c>
      <c r="B278" s="24" t="s">
        <v>572</v>
      </c>
      <c r="C278" s="24" t="s">
        <v>543</v>
      </c>
      <c r="D278" s="40">
        <v>8000</v>
      </c>
      <c r="E278" s="8">
        <v>44082</v>
      </c>
      <c r="F278" s="366">
        <v>44571</v>
      </c>
      <c r="G278" s="304">
        <v>7953</v>
      </c>
      <c r="H278" s="17">
        <f>IF(I278&lt;=8000,$F$5+(I278/24),"error")</f>
        <v>44935.75</v>
      </c>
      <c r="I278" s="18">
        <f t="shared" si="47"/>
        <v>5922</v>
      </c>
      <c r="J278" s="12" t="str">
        <f t="shared" si="46"/>
        <v>NOT DUE</v>
      </c>
      <c r="K278" s="26"/>
      <c r="L278" s="15"/>
    </row>
    <row r="279" spans="1:12" ht="23.25" customHeight="1">
      <c r="A279" s="12" t="s">
        <v>3914</v>
      </c>
      <c r="B279" s="24" t="s">
        <v>573</v>
      </c>
      <c r="C279" s="24" t="s">
        <v>543</v>
      </c>
      <c r="D279" s="40">
        <v>16000</v>
      </c>
      <c r="E279" s="8">
        <v>44082</v>
      </c>
      <c r="F279" s="8">
        <v>44082</v>
      </c>
      <c r="G279" s="20">
        <v>0</v>
      </c>
      <c r="H279" s="17">
        <f>IF(I279&lt;=16000,$F$5+(I279/24),"error")</f>
        <v>44937.708333333336</v>
      </c>
      <c r="I279" s="18">
        <f t="shared" si="47"/>
        <v>5969</v>
      </c>
      <c r="J279" s="12" t="str">
        <f t="shared" si="46"/>
        <v>NOT DUE</v>
      </c>
      <c r="K279" s="26"/>
      <c r="L279" s="15"/>
    </row>
    <row r="280" spans="1:12" ht="24" customHeight="1">
      <c r="A280" s="12" t="s">
        <v>3915</v>
      </c>
      <c r="B280" s="24" t="s">
        <v>574</v>
      </c>
      <c r="C280" s="24" t="s">
        <v>543</v>
      </c>
      <c r="D280" s="40">
        <v>8000</v>
      </c>
      <c r="E280" s="8">
        <v>44082</v>
      </c>
      <c r="F280" s="366">
        <v>44571</v>
      </c>
      <c r="G280" s="304">
        <v>7953</v>
      </c>
      <c r="H280" s="17">
        <f>IF(I280&lt;=8000,$F$5+(I280/24),"error")</f>
        <v>44935.75</v>
      </c>
      <c r="I280" s="18">
        <f t="shared" si="47"/>
        <v>5922</v>
      </c>
      <c r="J280" s="12" t="str">
        <f t="shared" si="46"/>
        <v>NOT DUE</v>
      </c>
      <c r="K280" s="26"/>
      <c r="L280" s="15"/>
    </row>
    <row r="281" spans="1:12" ht="30" customHeight="1">
      <c r="A281" s="12" t="s">
        <v>3916</v>
      </c>
      <c r="B281" s="24" t="s">
        <v>575</v>
      </c>
      <c r="C281" s="24" t="s">
        <v>576</v>
      </c>
      <c r="D281" s="40">
        <v>32000</v>
      </c>
      <c r="E281" s="8">
        <v>44082</v>
      </c>
      <c r="F281" s="8">
        <v>44082</v>
      </c>
      <c r="G281" s="20">
        <v>0</v>
      </c>
      <c r="H281" s="17">
        <f>IF(I281&lt;=32000,$F$5+(I281/24),"error")</f>
        <v>45604.375</v>
      </c>
      <c r="I281" s="18">
        <f t="shared" si="47"/>
        <v>21969</v>
      </c>
      <c r="J281" s="12" t="str">
        <f t="shared" si="46"/>
        <v>NOT DUE</v>
      </c>
      <c r="K281" s="26"/>
      <c r="L281" s="15"/>
    </row>
    <row r="282" spans="1:12" ht="24" customHeight="1">
      <c r="A282" s="12" t="s">
        <v>3917</v>
      </c>
      <c r="B282" s="24" t="s">
        <v>577</v>
      </c>
      <c r="C282" s="24" t="s">
        <v>188</v>
      </c>
      <c r="D282" s="40">
        <v>8000</v>
      </c>
      <c r="E282" s="8">
        <v>44082</v>
      </c>
      <c r="F282" s="8">
        <v>44126</v>
      </c>
      <c r="G282" s="20">
        <v>6756</v>
      </c>
      <c r="H282" s="17">
        <f>IF(I282&lt;=8000,$F$5+(I282/24),"error")</f>
        <v>44885.875</v>
      </c>
      <c r="I282" s="18">
        <f t="shared" si="47"/>
        <v>4725</v>
      </c>
      <c r="J282" s="12" t="str">
        <f t="shared" si="46"/>
        <v>NOT DUE</v>
      </c>
      <c r="K282" s="24" t="s">
        <v>582</v>
      </c>
      <c r="L282" s="15"/>
    </row>
    <row r="283" spans="1:12" ht="26.45" customHeight="1">
      <c r="A283" s="12" t="s">
        <v>3918</v>
      </c>
      <c r="B283" s="117" t="s">
        <v>578</v>
      </c>
      <c r="C283" s="117" t="s">
        <v>579</v>
      </c>
      <c r="D283" s="228">
        <v>8000</v>
      </c>
      <c r="E283" s="8">
        <v>44082</v>
      </c>
      <c r="F283" s="8">
        <v>44126</v>
      </c>
      <c r="G283" s="20">
        <v>6756</v>
      </c>
      <c r="H283" s="17">
        <f>IF(I283&lt;=8000,$F$5+(I283/24),"error")</f>
        <v>44885.875</v>
      </c>
      <c r="I283" s="18">
        <f t="shared" si="47"/>
        <v>4725</v>
      </c>
      <c r="J283" s="12" t="str">
        <f t="shared" si="46"/>
        <v>NOT DUE</v>
      </c>
      <c r="K283" s="24" t="s">
        <v>313</v>
      </c>
      <c r="L283" s="15"/>
    </row>
    <row r="284" spans="1:12" ht="24.75" customHeight="1">
      <c r="A284" s="12" t="s">
        <v>3919</v>
      </c>
      <c r="B284" s="24" t="s">
        <v>580</v>
      </c>
      <c r="C284" s="24" t="s">
        <v>2092</v>
      </c>
      <c r="D284" s="12" t="s">
        <v>2093</v>
      </c>
      <c r="E284" s="8">
        <v>44082</v>
      </c>
      <c r="F284" s="8">
        <v>44082</v>
      </c>
      <c r="G284" s="82"/>
      <c r="H284" s="10">
        <f>F284+(365*6)</f>
        <v>46272</v>
      </c>
      <c r="I284" s="11">
        <f t="shared" ref="I284:I286" ca="1" si="49">IF(ISBLANK(H284),"",H284-DATE(YEAR(NOW()),MONTH(NOW()),DAY(NOW())))</f>
        <v>1583</v>
      </c>
      <c r="J284" s="12" t="str">
        <f t="shared" ca="1" si="46"/>
        <v>NOT DUE</v>
      </c>
      <c r="K284" s="26"/>
      <c r="L284" s="15"/>
    </row>
    <row r="285" spans="1:12" ht="24" customHeight="1">
      <c r="A285" s="12" t="s">
        <v>3920</v>
      </c>
      <c r="B285" s="24" t="s">
        <v>581</v>
      </c>
      <c r="C285" s="24" t="s">
        <v>2092</v>
      </c>
      <c r="D285" s="12" t="s">
        <v>2093</v>
      </c>
      <c r="E285" s="8">
        <v>44082</v>
      </c>
      <c r="F285" s="8">
        <v>44082</v>
      </c>
      <c r="G285" s="82"/>
      <c r="H285" s="10">
        <f>F285+(365*6)</f>
        <v>46272</v>
      </c>
      <c r="I285" s="11">
        <f t="shared" ca="1" si="49"/>
        <v>1583</v>
      </c>
      <c r="J285" s="12" t="str">
        <f t="shared" ca="1" si="46"/>
        <v>NOT DUE</v>
      </c>
      <c r="K285" s="26"/>
      <c r="L285" s="15"/>
    </row>
    <row r="286" spans="1:12" ht="30.75" customHeight="1">
      <c r="A286" s="209" t="s">
        <v>3921</v>
      </c>
      <c r="B286" s="24" t="s">
        <v>3317</v>
      </c>
      <c r="C286" s="24" t="s">
        <v>2094</v>
      </c>
      <c r="D286" s="12" t="s">
        <v>3</v>
      </c>
      <c r="E286" s="8">
        <v>44082</v>
      </c>
      <c r="F286" s="306">
        <v>44586</v>
      </c>
      <c r="G286" s="82"/>
      <c r="H286" s="10">
        <f>F286+(182)</f>
        <v>44768</v>
      </c>
      <c r="I286" s="11">
        <f t="shared" ca="1" si="49"/>
        <v>79</v>
      </c>
      <c r="J286" s="12" t="str">
        <f t="shared" ca="1" si="46"/>
        <v>NOT DUE</v>
      </c>
      <c r="K286" s="26"/>
      <c r="L286" s="15" t="s">
        <v>4977</v>
      </c>
    </row>
    <row r="287" spans="1:12" ht="28.5" customHeight="1">
      <c r="A287" s="270" t="s">
        <v>3922</v>
      </c>
      <c r="B287" s="24" t="s">
        <v>3896</v>
      </c>
      <c r="C287" s="24" t="s">
        <v>3897</v>
      </c>
      <c r="D287" s="228">
        <v>2400</v>
      </c>
      <c r="E287" s="8">
        <v>44082</v>
      </c>
      <c r="F287" s="366">
        <v>44688</v>
      </c>
      <c r="G287" s="20">
        <v>10010</v>
      </c>
      <c r="H287" s="17">
        <f>IF(I287&lt;=8000,$F$5+(I287/24),"error")</f>
        <v>44788.125</v>
      </c>
      <c r="I287" s="18">
        <f t="shared" ref="I287:I308" si="50">D287-($F$4-G287)</f>
        <v>2379</v>
      </c>
      <c r="J287" s="12" t="str">
        <f t="shared" si="46"/>
        <v>NOT DUE</v>
      </c>
      <c r="K287" s="26"/>
      <c r="L287" s="15" t="s">
        <v>4977</v>
      </c>
    </row>
    <row r="288" spans="1:12" ht="24" customHeight="1">
      <c r="A288" s="12" t="s">
        <v>3923</v>
      </c>
      <c r="B288" s="260" t="s">
        <v>121</v>
      </c>
      <c r="C288" s="194" t="s">
        <v>294</v>
      </c>
      <c r="D288" s="202">
        <v>12000</v>
      </c>
      <c r="E288" s="8">
        <v>44082</v>
      </c>
      <c r="F288" s="8">
        <v>44082</v>
      </c>
      <c r="G288" s="20">
        <v>0</v>
      </c>
      <c r="H288" s="198">
        <f t="shared" ref="H288:H293" si="51">IF(I288&lt;=12000,$F$5+(I288/24),"error")</f>
        <v>44771.041666666664</v>
      </c>
      <c r="I288" s="196">
        <f t="shared" si="50"/>
        <v>1969</v>
      </c>
      <c r="J288" s="197" t="str">
        <f t="shared" si="46"/>
        <v>NOT DUE</v>
      </c>
      <c r="K288" s="194"/>
      <c r="L288" s="15"/>
    </row>
    <row r="289" spans="1:16" ht="24" customHeight="1">
      <c r="A289" s="12" t="s">
        <v>3924</v>
      </c>
      <c r="B289" s="260" t="s">
        <v>122</v>
      </c>
      <c r="C289" s="194" t="s">
        <v>294</v>
      </c>
      <c r="D289" s="202">
        <v>12000</v>
      </c>
      <c r="E289" s="8">
        <v>44082</v>
      </c>
      <c r="F289" s="8">
        <v>44082</v>
      </c>
      <c r="G289" s="20">
        <v>0</v>
      </c>
      <c r="H289" s="198">
        <f t="shared" si="51"/>
        <v>44771.041666666664</v>
      </c>
      <c r="I289" s="196">
        <f t="shared" si="50"/>
        <v>1969</v>
      </c>
      <c r="J289" s="197" t="str">
        <f t="shared" si="46"/>
        <v>NOT DUE</v>
      </c>
      <c r="K289" s="194"/>
      <c r="L289" s="15"/>
    </row>
    <row r="290" spans="1:16" ht="24" customHeight="1">
      <c r="A290" s="12" t="s">
        <v>4078</v>
      </c>
      <c r="B290" s="260" t="s">
        <v>123</v>
      </c>
      <c r="C290" s="194" t="s">
        <v>294</v>
      </c>
      <c r="D290" s="202">
        <v>12000</v>
      </c>
      <c r="E290" s="8">
        <v>44082</v>
      </c>
      <c r="F290" s="8">
        <v>44082</v>
      </c>
      <c r="G290" s="20">
        <v>0</v>
      </c>
      <c r="H290" s="198">
        <f t="shared" si="51"/>
        <v>44771.041666666664</v>
      </c>
      <c r="I290" s="196">
        <f t="shared" si="50"/>
        <v>1969</v>
      </c>
      <c r="J290" s="197" t="str">
        <f t="shared" si="46"/>
        <v>NOT DUE</v>
      </c>
      <c r="K290" s="194"/>
      <c r="L290" s="15"/>
    </row>
    <row r="291" spans="1:16" ht="24" customHeight="1">
      <c r="A291" s="12" t="s">
        <v>4079</v>
      </c>
      <c r="B291" s="260" t="s">
        <v>124</v>
      </c>
      <c r="C291" s="194" t="s">
        <v>294</v>
      </c>
      <c r="D291" s="202">
        <v>12000</v>
      </c>
      <c r="E291" s="8">
        <v>44082</v>
      </c>
      <c r="F291" s="8">
        <v>44082</v>
      </c>
      <c r="G291" s="20">
        <v>0</v>
      </c>
      <c r="H291" s="198">
        <f t="shared" si="51"/>
        <v>44771.041666666664</v>
      </c>
      <c r="I291" s="196">
        <f t="shared" si="50"/>
        <v>1969</v>
      </c>
      <c r="J291" s="197" t="str">
        <f t="shared" si="46"/>
        <v>NOT DUE</v>
      </c>
      <c r="K291" s="194"/>
      <c r="L291" s="15"/>
    </row>
    <row r="292" spans="1:16" ht="24" customHeight="1">
      <c r="A292" s="12" t="s">
        <v>4080</v>
      </c>
      <c r="B292" s="260" t="s">
        <v>125</v>
      </c>
      <c r="C292" s="194" t="s">
        <v>294</v>
      </c>
      <c r="D292" s="202">
        <v>12000</v>
      </c>
      <c r="E292" s="8">
        <v>44082</v>
      </c>
      <c r="F292" s="8">
        <v>44082</v>
      </c>
      <c r="G292" s="20">
        <v>0</v>
      </c>
      <c r="H292" s="198">
        <f t="shared" si="51"/>
        <v>44771.041666666664</v>
      </c>
      <c r="I292" s="196">
        <f t="shared" si="50"/>
        <v>1969</v>
      </c>
      <c r="J292" s="197" t="str">
        <f t="shared" si="46"/>
        <v>NOT DUE</v>
      </c>
      <c r="K292" s="194"/>
      <c r="L292" s="15"/>
    </row>
    <row r="293" spans="1:16" ht="24" customHeight="1">
      <c r="A293" s="12" t="s">
        <v>4081</v>
      </c>
      <c r="B293" s="260" t="s">
        <v>126</v>
      </c>
      <c r="C293" s="194" t="s">
        <v>294</v>
      </c>
      <c r="D293" s="202">
        <v>12000</v>
      </c>
      <c r="E293" s="8">
        <v>44082</v>
      </c>
      <c r="F293" s="8">
        <v>44082</v>
      </c>
      <c r="G293" s="20">
        <v>0</v>
      </c>
      <c r="H293" s="198">
        <f t="shared" si="51"/>
        <v>44771.041666666664</v>
      </c>
      <c r="I293" s="196">
        <f>D293-($F$4-G293)</f>
        <v>1969</v>
      </c>
      <c r="J293" s="197" t="str">
        <f t="shared" si="46"/>
        <v>NOT DUE</v>
      </c>
      <c r="K293" s="194"/>
      <c r="L293" s="15"/>
    </row>
    <row r="294" spans="1:16" ht="24" customHeight="1">
      <c r="A294" s="12" t="s">
        <v>4082</v>
      </c>
      <c r="B294" s="260" t="s">
        <v>190</v>
      </c>
      <c r="C294" s="194" t="s">
        <v>188</v>
      </c>
      <c r="D294" s="202">
        <v>8000</v>
      </c>
      <c r="E294" s="8">
        <v>44082</v>
      </c>
      <c r="F294" s="366">
        <v>44573</v>
      </c>
      <c r="G294" s="304">
        <v>7961</v>
      </c>
      <c r="H294" s="198">
        <f t="shared" ref="H294:H299" si="52">IF(I294&lt;=32000,$F$5+(I294/24),"error")</f>
        <v>44936.083333333336</v>
      </c>
      <c r="I294" s="196">
        <f t="shared" si="50"/>
        <v>5930</v>
      </c>
      <c r="J294" s="197" t="str">
        <f t="shared" si="46"/>
        <v>NOT DUE</v>
      </c>
      <c r="K294" s="261" t="s">
        <v>209</v>
      </c>
      <c r="L294" s="15"/>
    </row>
    <row r="295" spans="1:16" ht="24" customHeight="1">
      <c r="A295" s="12" t="s">
        <v>4083</v>
      </c>
      <c r="B295" s="260" t="s">
        <v>191</v>
      </c>
      <c r="C295" s="194" t="s">
        <v>188</v>
      </c>
      <c r="D295" s="202">
        <v>8000</v>
      </c>
      <c r="E295" s="8">
        <v>44082</v>
      </c>
      <c r="F295" s="366">
        <v>44573</v>
      </c>
      <c r="G295" s="304">
        <v>7961</v>
      </c>
      <c r="H295" s="198">
        <f t="shared" si="52"/>
        <v>44936.083333333336</v>
      </c>
      <c r="I295" s="196">
        <f t="shared" si="50"/>
        <v>5930</v>
      </c>
      <c r="J295" s="197" t="str">
        <f t="shared" si="46"/>
        <v>NOT DUE</v>
      </c>
      <c r="K295" s="261" t="s">
        <v>209</v>
      </c>
      <c r="L295" s="15"/>
    </row>
    <row r="296" spans="1:16" ht="24" customHeight="1">
      <c r="A296" s="12" t="s">
        <v>4613</v>
      </c>
      <c r="B296" s="260" t="s">
        <v>192</v>
      </c>
      <c r="C296" s="194" t="s">
        <v>188</v>
      </c>
      <c r="D296" s="202">
        <v>8000</v>
      </c>
      <c r="E296" s="8">
        <v>44082</v>
      </c>
      <c r="F296" s="366">
        <v>44573</v>
      </c>
      <c r="G296" s="304">
        <v>7961</v>
      </c>
      <c r="H296" s="198">
        <f t="shared" si="52"/>
        <v>44936.083333333336</v>
      </c>
      <c r="I296" s="196">
        <f t="shared" si="50"/>
        <v>5930</v>
      </c>
      <c r="J296" s="197" t="str">
        <f t="shared" si="46"/>
        <v>NOT DUE</v>
      </c>
      <c r="K296" s="261" t="s">
        <v>209</v>
      </c>
      <c r="L296" s="15"/>
    </row>
    <row r="297" spans="1:16" ht="24" customHeight="1">
      <c r="A297" s="12" t="s">
        <v>4614</v>
      </c>
      <c r="B297" s="260" t="s">
        <v>193</v>
      </c>
      <c r="C297" s="194" t="s">
        <v>188</v>
      </c>
      <c r="D297" s="202">
        <v>8000</v>
      </c>
      <c r="E297" s="8">
        <v>44082</v>
      </c>
      <c r="F297" s="366">
        <v>44573</v>
      </c>
      <c r="G297" s="304">
        <v>7961</v>
      </c>
      <c r="H297" s="198">
        <f t="shared" si="52"/>
        <v>44936.083333333336</v>
      </c>
      <c r="I297" s="196">
        <f t="shared" si="50"/>
        <v>5930</v>
      </c>
      <c r="J297" s="197" t="str">
        <f t="shared" si="46"/>
        <v>NOT DUE</v>
      </c>
      <c r="K297" s="261" t="s">
        <v>209</v>
      </c>
      <c r="L297" s="15"/>
    </row>
    <row r="298" spans="1:16" ht="24" customHeight="1">
      <c r="A298" s="12" t="s">
        <v>4615</v>
      </c>
      <c r="B298" s="260" t="s">
        <v>194</v>
      </c>
      <c r="C298" s="194" t="s">
        <v>188</v>
      </c>
      <c r="D298" s="202">
        <v>8000</v>
      </c>
      <c r="E298" s="8">
        <v>44082</v>
      </c>
      <c r="F298" s="366">
        <v>44573</v>
      </c>
      <c r="G298" s="304">
        <v>7961</v>
      </c>
      <c r="H298" s="198">
        <f t="shared" si="52"/>
        <v>44936.083333333336</v>
      </c>
      <c r="I298" s="196">
        <f t="shared" si="50"/>
        <v>5930</v>
      </c>
      <c r="J298" s="197" t="str">
        <f t="shared" si="46"/>
        <v>NOT DUE</v>
      </c>
      <c r="K298" s="261" t="s">
        <v>209</v>
      </c>
      <c r="L298" s="15"/>
    </row>
    <row r="299" spans="1:16" ht="24" customHeight="1">
      <c r="A299" s="12" t="s">
        <v>4616</v>
      </c>
      <c r="B299" s="260" t="s">
        <v>195</v>
      </c>
      <c r="C299" s="194" t="s">
        <v>188</v>
      </c>
      <c r="D299" s="202">
        <v>8000</v>
      </c>
      <c r="E299" s="8">
        <v>44082</v>
      </c>
      <c r="F299" s="366">
        <v>44573</v>
      </c>
      <c r="G299" s="304">
        <v>7961</v>
      </c>
      <c r="H299" s="198">
        <f t="shared" si="52"/>
        <v>44936.083333333336</v>
      </c>
      <c r="I299" s="196">
        <f t="shared" si="50"/>
        <v>5930</v>
      </c>
      <c r="J299" s="197" t="str">
        <f t="shared" si="46"/>
        <v>NOT DUE</v>
      </c>
      <c r="K299" s="261" t="s">
        <v>209</v>
      </c>
      <c r="L299" s="15"/>
    </row>
    <row r="300" spans="1:16" ht="24" customHeight="1">
      <c r="A300" s="12" t="s">
        <v>4617</v>
      </c>
      <c r="B300" s="194" t="s">
        <v>591</v>
      </c>
      <c r="C300" s="194" t="s">
        <v>4517</v>
      </c>
      <c r="D300" s="202">
        <v>4000</v>
      </c>
      <c r="E300" s="8">
        <v>44082</v>
      </c>
      <c r="F300" s="366">
        <v>44573</v>
      </c>
      <c r="G300" s="304">
        <v>7961</v>
      </c>
      <c r="H300" s="198">
        <f>IF(I300&lt;=8000,$F$5+(I300/24),"error")</f>
        <v>44769.416666666664</v>
      </c>
      <c r="I300" s="196">
        <f t="shared" si="50"/>
        <v>1930</v>
      </c>
      <c r="J300" s="197" t="str">
        <f t="shared" si="46"/>
        <v>NOT DUE</v>
      </c>
      <c r="K300" s="262"/>
      <c r="L300" s="15"/>
    </row>
    <row r="301" spans="1:16" ht="24" customHeight="1">
      <c r="A301" s="12" t="s">
        <v>4618</v>
      </c>
      <c r="B301" s="194" t="s">
        <v>591</v>
      </c>
      <c r="C301" s="194" t="s">
        <v>188</v>
      </c>
      <c r="D301" s="202">
        <v>8000</v>
      </c>
      <c r="E301" s="8">
        <v>44082</v>
      </c>
      <c r="F301" s="366">
        <v>44573</v>
      </c>
      <c r="G301" s="304">
        <v>7961</v>
      </c>
      <c r="H301" s="198">
        <f>IF(I301&lt;=8000,$F$5+(I301/24),"error")</f>
        <v>44936.083333333336</v>
      </c>
      <c r="I301" s="196">
        <f t="shared" si="50"/>
        <v>5930</v>
      </c>
      <c r="J301" s="197" t="str">
        <f t="shared" si="46"/>
        <v>NOT DUE</v>
      </c>
      <c r="K301" s="262"/>
      <c r="L301" s="15"/>
    </row>
    <row r="302" spans="1:16" ht="42.75" customHeight="1">
      <c r="A302" s="12" t="s">
        <v>4619</v>
      </c>
      <c r="B302" s="194" t="s">
        <v>286</v>
      </c>
      <c r="C302" s="194" t="s">
        <v>4518</v>
      </c>
      <c r="D302" s="202">
        <v>32000</v>
      </c>
      <c r="E302" s="8">
        <v>44082</v>
      </c>
      <c r="F302" s="8">
        <v>44082</v>
      </c>
      <c r="G302" s="20">
        <v>0</v>
      </c>
      <c r="H302" s="198">
        <f t="shared" ref="H302:H303" si="53">IF(I302&lt;=32000,$F$5+(I302/24),"error")</f>
        <v>45604.375</v>
      </c>
      <c r="I302" s="196">
        <f t="shared" si="50"/>
        <v>21969</v>
      </c>
      <c r="J302" s="197" t="str">
        <f t="shared" si="46"/>
        <v>NOT DUE</v>
      </c>
      <c r="K302" s="262" t="s">
        <v>289</v>
      </c>
      <c r="L302" s="15"/>
      <c r="N302"/>
      <c r="O302"/>
      <c r="P302"/>
    </row>
    <row r="303" spans="1:16" ht="32.25" customHeight="1">
      <c r="A303" s="12" t="s">
        <v>4620</v>
      </c>
      <c r="B303" s="194" t="s">
        <v>4519</v>
      </c>
      <c r="C303" s="194" t="s">
        <v>4518</v>
      </c>
      <c r="D303" s="202">
        <v>32000</v>
      </c>
      <c r="E303" s="8">
        <v>44082</v>
      </c>
      <c r="F303" s="8">
        <v>44082</v>
      </c>
      <c r="G303" s="20">
        <v>0</v>
      </c>
      <c r="H303" s="198">
        <f t="shared" si="53"/>
        <v>45604.375</v>
      </c>
      <c r="I303" s="196">
        <f t="shared" si="50"/>
        <v>21969</v>
      </c>
      <c r="J303" s="197" t="str">
        <f t="shared" si="46"/>
        <v>NOT DUE</v>
      </c>
      <c r="K303" s="262"/>
      <c r="L303" s="15"/>
      <c r="N303"/>
      <c r="O303"/>
      <c r="P303"/>
    </row>
    <row r="304" spans="1:16" ht="26.25" customHeight="1">
      <c r="A304" s="12" t="s">
        <v>4621</v>
      </c>
      <c r="B304" s="194" t="s">
        <v>2079</v>
      </c>
      <c r="C304" s="194" t="s">
        <v>4520</v>
      </c>
      <c r="D304" s="202">
        <v>32000</v>
      </c>
      <c r="E304" s="8">
        <v>44082</v>
      </c>
      <c r="F304" s="8">
        <v>44082</v>
      </c>
      <c r="G304" s="20">
        <v>0</v>
      </c>
      <c r="H304" s="198">
        <f>IF(I304&lt;=32000,$F$5+(I304/24),"error")</f>
        <v>45604.375</v>
      </c>
      <c r="I304" s="196">
        <f t="shared" si="50"/>
        <v>21969</v>
      </c>
      <c r="J304" s="197" t="str">
        <f t="shared" si="46"/>
        <v>NOT DUE</v>
      </c>
      <c r="K304" s="262"/>
      <c r="L304" s="15"/>
      <c r="N304"/>
      <c r="O304"/>
      <c r="P304"/>
    </row>
    <row r="305" spans="1:16" ht="26.25" customHeight="1">
      <c r="A305" s="12" t="s">
        <v>4622</v>
      </c>
      <c r="B305" s="194" t="s">
        <v>2080</v>
      </c>
      <c r="C305" s="194" t="s">
        <v>4520</v>
      </c>
      <c r="D305" s="202">
        <v>32000</v>
      </c>
      <c r="E305" s="8">
        <v>44082</v>
      </c>
      <c r="F305" s="8">
        <v>44082</v>
      </c>
      <c r="G305" s="20">
        <v>0</v>
      </c>
      <c r="H305" s="198">
        <f t="shared" ref="H305:H306" si="54">IF(I305&lt;=32000,$F$5+(I305/24),"error")</f>
        <v>45604.375</v>
      </c>
      <c r="I305" s="196">
        <f t="shared" si="50"/>
        <v>21969</v>
      </c>
      <c r="J305" s="197" t="str">
        <f t="shared" si="46"/>
        <v>NOT DUE</v>
      </c>
      <c r="K305" s="262"/>
      <c r="L305" s="15"/>
      <c r="N305"/>
      <c r="O305"/>
      <c r="P305"/>
    </row>
    <row r="306" spans="1:16" ht="26.25" customHeight="1">
      <c r="A306" s="12" t="s">
        <v>4623</v>
      </c>
      <c r="B306" s="194" t="s">
        <v>2081</v>
      </c>
      <c r="C306" s="194" t="s">
        <v>4520</v>
      </c>
      <c r="D306" s="202">
        <v>32000</v>
      </c>
      <c r="E306" s="8">
        <v>44082</v>
      </c>
      <c r="F306" s="8">
        <v>44082</v>
      </c>
      <c r="G306" s="20">
        <v>0</v>
      </c>
      <c r="H306" s="198">
        <f t="shared" si="54"/>
        <v>45604.375</v>
      </c>
      <c r="I306" s="196">
        <f t="shared" si="50"/>
        <v>21969</v>
      </c>
      <c r="J306" s="197" t="str">
        <f t="shared" si="46"/>
        <v>NOT DUE</v>
      </c>
      <c r="K306" s="262"/>
      <c r="L306" s="15"/>
      <c r="N306"/>
      <c r="O306"/>
      <c r="P306"/>
    </row>
    <row r="307" spans="1:16" ht="26.25" customHeight="1">
      <c r="A307" s="12" t="s">
        <v>4624</v>
      </c>
      <c r="B307" s="194" t="s">
        <v>4521</v>
      </c>
      <c r="C307" s="194" t="s">
        <v>82</v>
      </c>
      <c r="D307" s="202">
        <v>40000</v>
      </c>
      <c r="E307" s="8">
        <v>44082</v>
      </c>
      <c r="F307" s="8">
        <v>44082</v>
      </c>
      <c r="G307" s="20">
        <v>0</v>
      </c>
      <c r="H307" s="198">
        <f>IF(I307&lt;=40000,$F$5+(I307/24),"error")</f>
        <v>45937.708333333336</v>
      </c>
      <c r="I307" s="196">
        <f t="shared" si="50"/>
        <v>29969</v>
      </c>
      <c r="J307" s="197" t="str">
        <f t="shared" si="46"/>
        <v>NOT DUE</v>
      </c>
      <c r="K307" s="194"/>
      <c r="L307" s="15"/>
      <c r="N307"/>
      <c r="O307"/>
      <c r="P307"/>
    </row>
    <row r="308" spans="1:16" ht="26.25" customHeight="1">
      <c r="A308" s="12" t="s">
        <v>4625</v>
      </c>
      <c r="B308" s="194" t="s">
        <v>4522</v>
      </c>
      <c r="C308" s="194" t="s">
        <v>82</v>
      </c>
      <c r="D308" s="202">
        <v>40000</v>
      </c>
      <c r="E308" s="8">
        <v>44082</v>
      </c>
      <c r="F308" s="8">
        <v>44082</v>
      </c>
      <c r="G308" s="20">
        <v>0</v>
      </c>
      <c r="H308" s="198">
        <f>IF(I308&lt;=40000,$F$5+(I308/24),"error")</f>
        <v>45937.708333333336</v>
      </c>
      <c r="I308" s="196">
        <f t="shared" si="50"/>
        <v>29969</v>
      </c>
      <c r="J308" s="197" t="str">
        <f t="shared" si="46"/>
        <v>NOT DUE</v>
      </c>
      <c r="K308" s="194"/>
      <c r="L308" s="15"/>
      <c r="N308"/>
      <c r="O308"/>
      <c r="P308"/>
    </row>
    <row r="309" spans="1:16" ht="24" customHeight="1">
      <c r="A309" s="12" t="s">
        <v>4626</v>
      </c>
      <c r="B309" s="263" t="s">
        <v>4523</v>
      </c>
      <c r="C309" s="263" t="s">
        <v>82</v>
      </c>
      <c r="D309" s="202">
        <v>40000</v>
      </c>
      <c r="E309" s="8">
        <v>44082</v>
      </c>
      <c r="F309" s="8">
        <v>44082</v>
      </c>
      <c r="G309" s="20">
        <v>0</v>
      </c>
      <c r="H309" s="198">
        <f>IF(I309&lt;=40000,$F$5+(I309/24),"error")</f>
        <v>45937.708333333336</v>
      </c>
      <c r="I309" s="196">
        <f>D309-($F$4-G309)</f>
        <v>29969</v>
      </c>
      <c r="J309" s="197" t="str">
        <f t="shared" si="46"/>
        <v>NOT DUE</v>
      </c>
      <c r="K309" s="262"/>
      <c r="L309" s="15"/>
    </row>
    <row r="310" spans="1:16" ht="24">
      <c r="A310" s="12" t="s">
        <v>4627</v>
      </c>
      <c r="B310" s="194" t="s">
        <v>506</v>
      </c>
      <c r="C310" s="194" t="s">
        <v>501</v>
      </c>
      <c r="D310" s="202">
        <v>32000</v>
      </c>
      <c r="E310" s="8">
        <v>44082</v>
      </c>
      <c r="F310" s="8">
        <v>44082</v>
      </c>
      <c r="G310" s="20">
        <v>0</v>
      </c>
      <c r="H310" s="198">
        <f t="shared" ref="H310" si="55">IF(I310&lt;=32000,$F$5+(I310/24),"error")</f>
        <v>45604.375</v>
      </c>
      <c r="I310" s="196">
        <f t="shared" ref="I310" si="56">D310-($F$4-G310)</f>
        <v>21969</v>
      </c>
      <c r="J310" s="197" t="str">
        <f t="shared" si="46"/>
        <v>NOT DUE</v>
      </c>
      <c r="K310" s="194" t="s">
        <v>4524</v>
      </c>
      <c r="L310" s="15"/>
    </row>
    <row r="311" spans="1:16" ht="24">
      <c r="A311" s="273" t="s">
        <v>4628</v>
      </c>
      <c r="B311" s="194" t="s">
        <v>4525</v>
      </c>
      <c r="C311" s="194" t="s">
        <v>4526</v>
      </c>
      <c r="D311" s="195">
        <v>200</v>
      </c>
      <c r="E311" s="8">
        <v>44082</v>
      </c>
      <c r="F311" s="366">
        <v>44689</v>
      </c>
      <c r="G311" s="20">
        <v>10031</v>
      </c>
      <c r="H311" s="198">
        <f>IF(I311&lt;=200,$F$5+(I311/24),"error")</f>
        <v>44697.333333333336</v>
      </c>
      <c r="I311" s="196">
        <f>D311-($F$4-G311)</f>
        <v>200</v>
      </c>
      <c r="J311" s="197" t="str">
        <f t="shared" si="46"/>
        <v>NOT DUE</v>
      </c>
      <c r="K311" s="194" t="s">
        <v>547</v>
      </c>
      <c r="L311" s="15"/>
    </row>
    <row r="312" spans="1:16" ht="26.25" customHeight="1">
      <c r="A312" s="12" t="s">
        <v>4629</v>
      </c>
      <c r="B312" s="194" t="s">
        <v>4527</v>
      </c>
      <c r="C312" s="194" t="s">
        <v>82</v>
      </c>
      <c r="D312" s="202">
        <v>40000</v>
      </c>
      <c r="E312" s="8">
        <v>44082</v>
      </c>
      <c r="F312" s="8">
        <v>44082</v>
      </c>
      <c r="G312" s="20">
        <v>0</v>
      </c>
      <c r="H312" s="198">
        <f>IF(I312&lt;=40000,$F$5+(I312/24),"error")</f>
        <v>45937.708333333336</v>
      </c>
      <c r="I312" s="196">
        <f t="shared" ref="I312:I315" si="57">D312-($F$4-G312)</f>
        <v>29969</v>
      </c>
      <c r="J312" s="197" t="str">
        <f t="shared" si="46"/>
        <v>NOT DUE</v>
      </c>
      <c r="K312" s="194"/>
      <c r="L312" s="15"/>
      <c r="N312"/>
      <c r="O312"/>
      <c r="P312"/>
    </row>
    <row r="313" spans="1:16" ht="26.25" customHeight="1">
      <c r="A313" s="12" t="s">
        <v>4630</v>
      </c>
      <c r="B313" s="194" t="s">
        <v>4528</v>
      </c>
      <c r="C313" s="194" t="s">
        <v>82</v>
      </c>
      <c r="D313" s="202">
        <v>40000</v>
      </c>
      <c r="E313" s="8">
        <v>44082</v>
      </c>
      <c r="F313" s="8">
        <v>44082</v>
      </c>
      <c r="G313" s="20">
        <v>0</v>
      </c>
      <c r="H313" s="198">
        <f>IF(I313&lt;=40000,$F$5+(I313/24),"error")</f>
        <v>45937.708333333336</v>
      </c>
      <c r="I313" s="196">
        <f t="shared" si="57"/>
        <v>29969</v>
      </c>
      <c r="J313" s="197" t="str">
        <f t="shared" si="46"/>
        <v>NOT DUE</v>
      </c>
      <c r="K313" s="194"/>
      <c r="L313" s="15"/>
      <c r="N313"/>
      <c r="O313"/>
      <c r="P313"/>
    </row>
    <row r="314" spans="1:16" ht="24">
      <c r="A314" s="12" t="s">
        <v>4631</v>
      </c>
      <c r="B314" s="194" t="s">
        <v>4529</v>
      </c>
      <c r="C314" s="194" t="s">
        <v>4530</v>
      </c>
      <c r="D314" s="202">
        <v>8000</v>
      </c>
      <c r="E314" s="8">
        <v>44082</v>
      </c>
      <c r="F314" s="366">
        <v>44573</v>
      </c>
      <c r="G314" s="304">
        <v>7961</v>
      </c>
      <c r="H314" s="198">
        <f t="shared" ref="H314" si="58">IF(I314&lt;=8000,$F$5+(I314/24),"error")</f>
        <v>44936.083333333336</v>
      </c>
      <c r="I314" s="196">
        <f t="shared" si="57"/>
        <v>5930</v>
      </c>
      <c r="J314" s="197" t="str">
        <f t="shared" si="46"/>
        <v>NOT DUE</v>
      </c>
      <c r="K314" s="194" t="s">
        <v>4531</v>
      </c>
      <c r="L314" s="15"/>
    </row>
    <row r="315" spans="1:16" ht="24">
      <c r="A315" s="12" t="s">
        <v>4632</v>
      </c>
      <c r="B315" s="194" t="s">
        <v>4532</v>
      </c>
      <c r="C315" s="194" t="s">
        <v>4533</v>
      </c>
      <c r="D315" s="202">
        <v>32000</v>
      </c>
      <c r="E315" s="8">
        <v>44082</v>
      </c>
      <c r="F315" s="8">
        <v>44082</v>
      </c>
      <c r="G315" s="20">
        <v>0</v>
      </c>
      <c r="H315" s="198">
        <f t="shared" ref="H315" si="59">IF(I315&lt;=32000,$F$5+(I315/24),"error")</f>
        <v>45604.375</v>
      </c>
      <c r="I315" s="196">
        <f t="shared" si="57"/>
        <v>21969</v>
      </c>
      <c r="J315" s="197" t="str">
        <f t="shared" si="46"/>
        <v>NOT DUE</v>
      </c>
      <c r="K315" s="262"/>
      <c r="L315" s="15"/>
    </row>
    <row r="316" spans="1:16" ht="24" customHeight="1">
      <c r="A316" s="272" t="s">
        <v>4633</v>
      </c>
      <c r="B316" s="194" t="s">
        <v>4612</v>
      </c>
      <c r="C316" s="194" t="s">
        <v>4109</v>
      </c>
      <c r="D316" s="202" t="s">
        <v>4</v>
      </c>
      <c r="E316" s="8">
        <v>44082</v>
      </c>
      <c r="F316" s="366">
        <v>44681</v>
      </c>
      <c r="G316" s="82"/>
      <c r="H316" s="264">
        <f>F316+(30)</f>
        <v>44711</v>
      </c>
      <c r="I316" s="265">
        <f t="shared" ref="I316" ca="1" si="60">IF(ISBLANK(H316),"",H316-DATE(YEAR(NOW()),MONTH(NOW()),DAY(NOW())))</f>
        <v>22</v>
      </c>
      <c r="J316" s="197" t="str">
        <f t="shared" ref="J316" ca="1" si="61">IF(I316="","",IF(I316=0,"DUE",IF(I316&lt;0,"OVERDUE","NOT DUE")))</f>
        <v>NOT DUE</v>
      </c>
      <c r="K316" s="262"/>
      <c r="L316" s="15"/>
    </row>
    <row r="318" spans="1:16" ht="16.5">
      <c r="A318" s="259"/>
      <c r="B318" s="310"/>
      <c r="C318" s="319"/>
      <c r="D318" s="320"/>
      <c r="E318" s="310"/>
      <c r="F318" s="310"/>
      <c r="G318" s="310"/>
      <c r="H318" s="310"/>
      <c r="I318" s="310"/>
      <c r="J318" s="310"/>
      <c r="K318" s="310"/>
      <c r="N318"/>
      <c r="O318"/>
      <c r="P318"/>
    </row>
    <row r="319" spans="1:16" ht="16.5">
      <c r="A319" s="259"/>
      <c r="B319" s="310"/>
      <c r="C319" s="319"/>
      <c r="D319" s="320"/>
      <c r="E319" s="310"/>
      <c r="F319" s="310"/>
      <c r="G319" s="310"/>
      <c r="H319" s="310"/>
      <c r="I319" s="310"/>
      <c r="J319" s="310"/>
      <c r="K319" s="310"/>
      <c r="N319"/>
      <c r="O319"/>
      <c r="P319"/>
    </row>
    <row r="320" spans="1:16" ht="16.5">
      <c r="A320" s="259"/>
      <c r="B320" s="321" t="s">
        <v>4545</v>
      </c>
      <c r="C320" s="319"/>
      <c r="D320" s="320" t="s">
        <v>3926</v>
      </c>
      <c r="E320" s="310"/>
      <c r="F320" s="310"/>
      <c r="G320" s="310"/>
      <c r="H320" s="321" t="s">
        <v>3927</v>
      </c>
      <c r="I320" s="310"/>
      <c r="J320" s="310"/>
      <c r="K320" s="310"/>
      <c r="N320"/>
      <c r="O320"/>
      <c r="P320"/>
    </row>
    <row r="321" spans="1:16" ht="16.5">
      <c r="A321" s="259"/>
      <c r="B321" s="310"/>
      <c r="C321" s="319"/>
      <c r="D321" s="320"/>
      <c r="E321" s="310"/>
      <c r="F321" s="310"/>
      <c r="G321" s="310"/>
      <c r="H321" s="310"/>
      <c r="I321" s="310"/>
      <c r="J321" s="310"/>
      <c r="K321" s="310"/>
      <c r="N321"/>
      <c r="O321"/>
      <c r="P321"/>
    </row>
    <row r="322" spans="1:16" ht="16.5">
      <c r="A322" s="259"/>
      <c r="B322" s="310"/>
      <c r="C322" s="322" t="s">
        <v>4944</v>
      </c>
      <c r="D322" s="320"/>
      <c r="E322" s="439" t="s">
        <v>5001</v>
      </c>
      <c r="F322" s="449"/>
      <c r="G322" s="449"/>
      <c r="H322" s="310"/>
      <c r="I322" s="449" t="s">
        <v>4947</v>
      </c>
      <c r="J322" s="449"/>
      <c r="K322" s="449"/>
      <c r="N322"/>
      <c r="O322"/>
      <c r="P322"/>
    </row>
    <row r="323" spans="1:16" ht="16.5">
      <c r="A323" s="259"/>
      <c r="B323" s="310"/>
      <c r="C323" s="319"/>
      <c r="D323" s="320"/>
      <c r="E323" s="450"/>
      <c r="F323" s="450"/>
      <c r="G323" s="450"/>
      <c r="H323" s="310"/>
      <c r="I323" s="450"/>
      <c r="J323" s="450"/>
      <c r="K323" s="450"/>
      <c r="N323"/>
      <c r="O323"/>
      <c r="P323"/>
    </row>
    <row r="324" spans="1:16" ht="16.5">
      <c r="A324" s="259"/>
      <c r="B324" s="310"/>
      <c r="C324" s="319"/>
      <c r="D324" s="320"/>
      <c r="E324" s="310"/>
      <c r="F324" s="310"/>
      <c r="G324" s="310"/>
      <c r="H324" s="310"/>
      <c r="I324" s="310"/>
      <c r="J324" s="310"/>
      <c r="K324" s="310"/>
      <c r="N324"/>
      <c r="O324"/>
      <c r="P324"/>
    </row>
    <row r="325" spans="1:16" ht="16.5">
      <c r="B325" s="310"/>
      <c r="C325" s="319"/>
      <c r="D325" s="310"/>
      <c r="E325" s="310"/>
      <c r="F325" s="310"/>
      <c r="G325" s="310"/>
      <c r="H325" s="310"/>
      <c r="I325" s="310"/>
      <c r="J325" s="310"/>
      <c r="K325" s="310"/>
    </row>
    <row r="326" spans="1:16" ht="16.5">
      <c r="B326" s="310"/>
      <c r="C326" s="319"/>
      <c r="D326" s="310"/>
      <c r="E326" s="310"/>
      <c r="F326" s="310"/>
      <c r="G326" s="310"/>
      <c r="H326" s="310"/>
      <c r="I326" s="310"/>
      <c r="J326" s="310"/>
      <c r="K326" s="310"/>
    </row>
    <row r="327" spans="1:16" ht="16.5">
      <c r="B327" s="310"/>
      <c r="C327" s="319"/>
      <c r="D327" s="310"/>
      <c r="E327" s="310"/>
      <c r="F327" s="310"/>
      <c r="G327" s="310"/>
      <c r="H327" s="310"/>
      <c r="I327" s="310"/>
      <c r="J327" s="310"/>
      <c r="K327" s="310"/>
    </row>
    <row r="328" spans="1:16" ht="16.5">
      <c r="B328" s="310"/>
      <c r="C328" s="319"/>
      <c r="D328" s="310"/>
      <c r="E328" s="310"/>
      <c r="F328" s="310"/>
      <c r="G328" s="310"/>
      <c r="H328" s="310"/>
      <c r="I328" s="310"/>
      <c r="J328" s="310"/>
      <c r="K328" s="310"/>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phoneticPr fontId="57" type="noConversion"/>
  <conditionalFormatting sqref="J8:J130 J163 J165:J255 J259 J261:J265 J267:J268 J270:J283 J133:J159">
    <cfRule type="cellIs" dxfId="331" priority="62" operator="equal">
      <formula>"overdue"</formula>
    </cfRule>
  </conditionalFormatting>
  <conditionalFormatting sqref="J8:J130 J163 J165:J255 J259 J261:J265 J267:J268 J270:J283 J133:J159">
    <cfRule type="cellIs" dxfId="330" priority="61" operator="equal">
      <formula>"DUE"</formula>
    </cfRule>
  </conditionalFormatting>
  <conditionalFormatting sqref="J131:J132">
    <cfRule type="cellIs" dxfId="329" priority="60" operator="equal">
      <formula>"overdue"</formula>
    </cfRule>
  </conditionalFormatting>
  <conditionalFormatting sqref="J131:J132">
    <cfRule type="cellIs" dxfId="328" priority="59" operator="equal">
      <formula>"DUE"</formula>
    </cfRule>
  </conditionalFormatting>
  <conditionalFormatting sqref="J288:J293">
    <cfRule type="cellIs" dxfId="327" priority="58" operator="equal">
      <formula>"overdue"</formula>
    </cfRule>
  </conditionalFormatting>
  <conditionalFormatting sqref="J288:J293">
    <cfRule type="cellIs" dxfId="326" priority="57" operator="equal">
      <formula>"DUE"</formula>
    </cfRule>
  </conditionalFormatting>
  <conditionalFormatting sqref="J294:J299">
    <cfRule type="cellIs" dxfId="325" priority="56" operator="equal">
      <formula>"overdue"</formula>
    </cfRule>
  </conditionalFormatting>
  <conditionalFormatting sqref="J294:J299">
    <cfRule type="cellIs" dxfId="324" priority="55" operator="equal">
      <formula>"DUE"</formula>
    </cfRule>
  </conditionalFormatting>
  <conditionalFormatting sqref="J300:J301">
    <cfRule type="cellIs" dxfId="323" priority="54" operator="equal">
      <formula>"overdue"</formula>
    </cfRule>
  </conditionalFormatting>
  <conditionalFormatting sqref="J300:J301">
    <cfRule type="cellIs" dxfId="322" priority="53" operator="equal">
      <formula>"DUE"</formula>
    </cfRule>
  </conditionalFormatting>
  <conditionalFormatting sqref="J302">
    <cfRule type="cellIs" dxfId="321" priority="51" operator="equal">
      <formula>"DUE"</formula>
    </cfRule>
  </conditionalFormatting>
  <conditionalFormatting sqref="J302">
    <cfRule type="cellIs" dxfId="320" priority="52" operator="equal">
      <formula>"overdue"</formula>
    </cfRule>
  </conditionalFormatting>
  <conditionalFormatting sqref="J303">
    <cfRule type="cellIs" dxfId="319" priority="49" operator="equal">
      <formula>"DUE"</formula>
    </cfRule>
  </conditionalFormatting>
  <conditionalFormatting sqref="J303">
    <cfRule type="cellIs" dxfId="318" priority="50" operator="equal">
      <formula>"overdue"</formula>
    </cfRule>
  </conditionalFormatting>
  <conditionalFormatting sqref="J304:J306">
    <cfRule type="cellIs" dxfId="317" priority="48" operator="equal">
      <formula>"overdue"</formula>
    </cfRule>
  </conditionalFormatting>
  <conditionalFormatting sqref="J304:J306">
    <cfRule type="cellIs" dxfId="316" priority="47" operator="equal">
      <formula>"DUE"</formula>
    </cfRule>
  </conditionalFormatting>
  <conditionalFormatting sqref="J160:J162">
    <cfRule type="cellIs" dxfId="315" priority="46" operator="equal">
      <formula>"overdue"</formula>
    </cfRule>
  </conditionalFormatting>
  <conditionalFormatting sqref="J160:J162">
    <cfRule type="cellIs" dxfId="314" priority="45" operator="equal">
      <formula>"DUE"</formula>
    </cfRule>
  </conditionalFormatting>
  <conditionalFormatting sqref="J164">
    <cfRule type="cellIs" dxfId="313" priority="44" operator="equal">
      <formula>"overdue"</formula>
    </cfRule>
  </conditionalFormatting>
  <conditionalFormatting sqref="J164">
    <cfRule type="cellIs" dxfId="312" priority="43" operator="equal">
      <formula>"DUE"</formula>
    </cfRule>
  </conditionalFormatting>
  <conditionalFormatting sqref="J308">
    <cfRule type="cellIs" dxfId="311" priority="40" operator="equal">
      <formula>"overdue"</formula>
    </cfRule>
  </conditionalFormatting>
  <conditionalFormatting sqref="J308">
    <cfRule type="cellIs" dxfId="310" priority="39" operator="equal">
      <formula>"DUE"</formula>
    </cfRule>
  </conditionalFormatting>
  <conditionalFormatting sqref="J307">
    <cfRule type="cellIs" dxfId="309" priority="41" operator="equal">
      <formula>"DUE"</formula>
    </cfRule>
  </conditionalFormatting>
  <conditionalFormatting sqref="J307">
    <cfRule type="cellIs" dxfId="308" priority="42" operator="equal">
      <formula>"overdue"</formula>
    </cfRule>
  </conditionalFormatting>
  <conditionalFormatting sqref="J309">
    <cfRule type="cellIs" dxfId="307" priority="38" operator="equal">
      <formula>"overdue"</formula>
    </cfRule>
  </conditionalFormatting>
  <conditionalFormatting sqref="J309">
    <cfRule type="cellIs" dxfId="306" priority="37" operator="equal">
      <formula>"DUE"</formula>
    </cfRule>
  </conditionalFormatting>
  <conditionalFormatting sqref="J310">
    <cfRule type="cellIs" dxfId="305" priority="36" operator="equal">
      <formula>"overdue"</formula>
    </cfRule>
  </conditionalFormatting>
  <conditionalFormatting sqref="J310">
    <cfRule type="cellIs" dxfId="304" priority="35" operator="equal">
      <formula>"DUE"</formula>
    </cfRule>
  </conditionalFormatting>
  <conditionalFormatting sqref="J311">
    <cfRule type="cellIs" dxfId="303" priority="34" operator="equal">
      <formula>"overdue"</formula>
    </cfRule>
  </conditionalFormatting>
  <conditionalFormatting sqref="J311">
    <cfRule type="cellIs" dxfId="302" priority="33" operator="equal">
      <formula>"DUE"</formula>
    </cfRule>
  </conditionalFormatting>
  <conditionalFormatting sqref="J256:J257">
    <cfRule type="cellIs" dxfId="301" priority="32" operator="equal">
      <formula>"overdue"</formula>
    </cfRule>
  </conditionalFormatting>
  <conditionalFormatting sqref="J256:J257">
    <cfRule type="cellIs" dxfId="300" priority="31" operator="equal">
      <formula>"DUE"</formula>
    </cfRule>
  </conditionalFormatting>
  <conditionalFormatting sqref="J313">
    <cfRule type="cellIs" dxfId="299" priority="28" operator="equal">
      <formula>"overdue"</formula>
    </cfRule>
  </conditionalFormatting>
  <conditionalFormatting sqref="J313">
    <cfRule type="cellIs" dxfId="298" priority="27" operator="equal">
      <formula>"DUE"</formula>
    </cfRule>
  </conditionalFormatting>
  <conditionalFormatting sqref="J312">
    <cfRule type="cellIs" dxfId="297" priority="29" operator="equal">
      <formula>"DUE"</formula>
    </cfRule>
  </conditionalFormatting>
  <conditionalFormatting sqref="J312">
    <cfRule type="cellIs" dxfId="296" priority="30" operator="equal">
      <formula>"overdue"</formula>
    </cfRule>
  </conditionalFormatting>
  <conditionalFormatting sqref="J266">
    <cfRule type="cellIs" dxfId="295" priority="22" operator="equal">
      <formula>"overdue"</formula>
    </cfRule>
  </conditionalFormatting>
  <conditionalFormatting sqref="J266">
    <cfRule type="cellIs" dxfId="294" priority="21" operator="equal">
      <formula>"DUE"</formula>
    </cfRule>
  </conditionalFormatting>
  <conditionalFormatting sqref="J314">
    <cfRule type="cellIs" dxfId="293" priority="20" operator="equal">
      <formula>"overdue"</formula>
    </cfRule>
  </conditionalFormatting>
  <conditionalFormatting sqref="J314">
    <cfRule type="cellIs" dxfId="292" priority="19" operator="equal">
      <formula>"DUE"</formula>
    </cfRule>
  </conditionalFormatting>
  <conditionalFormatting sqref="J315">
    <cfRule type="cellIs" dxfId="291" priority="18" operator="equal">
      <formula>"overdue"</formula>
    </cfRule>
  </conditionalFormatting>
  <conditionalFormatting sqref="J315">
    <cfRule type="cellIs" dxfId="290" priority="17" operator="equal">
      <formula>"DUE"</formula>
    </cfRule>
  </conditionalFormatting>
  <conditionalFormatting sqref="J269">
    <cfRule type="cellIs" dxfId="289" priority="16" operator="equal">
      <formula>"overdue"</formula>
    </cfRule>
  </conditionalFormatting>
  <conditionalFormatting sqref="J269">
    <cfRule type="cellIs" dxfId="288" priority="15" operator="equal">
      <formula>"DUE"</formula>
    </cfRule>
  </conditionalFormatting>
  <conditionalFormatting sqref="J284">
    <cfRule type="cellIs" dxfId="287" priority="14" operator="equal">
      <formula>"overdue"</formula>
    </cfRule>
  </conditionalFormatting>
  <conditionalFormatting sqref="J284">
    <cfRule type="cellIs" dxfId="286" priority="13" operator="equal">
      <formula>"DUE"</formula>
    </cfRule>
  </conditionalFormatting>
  <conditionalFormatting sqref="J285">
    <cfRule type="cellIs" dxfId="285" priority="12" operator="equal">
      <formula>"overdue"</formula>
    </cfRule>
  </conditionalFormatting>
  <conditionalFormatting sqref="J285">
    <cfRule type="cellIs" dxfId="284" priority="11" operator="equal">
      <formula>"DUE"</formula>
    </cfRule>
  </conditionalFormatting>
  <conditionalFormatting sqref="J286">
    <cfRule type="cellIs" dxfId="283" priority="10" operator="equal">
      <formula>"overdue"</formula>
    </cfRule>
  </conditionalFormatting>
  <conditionalFormatting sqref="J286">
    <cfRule type="cellIs" dxfId="282" priority="9" operator="equal">
      <formula>"DUE"</formula>
    </cfRule>
  </conditionalFormatting>
  <conditionalFormatting sqref="J287">
    <cfRule type="cellIs" dxfId="281" priority="8" operator="equal">
      <formula>"overdue"</formula>
    </cfRule>
  </conditionalFormatting>
  <conditionalFormatting sqref="J287">
    <cfRule type="cellIs" dxfId="280" priority="7" operator="equal">
      <formula>"DUE"</formula>
    </cfRule>
  </conditionalFormatting>
  <conditionalFormatting sqref="J316">
    <cfRule type="cellIs" dxfId="279" priority="6" operator="equal">
      <formula>"overdue"</formula>
    </cfRule>
  </conditionalFormatting>
  <conditionalFormatting sqref="J316">
    <cfRule type="cellIs" dxfId="278" priority="5" operator="equal">
      <formula>"DUE"</formula>
    </cfRule>
  </conditionalFormatting>
  <conditionalFormatting sqref="J258">
    <cfRule type="cellIs" dxfId="277" priority="4" operator="equal">
      <formula>"overdue"</formula>
    </cfRule>
  </conditionalFormatting>
  <conditionalFormatting sqref="J258">
    <cfRule type="cellIs" dxfId="276" priority="3" operator="equal">
      <formula>"DUE"</formula>
    </cfRule>
  </conditionalFormatting>
  <conditionalFormatting sqref="J260">
    <cfRule type="cellIs" dxfId="275" priority="2" operator="equal">
      <formula>"overdue"</formula>
    </cfRule>
  </conditionalFormatting>
  <conditionalFormatting sqref="J260">
    <cfRule type="cellIs" dxfId="274"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Details!$A$1:$A$7</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zoomScale="115" zoomScaleNormal="115"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1607</v>
      </c>
      <c r="D3" s="518" t="s">
        <v>12</v>
      </c>
      <c r="E3" s="518"/>
      <c r="F3" s="249" t="s">
        <v>2525</v>
      </c>
    </row>
    <row r="4" spans="1:12" ht="18" customHeight="1">
      <c r="A4" s="517" t="s">
        <v>74</v>
      </c>
      <c r="B4" s="517"/>
      <c r="C4" s="29" t="s">
        <v>4662</v>
      </c>
      <c r="D4" s="518" t="s">
        <v>2072</v>
      </c>
      <c r="E4" s="518"/>
      <c r="F4" s="246">
        <f>'Running Hours'!B33</f>
        <v>8606</v>
      </c>
    </row>
    <row r="5" spans="1:12" ht="18" customHeight="1">
      <c r="A5" s="517" t="s">
        <v>75</v>
      </c>
      <c r="B5" s="517"/>
      <c r="C5" s="30" t="s">
        <v>4658</v>
      </c>
      <c r="D5" s="518" t="s">
        <v>4549</v>
      </c>
      <c r="E5" s="518"/>
      <c r="F5" s="115">
        <f>'Running Hours'!$D3</f>
        <v>44689</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2526</v>
      </c>
      <c r="B8" s="24" t="s">
        <v>1565</v>
      </c>
      <c r="C8" s="24" t="s">
        <v>1587</v>
      </c>
      <c r="D8" s="34">
        <v>20000</v>
      </c>
      <c r="E8" s="8">
        <v>44082</v>
      </c>
      <c r="F8" s="8">
        <v>44082</v>
      </c>
      <c r="G8" s="20"/>
      <c r="H8" s="17">
        <f>IF(I8&lt;=20000,$F$5+(I8/24),"error")</f>
        <v>45163.75</v>
      </c>
      <c r="I8" s="18">
        <f t="shared" ref="I8:I19" si="0">D8-($F$4-G8)</f>
        <v>11394</v>
      </c>
      <c r="J8" s="12" t="str">
        <f t="shared" ref="J8:J39" si="1">IF(I8="","",IF(I8&lt;0,"OVERDUE","NOT DUE"))</f>
        <v>NOT DUE</v>
      </c>
      <c r="K8" s="24" t="s">
        <v>1602</v>
      </c>
      <c r="L8" s="15"/>
    </row>
    <row r="9" spans="1:12">
      <c r="A9" s="12" t="s">
        <v>2527</v>
      </c>
      <c r="B9" s="24" t="s">
        <v>1533</v>
      </c>
      <c r="C9" s="24" t="s">
        <v>1334</v>
      </c>
      <c r="D9" s="34">
        <v>600</v>
      </c>
      <c r="E9" s="8">
        <v>44082</v>
      </c>
      <c r="F9" s="366">
        <v>44640</v>
      </c>
      <c r="G9" s="20">
        <v>9264</v>
      </c>
      <c r="H9" s="17" t="str">
        <f>IF(I9&lt;=600,$F$5+(I9/24),"error")</f>
        <v>error</v>
      </c>
      <c r="I9" s="18">
        <f t="shared" si="0"/>
        <v>1258</v>
      </c>
      <c r="J9" s="12" t="str">
        <f t="shared" si="1"/>
        <v>NOT DUE</v>
      </c>
      <c r="K9" s="24"/>
      <c r="L9" s="15"/>
    </row>
    <row r="10" spans="1:12">
      <c r="A10" s="12" t="s">
        <v>2528</v>
      </c>
      <c r="B10" s="24" t="s">
        <v>1533</v>
      </c>
      <c r="C10" s="24" t="s">
        <v>1588</v>
      </c>
      <c r="D10" s="34">
        <v>8000</v>
      </c>
      <c r="E10" s="8">
        <v>44082</v>
      </c>
      <c r="F10" s="306">
        <v>44478</v>
      </c>
      <c r="G10" s="304">
        <v>5405</v>
      </c>
      <c r="H10" s="17">
        <f>IF(I10&lt;=8000,$F$5+(I10/24),"error")</f>
        <v>44888.958333333336</v>
      </c>
      <c r="I10" s="18">
        <f t="shared" si="0"/>
        <v>4799</v>
      </c>
      <c r="J10" s="12" t="str">
        <f t="shared" si="1"/>
        <v>NOT DUE</v>
      </c>
      <c r="K10" s="24"/>
      <c r="L10" s="15"/>
    </row>
    <row r="11" spans="1:12">
      <c r="A11" s="12" t="s">
        <v>2529</v>
      </c>
      <c r="B11" s="24" t="s">
        <v>1533</v>
      </c>
      <c r="C11" s="24" t="s">
        <v>1589</v>
      </c>
      <c r="D11" s="34">
        <v>20000</v>
      </c>
      <c r="E11" s="8">
        <v>44082</v>
      </c>
      <c r="F11" s="306">
        <v>44478</v>
      </c>
      <c r="G11" s="304">
        <v>5405</v>
      </c>
      <c r="H11" s="17">
        <f>IF(I11&lt;=20000,$F$5+(I11/24),"error")</f>
        <v>45388.958333333336</v>
      </c>
      <c r="I11" s="18">
        <f t="shared" si="0"/>
        <v>16799</v>
      </c>
      <c r="J11" s="12" t="str">
        <f t="shared" si="1"/>
        <v>NOT DUE</v>
      </c>
      <c r="K11" s="24"/>
      <c r="L11" s="15"/>
    </row>
    <row r="12" spans="1:12" ht="24" customHeight="1">
      <c r="A12" s="12" t="s">
        <v>2530</v>
      </c>
      <c r="B12" s="24" t="s">
        <v>1539</v>
      </c>
      <c r="C12" s="24" t="s">
        <v>1590</v>
      </c>
      <c r="D12" s="34">
        <v>8000</v>
      </c>
      <c r="E12" s="8">
        <v>44082</v>
      </c>
      <c r="F12" s="306">
        <v>44478</v>
      </c>
      <c r="G12" s="304">
        <v>5405</v>
      </c>
      <c r="H12" s="17">
        <f>IF(I12&lt;=8000,$F$5+(I12/24),"error")</f>
        <v>44888.958333333336</v>
      </c>
      <c r="I12" s="18">
        <f t="shared" si="0"/>
        <v>4799</v>
      </c>
      <c r="J12" s="12" t="str">
        <f t="shared" si="1"/>
        <v>NOT DUE</v>
      </c>
      <c r="K12" s="24" t="s">
        <v>1603</v>
      </c>
      <c r="L12" s="15"/>
    </row>
    <row r="13" spans="1:12">
      <c r="A13" s="12" t="s">
        <v>2531</v>
      </c>
      <c r="B13" s="24" t="s">
        <v>1539</v>
      </c>
      <c r="C13" s="24" t="s">
        <v>1568</v>
      </c>
      <c r="D13" s="34">
        <v>20000</v>
      </c>
      <c r="E13" s="8">
        <v>44082</v>
      </c>
      <c r="F13" s="306">
        <v>44478</v>
      </c>
      <c r="G13" s="304">
        <v>5405</v>
      </c>
      <c r="H13" s="17">
        <f>IF(I13&lt;=20000,$F$5+(I13/24),"error")</f>
        <v>45388.958333333336</v>
      </c>
      <c r="I13" s="18">
        <f t="shared" si="0"/>
        <v>16799</v>
      </c>
      <c r="J13" s="12" t="str">
        <f t="shared" si="1"/>
        <v>NOT DUE</v>
      </c>
      <c r="K13" s="24"/>
      <c r="L13" s="15"/>
    </row>
    <row r="14" spans="1:12" ht="36">
      <c r="A14" s="12" t="s">
        <v>2532</v>
      </c>
      <c r="B14" s="24" t="s">
        <v>1591</v>
      </c>
      <c r="C14" s="24" t="s">
        <v>1592</v>
      </c>
      <c r="D14" s="34">
        <v>8000</v>
      </c>
      <c r="E14" s="8">
        <v>44082</v>
      </c>
      <c r="F14" s="366">
        <v>44591</v>
      </c>
      <c r="G14" s="20">
        <v>8089</v>
      </c>
      <c r="H14" s="17">
        <f>IF(I14&lt;=8000,$F$5+(I14/24),"error")</f>
        <v>45000.791666666664</v>
      </c>
      <c r="I14" s="18">
        <f t="shared" si="0"/>
        <v>7483</v>
      </c>
      <c r="J14" s="12" t="str">
        <f t="shared" si="1"/>
        <v>NOT DUE</v>
      </c>
      <c r="K14" s="24"/>
      <c r="L14" s="15"/>
    </row>
    <row r="15" spans="1:12" ht="24">
      <c r="A15" s="12" t="s">
        <v>2533</v>
      </c>
      <c r="B15" s="24" t="s">
        <v>1593</v>
      </c>
      <c r="C15" s="24" t="s">
        <v>1594</v>
      </c>
      <c r="D15" s="34">
        <v>8000</v>
      </c>
      <c r="E15" s="8">
        <v>44082</v>
      </c>
      <c r="F15" s="366">
        <v>44591</v>
      </c>
      <c r="G15" s="304">
        <v>8089</v>
      </c>
      <c r="H15" s="17">
        <f t="shared" ref="H15:H18" si="2">IF(I15&lt;=8000,$F$5+(I15/24),"error")</f>
        <v>45000.791666666664</v>
      </c>
      <c r="I15" s="18">
        <f t="shared" si="0"/>
        <v>7483</v>
      </c>
      <c r="J15" s="12" t="str">
        <f t="shared" si="1"/>
        <v>NOT DUE</v>
      </c>
      <c r="K15" s="24" t="s">
        <v>1603</v>
      </c>
      <c r="L15" s="113"/>
    </row>
    <row r="16" spans="1:12" ht="36">
      <c r="A16" s="12" t="s">
        <v>2534</v>
      </c>
      <c r="B16" s="24" t="s">
        <v>1595</v>
      </c>
      <c r="C16" s="24" t="s">
        <v>1596</v>
      </c>
      <c r="D16" s="34">
        <v>8000</v>
      </c>
      <c r="E16" s="8">
        <v>44082</v>
      </c>
      <c r="F16" s="366">
        <v>44591</v>
      </c>
      <c r="G16" s="304">
        <v>8089</v>
      </c>
      <c r="H16" s="17">
        <f t="shared" si="2"/>
        <v>45000.791666666664</v>
      </c>
      <c r="I16" s="18">
        <f t="shared" si="0"/>
        <v>7483</v>
      </c>
      <c r="J16" s="12" t="str">
        <f t="shared" si="1"/>
        <v>NOT DUE</v>
      </c>
      <c r="K16" s="24" t="s">
        <v>1603</v>
      </c>
      <c r="L16" s="113"/>
    </row>
    <row r="17" spans="1:12" ht="26.45" customHeight="1">
      <c r="A17" s="12" t="s">
        <v>2535</v>
      </c>
      <c r="B17" s="24" t="s">
        <v>1597</v>
      </c>
      <c r="C17" s="24" t="s">
        <v>1598</v>
      </c>
      <c r="D17" s="34">
        <v>600</v>
      </c>
      <c r="E17" s="8">
        <v>44082</v>
      </c>
      <c r="F17" s="366">
        <v>44640</v>
      </c>
      <c r="G17" s="304">
        <v>9264</v>
      </c>
      <c r="H17" s="17" t="str">
        <f>IF(I17&lt;=600,$F$5+(I17/24),"error")</f>
        <v>error</v>
      </c>
      <c r="I17" s="18">
        <f t="shared" si="0"/>
        <v>1258</v>
      </c>
      <c r="J17" s="12" t="str">
        <f t="shared" si="1"/>
        <v>NOT DUE</v>
      </c>
      <c r="K17" s="24" t="s">
        <v>1604</v>
      </c>
      <c r="L17" s="15"/>
    </row>
    <row r="18" spans="1:12">
      <c r="A18" s="12" t="s">
        <v>2536</v>
      </c>
      <c r="B18" s="24" t="s">
        <v>3430</v>
      </c>
      <c r="C18" s="24" t="s">
        <v>1599</v>
      </c>
      <c r="D18" s="34">
        <v>8000</v>
      </c>
      <c r="E18" s="8">
        <v>44082</v>
      </c>
      <c r="F18" s="306">
        <v>44478</v>
      </c>
      <c r="G18" s="304">
        <v>5405</v>
      </c>
      <c r="H18" s="17">
        <f t="shared" si="2"/>
        <v>44888.958333333336</v>
      </c>
      <c r="I18" s="18">
        <f t="shared" si="0"/>
        <v>4799</v>
      </c>
      <c r="J18" s="12" t="str">
        <f t="shared" si="1"/>
        <v>NOT DUE</v>
      </c>
      <c r="K18" s="24" t="s">
        <v>1603</v>
      </c>
      <c r="L18" s="15"/>
    </row>
    <row r="19" spans="1:12">
      <c r="A19" s="12" t="s">
        <v>2537</v>
      </c>
      <c r="B19" s="24" t="s">
        <v>1577</v>
      </c>
      <c r="C19" s="24" t="s">
        <v>1600</v>
      </c>
      <c r="D19" s="34">
        <v>8000</v>
      </c>
      <c r="E19" s="8">
        <v>44082</v>
      </c>
      <c r="F19" s="306">
        <v>44478</v>
      </c>
      <c r="G19" s="304">
        <v>5405</v>
      </c>
      <c r="H19" s="17">
        <f>IF(I19&lt;=8000,$F$5+(I19/24),"error")</f>
        <v>44888.958333333336</v>
      </c>
      <c r="I19" s="18">
        <f t="shared" si="0"/>
        <v>4799</v>
      </c>
      <c r="J19" s="12" t="str">
        <f t="shared" si="1"/>
        <v>NOT DUE</v>
      </c>
      <c r="K19" s="24"/>
      <c r="L19" s="15"/>
    </row>
    <row r="20" spans="1:12" ht="36">
      <c r="A20" s="271" t="s">
        <v>2538</v>
      </c>
      <c r="B20" s="24" t="s">
        <v>1042</v>
      </c>
      <c r="C20" s="24" t="s">
        <v>1043</v>
      </c>
      <c r="D20" s="34" t="s">
        <v>1</v>
      </c>
      <c r="E20" s="8">
        <v>44082</v>
      </c>
      <c r="F20" s="366">
        <v>44689</v>
      </c>
      <c r="G20" s="52"/>
      <c r="H20" s="10">
        <f>F20+1</f>
        <v>44690</v>
      </c>
      <c r="I20" s="11">
        <f t="shared" ref="I20:I39" ca="1" si="3">IF(ISBLANK(H20),"",H20-DATE(YEAR(NOW()),MONTH(NOW()),DAY(NOW())))</f>
        <v>1</v>
      </c>
      <c r="J20" s="12" t="str">
        <f t="shared" ca="1" si="1"/>
        <v>NOT DUE</v>
      </c>
      <c r="K20" s="24" t="s">
        <v>1072</v>
      </c>
      <c r="L20" s="15"/>
    </row>
    <row r="21" spans="1:12" ht="36">
      <c r="A21" s="271" t="s">
        <v>2539</v>
      </c>
      <c r="B21" s="24" t="s">
        <v>1044</v>
      </c>
      <c r="C21" s="24" t="s">
        <v>1045</v>
      </c>
      <c r="D21" s="34" t="s">
        <v>1</v>
      </c>
      <c r="E21" s="8">
        <v>44082</v>
      </c>
      <c r="F21" s="366">
        <v>44689</v>
      </c>
      <c r="G21" s="52"/>
      <c r="H21" s="10">
        <f t="shared" ref="H21:H22" si="4">F21+1</f>
        <v>44690</v>
      </c>
      <c r="I21" s="11">
        <f t="shared" ca="1" si="3"/>
        <v>1</v>
      </c>
      <c r="J21" s="12" t="str">
        <f t="shared" ca="1" si="1"/>
        <v>NOT DUE</v>
      </c>
      <c r="K21" s="24" t="s">
        <v>1073</v>
      </c>
      <c r="L21" s="15"/>
    </row>
    <row r="22" spans="1:12" ht="36">
      <c r="A22" s="271" t="s">
        <v>2540</v>
      </c>
      <c r="B22" s="24" t="s">
        <v>1046</v>
      </c>
      <c r="C22" s="24" t="s">
        <v>1047</v>
      </c>
      <c r="D22" s="34" t="s">
        <v>1</v>
      </c>
      <c r="E22" s="8">
        <v>44082</v>
      </c>
      <c r="F22" s="366">
        <v>44689</v>
      </c>
      <c r="G22" s="52"/>
      <c r="H22" s="10">
        <f t="shared" si="4"/>
        <v>44690</v>
      </c>
      <c r="I22" s="11">
        <f t="shared" ca="1" si="3"/>
        <v>1</v>
      </c>
      <c r="J22" s="12" t="str">
        <f t="shared" ca="1" si="1"/>
        <v>NOT DUE</v>
      </c>
      <c r="K22" s="24" t="s">
        <v>1074</v>
      </c>
      <c r="L22" s="15"/>
    </row>
    <row r="23" spans="1:12" ht="38.25" customHeight="1">
      <c r="A23" s="274" t="s">
        <v>2541</v>
      </c>
      <c r="B23" s="24" t="s">
        <v>1048</v>
      </c>
      <c r="C23" s="24" t="s">
        <v>1049</v>
      </c>
      <c r="D23" s="34" t="s">
        <v>4</v>
      </c>
      <c r="E23" s="8">
        <v>44082</v>
      </c>
      <c r="F23" s="366">
        <v>44675</v>
      </c>
      <c r="G23" s="52"/>
      <c r="H23" s="10">
        <f>F23+30</f>
        <v>44705</v>
      </c>
      <c r="I23" s="11">
        <f t="shared" ca="1" si="3"/>
        <v>16</v>
      </c>
      <c r="J23" s="12" t="str">
        <f t="shared" ca="1" si="1"/>
        <v>NOT DUE</v>
      </c>
      <c r="K23" s="24" t="s">
        <v>1075</v>
      </c>
      <c r="L23" s="15"/>
    </row>
    <row r="24" spans="1:12" ht="24">
      <c r="A24" s="271" t="s">
        <v>2542</v>
      </c>
      <c r="B24" s="24" t="s">
        <v>1050</v>
      </c>
      <c r="C24" s="24" t="s">
        <v>1051</v>
      </c>
      <c r="D24" s="34" t="s">
        <v>1</v>
      </c>
      <c r="E24" s="8">
        <v>44082</v>
      </c>
      <c r="F24" s="366">
        <v>44689</v>
      </c>
      <c r="G24" s="52"/>
      <c r="H24" s="10">
        <f>F24+1</f>
        <v>44690</v>
      </c>
      <c r="I24" s="11">
        <f t="shared" ca="1" si="3"/>
        <v>1</v>
      </c>
      <c r="J24" s="12" t="str">
        <f t="shared" ca="1" si="1"/>
        <v>NOT DUE</v>
      </c>
      <c r="K24" s="24" t="s">
        <v>1076</v>
      </c>
      <c r="L24" s="15"/>
    </row>
    <row r="25" spans="1:12" ht="26.45" customHeight="1">
      <c r="A25" s="271" t="s">
        <v>2543</v>
      </c>
      <c r="B25" s="24" t="s">
        <v>1052</v>
      </c>
      <c r="C25" s="24" t="s">
        <v>1053</v>
      </c>
      <c r="D25" s="34" t="s">
        <v>1</v>
      </c>
      <c r="E25" s="8">
        <v>44082</v>
      </c>
      <c r="F25" s="366">
        <v>44689</v>
      </c>
      <c r="G25" s="52"/>
      <c r="H25" s="10">
        <f t="shared" ref="H25:H27" si="5">F25+1</f>
        <v>44690</v>
      </c>
      <c r="I25" s="11">
        <f t="shared" ca="1" si="3"/>
        <v>1</v>
      </c>
      <c r="J25" s="12" t="str">
        <f t="shared" ca="1" si="1"/>
        <v>NOT DUE</v>
      </c>
      <c r="K25" s="24" t="s">
        <v>1077</v>
      </c>
      <c r="L25" s="15"/>
    </row>
    <row r="26" spans="1:12" ht="26.45" customHeight="1">
      <c r="A26" s="271" t="s">
        <v>2544</v>
      </c>
      <c r="B26" s="24" t="s">
        <v>1054</v>
      </c>
      <c r="C26" s="24" t="s">
        <v>1055</v>
      </c>
      <c r="D26" s="34" t="s">
        <v>1</v>
      </c>
      <c r="E26" s="8">
        <v>44082</v>
      </c>
      <c r="F26" s="366">
        <v>44689</v>
      </c>
      <c r="G26" s="52"/>
      <c r="H26" s="10">
        <f t="shared" si="5"/>
        <v>44690</v>
      </c>
      <c r="I26" s="11">
        <f t="shared" ca="1" si="3"/>
        <v>1</v>
      </c>
      <c r="J26" s="12" t="str">
        <f t="shared" ca="1" si="1"/>
        <v>NOT DUE</v>
      </c>
      <c r="K26" s="24" t="s">
        <v>1077</v>
      </c>
      <c r="L26" s="15"/>
    </row>
    <row r="27" spans="1:12" ht="26.45" customHeight="1">
      <c r="A27" s="271" t="s">
        <v>2545</v>
      </c>
      <c r="B27" s="24" t="s">
        <v>1056</v>
      </c>
      <c r="C27" s="24" t="s">
        <v>1043</v>
      </c>
      <c r="D27" s="34" t="s">
        <v>1</v>
      </c>
      <c r="E27" s="8">
        <v>44082</v>
      </c>
      <c r="F27" s="366">
        <v>44689</v>
      </c>
      <c r="G27" s="52"/>
      <c r="H27" s="10">
        <f t="shared" si="5"/>
        <v>44690</v>
      </c>
      <c r="I27" s="11">
        <f t="shared" ca="1" si="3"/>
        <v>1</v>
      </c>
      <c r="J27" s="12" t="str">
        <f t="shared" ca="1" si="1"/>
        <v>NOT DUE</v>
      </c>
      <c r="K27" s="24" t="s">
        <v>1077</v>
      </c>
      <c r="L27" s="15"/>
    </row>
    <row r="28" spans="1:12" ht="26.45" customHeight="1">
      <c r="A28" s="273" t="s">
        <v>2546</v>
      </c>
      <c r="B28" s="24" t="s">
        <v>1057</v>
      </c>
      <c r="C28" s="24" t="s">
        <v>1058</v>
      </c>
      <c r="D28" s="34" t="s">
        <v>0</v>
      </c>
      <c r="E28" s="8">
        <v>44082</v>
      </c>
      <c r="F28" s="366">
        <v>44633</v>
      </c>
      <c r="G28" s="52"/>
      <c r="H28" s="10">
        <f>F28+90</f>
        <v>44723</v>
      </c>
      <c r="I28" s="11">
        <f t="shared" ca="1" si="3"/>
        <v>34</v>
      </c>
      <c r="J28" s="12" t="str">
        <f t="shared" ca="1" si="1"/>
        <v>NOT DUE</v>
      </c>
      <c r="K28" s="24" t="s">
        <v>1077</v>
      </c>
      <c r="L28" s="15"/>
    </row>
    <row r="29" spans="1:12" ht="24">
      <c r="A29" s="274" t="s">
        <v>2547</v>
      </c>
      <c r="B29" s="24" t="s">
        <v>1059</v>
      </c>
      <c r="C29" s="24"/>
      <c r="D29" s="34" t="s">
        <v>4</v>
      </c>
      <c r="E29" s="8">
        <v>44082</v>
      </c>
      <c r="F29" s="366">
        <v>44689</v>
      </c>
      <c r="G29" s="52"/>
      <c r="H29" s="10">
        <f>F29+30</f>
        <v>44719</v>
      </c>
      <c r="I29" s="11">
        <f t="shared" ca="1" si="3"/>
        <v>30</v>
      </c>
      <c r="J29" s="12" t="str">
        <f t="shared" ca="1" si="1"/>
        <v>NOT DUE</v>
      </c>
      <c r="K29" s="24"/>
      <c r="L29" s="15"/>
    </row>
    <row r="30" spans="1:12" ht="26.45" customHeight="1">
      <c r="A30" s="12" t="s">
        <v>2548</v>
      </c>
      <c r="B30" s="24" t="s">
        <v>3517</v>
      </c>
      <c r="C30" s="24" t="s">
        <v>1041</v>
      </c>
      <c r="D30" s="34" t="s">
        <v>734</v>
      </c>
      <c r="E30" s="8">
        <v>44082</v>
      </c>
      <c r="F30" s="8">
        <v>44082</v>
      </c>
      <c r="G30" s="52"/>
      <c r="H30" s="10">
        <f t="shared" ref="H30:H31" si="6">F30+(365*4)</f>
        <v>45542</v>
      </c>
      <c r="I30" s="11">
        <f t="shared" ca="1" si="3"/>
        <v>853</v>
      </c>
      <c r="J30" s="12" t="str">
        <f t="shared" ca="1" si="1"/>
        <v>NOT DUE</v>
      </c>
      <c r="K30" s="24" t="s">
        <v>3412</v>
      </c>
      <c r="L30" s="15"/>
    </row>
    <row r="31" spans="1:12" ht="24">
      <c r="A31" s="12" t="s">
        <v>2549</v>
      </c>
      <c r="B31" s="24" t="s">
        <v>3512</v>
      </c>
      <c r="C31" s="24" t="s">
        <v>3445</v>
      </c>
      <c r="D31" s="34" t="s">
        <v>734</v>
      </c>
      <c r="E31" s="8">
        <v>44082</v>
      </c>
      <c r="F31" s="8">
        <v>44082</v>
      </c>
      <c r="G31" s="52"/>
      <c r="H31" s="10">
        <f t="shared" si="6"/>
        <v>45542</v>
      </c>
      <c r="I31" s="11">
        <f t="shared" ca="1" si="3"/>
        <v>853</v>
      </c>
      <c r="J31" s="12" t="str">
        <f t="shared" ca="1" si="1"/>
        <v>NOT DUE</v>
      </c>
      <c r="K31" s="24" t="s">
        <v>3412</v>
      </c>
      <c r="L31" s="15"/>
    </row>
    <row r="32" spans="1:12" ht="26.45" customHeight="1">
      <c r="A32" s="273" t="s">
        <v>2550</v>
      </c>
      <c r="B32" s="24" t="s">
        <v>1060</v>
      </c>
      <c r="C32" s="24" t="s">
        <v>1061</v>
      </c>
      <c r="D32" s="34" t="s">
        <v>0</v>
      </c>
      <c r="E32" s="8">
        <v>44082</v>
      </c>
      <c r="F32" s="366">
        <v>44633</v>
      </c>
      <c r="G32" s="52"/>
      <c r="H32" s="10">
        <f>F32+90</f>
        <v>44723</v>
      </c>
      <c r="I32" s="11">
        <f t="shared" ca="1" si="3"/>
        <v>34</v>
      </c>
      <c r="J32" s="12" t="str">
        <f t="shared" ca="1" si="1"/>
        <v>NOT DUE</v>
      </c>
      <c r="K32" s="24" t="s">
        <v>1078</v>
      </c>
      <c r="L32" s="15"/>
    </row>
    <row r="33" spans="1:12" ht="15" customHeight="1">
      <c r="A33" s="271" t="s">
        <v>2551</v>
      </c>
      <c r="B33" s="24" t="s">
        <v>1546</v>
      </c>
      <c r="C33" s="24"/>
      <c r="D33" s="34" t="s">
        <v>1</v>
      </c>
      <c r="E33" s="8">
        <v>44082</v>
      </c>
      <c r="F33" s="366">
        <v>44689</v>
      </c>
      <c r="G33" s="52"/>
      <c r="H33" s="10">
        <f>F33+1</f>
        <v>44690</v>
      </c>
      <c r="I33" s="11">
        <f t="shared" ca="1" si="3"/>
        <v>1</v>
      </c>
      <c r="J33" s="12" t="str">
        <f t="shared" ca="1" si="1"/>
        <v>NOT DUE</v>
      </c>
      <c r="K33" s="24" t="s">
        <v>1078</v>
      </c>
      <c r="L33" s="15"/>
    </row>
    <row r="34" spans="1:12" ht="15" customHeight="1">
      <c r="A34" s="12" t="s">
        <v>2552</v>
      </c>
      <c r="B34" s="24" t="s">
        <v>1062</v>
      </c>
      <c r="C34" s="24" t="s">
        <v>1063</v>
      </c>
      <c r="D34" s="34" t="s">
        <v>376</v>
      </c>
      <c r="E34" s="8">
        <v>44082</v>
      </c>
      <c r="F34" s="8">
        <v>44449</v>
      </c>
      <c r="G34" s="52"/>
      <c r="H34" s="10">
        <f t="shared" ref="H34:H39" si="7">F34+365</f>
        <v>44814</v>
      </c>
      <c r="I34" s="11">
        <f t="shared" ca="1" si="3"/>
        <v>125</v>
      </c>
      <c r="J34" s="12" t="str">
        <f t="shared" ca="1" si="1"/>
        <v>NOT DUE</v>
      </c>
      <c r="K34" s="24" t="s">
        <v>1078</v>
      </c>
      <c r="L34" s="113"/>
    </row>
    <row r="35" spans="1:12" ht="24">
      <c r="A35" s="12" t="s">
        <v>2553</v>
      </c>
      <c r="B35" s="24" t="s">
        <v>1064</v>
      </c>
      <c r="C35" s="24" t="s">
        <v>1065</v>
      </c>
      <c r="D35" s="34" t="s">
        <v>376</v>
      </c>
      <c r="E35" s="8">
        <v>44082</v>
      </c>
      <c r="F35" s="306">
        <v>44449</v>
      </c>
      <c r="G35" s="52"/>
      <c r="H35" s="10">
        <f t="shared" si="7"/>
        <v>44814</v>
      </c>
      <c r="I35" s="11">
        <f t="shared" ca="1" si="3"/>
        <v>125</v>
      </c>
      <c r="J35" s="12" t="str">
        <f t="shared" ca="1" si="1"/>
        <v>NOT DUE</v>
      </c>
      <c r="K35" s="24" t="s">
        <v>1079</v>
      </c>
      <c r="L35" s="15"/>
    </row>
    <row r="36" spans="1:12" ht="24">
      <c r="A36" s="12" t="s">
        <v>2554</v>
      </c>
      <c r="B36" s="24" t="s">
        <v>1066</v>
      </c>
      <c r="C36" s="24" t="s">
        <v>1067</v>
      </c>
      <c r="D36" s="34" t="s">
        <v>376</v>
      </c>
      <c r="E36" s="8">
        <v>44082</v>
      </c>
      <c r="F36" s="306">
        <v>44449</v>
      </c>
      <c r="G36" s="52"/>
      <c r="H36" s="10">
        <f t="shared" si="7"/>
        <v>44814</v>
      </c>
      <c r="I36" s="11">
        <f t="shared" ca="1" si="3"/>
        <v>125</v>
      </c>
      <c r="J36" s="12" t="str">
        <f t="shared" ca="1" si="1"/>
        <v>NOT DUE</v>
      </c>
      <c r="K36" s="24" t="s">
        <v>1079</v>
      </c>
      <c r="L36" s="15"/>
    </row>
    <row r="37" spans="1:12" ht="24">
      <c r="A37" s="12" t="s">
        <v>2555</v>
      </c>
      <c r="B37" s="24" t="s">
        <v>1068</v>
      </c>
      <c r="C37" s="24" t="s">
        <v>1069</v>
      </c>
      <c r="D37" s="34" t="s">
        <v>376</v>
      </c>
      <c r="E37" s="8">
        <v>44082</v>
      </c>
      <c r="F37" s="306">
        <v>44449</v>
      </c>
      <c r="G37" s="52"/>
      <c r="H37" s="10">
        <f t="shared" si="7"/>
        <v>44814</v>
      </c>
      <c r="I37" s="11">
        <f t="shared" ca="1" si="3"/>
        <v>125</v>
      </c>
      <c r="J37" s="12" t="str">
        <f t="shared" ca="1" si="1"/>
        <v>NOT DUE</v>
      </c>
      <c r="K37" s="24" t="s">
        <v>1079</v>
      </c>
      <c r="L37" s="15"/>
    </row>
    <row r="38" spans="1:12" ht="24">
      <c r="A38" s="12" t="s">
        <v>3441</v>
      </c>
      <c r="B38" s="24" t="s">
        <v>1070</v>
      </c>
      <c r="C38" s="24" t="s">
        <v>1071</v>
      </c>
      <c r="D38" s="34" t="s">
        <v>376</v>
      </c>
      <c r="E38" s="8">
        <v>44082</v>
      </c>
      <c r="F38" s="306">
        <v>44449</v>
      </c>
      <c r="G38" s="52"/>
      <c r="H38" s="10">
        <f t="shared" si="7"/>
        <v>44814</v>
      </c>
      <c r="I38" s="11">
        <f t="shared" ca="1" si="3"/>
        <v>125</v>
      </c>
      <c r="J38" s="12" t="str">
        <f t="shared" ca="1" si="1"/>
        <v>NOT DUE</v>
      </c>
      <c r="K38" s="24" t="s">
        <v>1080</v>
      </c>
      <c r="L38" s="15"/>
    </row>
    <row r="39" spans="1:12" ht="15" customHeight="1">
      <c r="A39" s="12" t="s">
        <v>3442</v>
      </c>
      <c r="B39" s="24" t="s">
        <v>1081</v>
      </c>
      <c r="C39" s="24" t="s">
        <v>1082</v>
      </c>
      <c r="D39" s="34" t="s">
        <v>376</v>
      </c>
      <c r="E39" s="8">
        <v>44082</v>
      </c>
      <c r="F39" s="306">
        <v>44449</v>
      </c>
      <c r="G39" s="52"/>
      <c r="H39" s="10">
        <f t="shared" si="7"/>
        <v>44814</v>
      </c>
      <c r="I39" s="11">
        <f t="shared" ca="1" si="3"/>
        <v>125</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2" t="s">
        <v>5001</v>
      </c>
      <c r="F45" s="462"/>
      <c r="G45" s="462"/>
      <c r="I45" s="462" t="s">
        <v>4949</v>
      </c>
      <c r="J45" s="462"/>
      <c r="K45" s="462"/>
    </row>
    <row r="46" spans="1:12">
      <c r="A46" s="220"/>
      <c r="E46" s="463"/>
      <c r="F46" s="463"/>
      <c r="G46" s="463"/>
      <c r="I46" s="463"/>
      <c r="J46" s="463"/>
      <c r="K46" s="463"/>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FDD2EC4-135E-4629-A5AD-734918792EAA}">
          <x14:formula1>
            <xm:f>Details!$A$1:$A$7</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topLeftCell="A46"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1608</v>
      </c>
      <c r="D3" s="518" t="s">
        <v>12</v>
      </c>
      <c r="E3" s="518"/>
      <c r="F3" s="249" t="s">
        <v>2434</v>
      </c>
    </row>
    <row r="4" spans="1:12" ht="18" customHeight="1">
      <c r="A4" s="517" t="s">
        <v>74</v>
      </c>
      <c r="B4" s="517"/>
      <c r="C4" s="29" t="s">
        <v>4663</v>
      </c>
      <c r="D4" s="518" t="s">
        <v>2072</v>
      </c>
      <c r="E4" s="518"/>
      <c r="F4" s="246">
        <f>'Running Hours'!B28</f>
        <v>8336</v>
      </c>
    </row>
    <row r="5" spans="1:12" ht="18" customHeight="1">
      <c r="A5" s="517" t="s">
        <v>75</v>
      </c>
      <c r="B5" s="517"/>
      <c r="C5" s="30" t="s">
        <v>4653</v>
      </c>
      <c r="D5" s="518" t="s">
        <v>4549</v>
      </c>
      <c r="E5" s="518"/>
      <c r="F5" s="115">
        <f>'Running Hours'!$D3</f>
        <v>44689</v>
      </c>
    </row>
    <row r="6" spans="1:12" ht="7.5" customHeight="1">
      <c r="A6" s="35"/>
      <c r="B6" s="2"/>
      <c r="D6" s="37"/>
      <c r="E6" s="3"/>
      <c r="F6" s="256"/>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2435</v>
      </c>
      <c r="B8" s="24" t="s">
        <v>1565</v>
      </c>
      <c r="C8" s="24" t="s">
        <v>1609</v>
      </c>
      <c r="D8" s="34">
        <v>20000</v>
      </c>
      <c r="E8" s="8">
        <v>44082</v>
      </c>
      <c r="F8" s="8">
        <v>44082</v>
      </c>
      <c r="G8" s="20">
        <v>0</v>
      </c>
      <c r="H8" s="17">
        <f>IF(I8&lt;=20000,$F$5+(I8/24),"error")</f>
        <v>45175</v>
      </c>
      <c r="I8" s="18">
        <f t="shared" ref="I8:I20" si="0">D8-($F$4-G8)</f>
        <v>11664</v>
      </c>
      <c r="J8" s="12" t="str">
        <f t="shared" ref="J8:J41" si="1">IF(I8="","",IF(I8&lt;0,"OVERDUE","NOT DUE"))</f>
        <v>NOT DUE</v>
      </c>
      <c r="K8" s="24" t="s">
        <v>1620</v>
      </c>
      <c r="L8" s="15"/>
    </row>
    <row r="9" spans="1:12" ht="26.45" customHeight="1">
      <c r="A9" s="12" t="s">
        <v>2436</v>
      </c>
      <c r="B9" s="24" t="s">
        <v>1646</v>
      </c>
      <c r="C9" s="24" t="s">
        <v>1610</v>
      </c>
      <c r="D9" s="34">
        <v>8000</v>
      </c>
      <c r="E9" s="8">
        <v>44082</v>
      </c>
      <c r="F9" s="8">
        <v>44682</v>
      </c>
      <c r="G9" s="20">
        <v>8168</v>
      </c>
      <c r="H9" s="17">
        <f>IF(I9&lt;=8000,$F$5+(I9/24),"error")</f>
        <v>45015.333333333336</v>
      </c>
      <c r="I9" s="18">
        <f t="shared" si="0"/>
        <v>7832</v>
      </c>
      <c r="J9" s="12" t="str">
        <f t="shared" si="1"/>
        <v>NOT DUE</v>
      </c>
      <c r="K9" s="24" t="s">
        <v>1621</v>
      </c>
      <c r="L9" s="113"/>
    </row>
    <row r="10" spans="1:12" ht="26.45" customHeight="1">
      <c r="A10" s="12" t="s">
        <v>2437</v>
      </c>
      <c r="B10" s="24" t="s">
        <v>3447</v>
      </c>
      <c r="C10" s="24" t="s">
        <v>1610</v>
      </c>
      <c r="D10" s="34">
        <v>8000</v>
      </c>
      <c r="E10" s="8">
        <v>44082</v>
      </c>
      <c r="F10" s="366">
        <v>44682</v>
      </c>
      <c r="G10" s="304">
        <v>8168</v>
      </c>
      <c r="H10" s="17">
        <f>IF(I10&lt;=8000,$F$5+(I10/24),"error")</f>
        <v>45015.333333333336</v>
      </c>
      <c r="I10" s="18">
        <f t="shared" si="0"/>
        <v>7832</v>
      </c>
      <c r="J10" s="12" t="str">
        <f t="shared" si="1"/>
        <v>NOT DUE</v>
      </c>
      <c r="K10" s="24" t="s">
        <v>1621</v>
      </c>
      <c r="L10" s="113"/>
    </row>
    <row r="11" spans="1:12">
      <c r="A11" s="12" t="s">
        <v>2438</v>
      </c>
      <c r="B11" s="24" t="s">
        <v>1569</v>
      </c>
      <c r="C11" s="24" t="s">
        <v>1611</v>
      </c>
      <c r="D11" s="34">
        <v>2000</v>
      </c>
      <c r="E11" s="8">
        <v>44082</v>
      </c>
      <c r="F11" s="366">
        <v>44626</v>
      </c>
      <c r="G11" s="20">
        <v>6825</v>
      </c>
      <c r="H11" s="17">
        <f>IF(I11&lt;=2000,$F$5+(I11/24),"error")</f>
        <v>44709.375</v>
      </c>
      <c r="I11" s="18">
        <f t="shared" si="0"/>
        <v>489</v>
      </c>
      <c r="J11" s="12" t="str">
        <f t="shared" si="1"/>
        <v>NOT DUE</v>
      </c>
      <c r="K11" s="24"/>
      <c r="L11" s="15"/>
    </row>
    <row r="12" spans="1:12">
      <c r="A12" s="12" t="s">
        <v>2439</v>
      </c>
      <c r="B12" s="24" t="s">
        <v>1569</v>
      </c>
      <c r="C12" s="24" t="s">
        <v>1612</v>
      </c>
      <c r="D12" s="34">
        <v>8000</v>
      </c>
      <c r="E12" s="8">
        <v>44082</v>
      </c>
      <c r="F12" s="366">
        <v>44682</v>
      </c>
      <c r="G12" s="304">
        <v>8168</v>
      </c>
      <c r="H12" s="17">
        <f>IF(I12&lt;=8000,$F$5+(I12/24),"error")</f>
        <v>45015.333333333336</v>
      </c>
      <c r="I12" s="18">
        <f t="shared" si="0"/>
        <v>7832</v>
      </c>
      <c r="J12" s="12" t="str">
        <f t="shared" si="1"/>
        <v>NOT DUE</v>
      </c>
      <c r="K12" s="24"/>
      <c r="L12" s="113"/>
    </row>
    <row r="13" spans="1:12" ht="36">
      <c r="A13" s="12" t="s">
        <v>2440</v>
      </c>
      <c r="B13" s="24" t="s">
        <v>1536</v>
      </c>
      <c r="C13" s="24" t="s">
        <v>1613</v>
      </c>
      <c r="D13" s="34">
        <v>20000</v>
      </c>
      <c r="E13" s="8">
        <v>44082</v>
      </c>
      <c r="F13" s="8">
        <v>44082</v>
      </c>
      <c r="G13" s="20">
        <v>0</v>
      </c>
      <c r="H13" s="17">
        <f>IF(I13&lt;=20000,$F$5+(I13/24),"error")</f>
        <v>45175</v>
      </c>
      <c r="I13" s="18">
        <f t="shared" si="0"/>
        <v>11664</v>
      </c>
      <c r="J13" s="12" t="str">
        <f t="shared" si="1"/>
        <v>NOT DUE</v>
      </c>
      <c r="K13" s="24"/>
      <c r="L13" s="15"/>
    </row>
    <row r="14" spans="1:12" ht="26.45" customHeight="1">
      <c r="A14" s="12" t="s">
        <v>2441</v>
      </c>
      <c r="B14" s="24" t="s">
        <v>3448</v>
      </c>
      <c r="C14" s="24" t="s">
        <v>1610</v>
      </c>
      <c r="D14" s="34">
        <v>8000</v>
      </c>
      <c r="E14" s="8">
        <v>44082</v>
      </c>
      <c r="F14" s="366">
        <v>44682</v>
      </c>
      <c r="G14" s="304">
        <v>8168</v>
      </c>
      <c r="H14" s="17">
        <f>IF(I14&lt;=8000,$F$5+(I14/24),"error")</f>
        <v>45015.333333333336</v>
      </c>
      <c r="I14" s="18">
        <f t="shared" si="0"/>
        <v>7832</v>
      </c>
      <c r="J14" s="12" t="str">
        <f t="shared" si="1"/>
        <v>NOT DUE</v>
      </c>
      <c r="K14" s="24" t="s">
        <v>1622</v>
      </c>
      <c r="L14" s="113"/>
    </row>
    <row r="15" spans="1:12" ht="26.45" customHeight="1">
      <c r="A15" s="12" t="s">
        <v>2442</v>
      </c>
      <c r="B15" s="24" t="s">
        <v>1614</v>
      </c>
      <c r="C15" s="24" t="s">
        <v>1610</v>
      </c>
      <c r="D15" s="34">
        <v>8000</v>
      </c>
      <c r="E15" s="8">
        <v>44082</v>
      </c>
      <c r="F15" s="366">
        <v>44682</v>
      </c>
      <c r="G15" s="304">
        <v>8168</v>
      </c>
      <c r="H15" s="17">
        <f t="shared" ref="H15" si="2">IF(I15&lt;=8000,$F$5+(I15/24),"error")</f>
        <v>45015.333333333336</v>
      </c>
      <c r="I15" s="18">
        <f t="shared" si="0"/>
        <v>7832</v>
      </c>
      <c r="J15" s="12" t="str">
        <f t="shared" si="1"/>
        <v>NOT DUE</v>
      </c>
      <c r="K15" s="24" t="s">
        <v>1622</v>
      </c>
      <c r="L15" s="113"/>
    </row>
    <row r="16" spans="1:12" ht="24">
      <c r="A16" s="12" t="s">
        <v>2443</v>
      </c>
      <c r="B16" s="24" t="s">
        <v>1539</v>
      </c>
      <c r="C16" s="24" t="s">
        <v>1615</v>
      </c>
      <c r="D16" s="34">
        <v>8000</v>
      </c>
      <c r="E16" s="8">
        <v>44082</v>
      </c>
      <c r="F16" s="366">
        <v>44682</v>
      </c>
      <c r="G16" s="304">
        <v>8168</v>
      </c>
      <c r="H16" s="17">
        <f>IF(I16&lt;=8000,$F$5+(I16/24),"error")</f>
        <v>45015.333333333336</v>
      </c>
      <c r="I16" s="18">
        <f t="shared" si="0"/>
        <v>7832</v>
      </c>
      <c r="J16" s="12" t="str">
        <f t="shared" si="1"/>
        <v>NOT DUE</v>
      </c>
      <c r="K16" s="24" t="s">
        <v>1623</v>
      </c>
      <c r="L16" s="113"/>
    </row>
    <row r="17" spans="1:12">
      <c r="A17" s="12" t="s">
        <v>2444</v>
      </c>
      <c r="B17" s="24" t="s">
        <v>1539</v>
      </c>
      <c r="C17" s="24" t="s">
        <v>1616</v>
      </c>
      <c r="D17" s="34">
        <v>20000</v>
      </c>
      <c r="E17" s="8">
        <v>44082</v>
      </c>
      <c r="F17" s="8">
        <v>44082</v>
      </c>
      <c r="G17" s="20">
        <v>0</v>
      </c>
      <c r="H17" s="17">
        <f>IF(I17&lt;=20000,$F$5+(I17/24),"error")</f>
        <v>45175</v>
      </c>
      <c r="I17" s="18">
        <f t="shared" si="0"/>
        <v>11664</v>
      </c>
      <c r="J17" s="12" t="str">
        <f t="shared" si="1"/>
        <v>NOT DUE</v>
      </c>
      <c r="K17" s="24"/>
      <c r="L17" s="15"/>
    </row>
    <row r="18" spans="1:12" ht="26.45" customHeight="1">
      <c r="A18" s="12" t="s">
        <v>2445</v>
      </c>
      <c r="B18" s="24" t="s">
        <v>1187</v>
      </c>
      <c r="C18" s="24" t="s">
        <v>1617</v>
      </c>
      <c r="D18" s="34">
        <v>20000</v>
      </c>
      <c r="E18" s="8">
        <v>44082</v>
      </c>
      <c r="F18" s="8">
        <v>44082</v>
      </c>
      <c r="G18" s="20">
        <v>0</v>
      </c>
      <c r="H18" s="17">
        <f>IF(I18&lt;=20000,$F$5+(I18/24),"error")</f>
        <v>45175</v>
      </c>
      <c r="I18" s="18">
        <f t="shared" si="0"/>
        <v>11664</v>
      </c>
      <c r="J18" s="12" t="str">
        <f t="shared" si="1"/>
        <v>NOT DUE</v>
      </c>
      <c r="K18" s="24" t="s">
        <v>1624</v>
      </c>
      <c r="L18" s="15"/>
    </row>
    <row r="19" spans="1:12" ht="26.45" customHeight="1">
      <c r="A19" s="12" t="s">
        <v>2446</v>
      </c>
      <c r="B19" s="24" t="s">
        <v>3403</v>
      </c>
      <c r="C19" s="24" t="s">
        <v>3404</v>
      </c>
      <c r="D19" s="34">
        <v>20000</v>
      </c>
      <c r="E19" s="8">
        <v>44082</v>
      </c>
      <c r="F19" s="8">
        <v>44082</v>
      </c>
      <c r="G19" s="20">
        <v>0</v>
      </c>
      <c r="H19" s="17">
        <f>IF(I19&lt;=20000,$F$5+(I19/24),"error")</f>
        <v>45175</v>
      </c>
      <c r="I19" s="18">
        <f t="shared" si="0"/>
        <v>11664</v>
      </c>
      <c r="J19" s="12" t="str">
        <f t="shared" si="1"/>
        <v>NOT DUE</v>
      </c>
      <c r="K19" s="24" t="s">
        <v>1625</v>
      </c>
      <c r="L19" s="15"/>
    </row>
    <row r="20" spans="1:12" ht="26.45" customHeight="1">
      <c r="A20" s="12" t="s">
        <v>2447</v>
      </c>
      <c r="B20" s="24" t="s">
        <v>3449</v>
      </c>
      <c r="C20" s="24" t="s">
        <v>1619</v>
      </c>
      <c r="D20" s="34">
        <v>8000</v>
      </c>
      <c r="E20" s="8">
        <v>44082</v>
      </c>
      <c r="F20" s="366">
        <v>44682</v>
      </c>
      <c r="G20" s="304">
        <v>8168</v>
      </c>
      <c r="H20" s="17">
        <f>IF(I20&lt;=8000,$F$5+(I20/24),"error")</f>
        <v>45015.333333333336</v>
      </c>
      <c r="I20" s="18">
        <f t="shared" si="0"/>
        <v>7832</v>
      </c>
      <c r="J20" s="12" t="str">
        <f t="shared" si="1"/>
        <v>NOT DUE</v>
      </c>
      <c r="K20" s="24" t="s">
        <v>1626</v>
      </c>
      <c r="L20" s="15"/>
    </row>
    <row r="21" spans="1:12" ht="36">
      <c r="A21" s="271" t="s">
        <v>2448</v>
      </c>
      <c r="B21" s="24" t="s">
        <v>1042</v>
      </c>
      <c r="C21" s="24" t="s">
        <v>1043</v>
      </c>
      <c r="D21" s="34" t="s">
        <v>1</v>
      </c>
      <c r="E21" s="8">
        <v>44082</v>
      </c>
      <c r="F21" s="366">
        <v>44689</v>
      </c>
      <c r="G21" s="82"/>
      <c r="H21" s="10">
        <f>F21+1</f>
        <v>44690</v>
      </c>
      <c r="I21" s="11">
        <f t="shared" ref="I21:I41" ca="1" si="3">IF(ISBLANK(H21),"",H21-DATE(YEAR(NOW()),MONTH(NOW()),DAY(NOW())))</f>
        <v>1</v>
      </c>
      <c r="J21" s="12" t="str">
        <f t="shared" ca="1" si="1"/>
        <v>NOT DUE</v>
      </c>
      <c r="K21" s="24" t="s">
        <v>1072</v>
      </c>
      <c r="L21" s="15"/>
    </row>
    <row r="22" spans="1:12" ht="36">
      <c r="A22" s="271" t="s">
        <v>2449</v>
      </c>
      <c r="B22" s="24" t="s">
        <v>1044</v>
      </c>
      <c r="C22" s="24" t="s">
        <v>1045</v>
      </c>
      <c r="D22" s="34" t="s">
        <v>1</v>
      </c>
      <c r="E22" s="8">
        <v>44082</v>
      </c>
      <c r="F22" s="366">
        <v>44689</v>
      </c>
      <c r="G22" s="82"/>
      <c r="H22" s="10">
        <f t="shared" ref="H22:H23" si="4">F22+1</f>
        <v>44690</v>
      </c>
      <c r="I22" s="11">
        <f t="shared" ca="1" si="3"/>
        <v>1</v>
      </c>
      <c r="J22" s="12" t="str">
        <f t="shared" ca="1" si="1"/>
        <v>NOT DUE</v>
      </c>
      <c r="K22" s="24" t="s">
        <v>1073</v>
      </c>
      <c r="L22" s="15"/>
    </row>
    <row r="23" spans="1:12" ht="36">
      <c r="A23" s="271" t="s">
        <v>2450</v>
      </c>
      <c r="B23" s="24" t="s">
        <v>1046</v>
      </c>
      <c r="C23" s="24" t="s">
        <v>1047</v>
      </c>
      <c r="D23" s="34" t="s">
        <v>1</v>
      </c>
      <c r="E23" s="8">
        <v>44082</v>
      </c>
      <c r="F23" s="366">
        <v>44689</v>
      </c>
      <c r="G23" s="82"/>
      <c r="H23" s="10">
        <f t="shared" si="4"/>
        <v>44690</v>
      </c>
      <c r="I23" s="11">
        <f t="shared" ca="1" si="3"/>
        <v>1</v>
      </c>
      <c r="J23" s="12" t="str">
        <f t="shared" ca="1" si="1"/>
        <v>NOT DUE</v>
      </c>
      <c r="K23" s="24" t="s">
        <v>1074</v>
      </c>
      <c r="L23" s="15"/>
    </row>
    <row r="24" spans="1:12" ht="38.450000000000003" customHeight="1">
      <c r="A24" s="274" t="s">
        <v>2451</v>
      </c>
      <c r="B24" s="24" t="s">
        <v>1048</v>
      </c>
      <c r="C24" s="24" t="s">
        <v>1049</v>
      </c>
      <c r="D24" s="34" t="s">
        <v>4</v>
      </c>
      <c r="E24" s="8">
        <v>44082</v>
      </c>
      <c r="F24" s="366">
        <v>44675</v>
      </c>
      <c r="G24" s="82"/>
      <c r="H24" s="10">
        <f>F24+30</f>
        <v>44705</v>
      </c>
      <c r="I24" s="11">
        <f t="shared" ca="1" si="3"/>
        <v>16</v>
      </c>
      <c r="J24" s="12" t="str">
        <f t="shared" ca="1" si="1"/>
        <v>NOT DUE</v>
      </c>
      <c r="K24" s="24" t="s">
        <v>1075</v>
      </c>
      <c r="L24" s="15"/>
    </row>
    <row r="25" spans="1:12" ht="24">
      <c r="A25" s="271" t="s">
        <v>2452</v>
      </c>
      <c r="B25" s="24" t="s">
        <v>1050</v>
      </c>
      <c r="C25" s="24" t="s">
        <v>1051</v>
      </c>
      <c r="D25" s="34" t="s">
        <v>1</v>
      </c>
      <c r="E25" s="8">
        <v>44082</v>
      </c>
      <c r="F25" s="366">
        <v>44689</v>
      </c>
      <c r="G25" s="82"/>
      <c r="H25" s="10">
        <f>F25+1</f>
        <v>44690</v>
      </c>
      <c r="I25" s="11">
        <f t="shared" ca="1" si="3"/>
        <v>1</v>
      </c>
      <c r="J25" s="12" t="str">
        <f t="shared" ca="1" si="1"/>
        <v>NOT DUE</v>
      </c>
      <c r="K25" s="24" t="s">
        <v>1076</v>
      </c>
      <c r="L25" s="15"/>
    </row>
    <row r="26" spans="1:12" ht="26.45" customHeight="1">
      <c r="A26" s="271" t="s">
        <v>2453</v>
      </c>
      <c r="B26" s="24" t="s">
        <v>1052</v>
      </c>
      <c r="C26" s="24" t="s">
        <v>1053</v>
      </c>
      <c r="D26" s="34" t="s">
        <v>1</v>
      </c>
      <c r="E26" s="8">
        <v>44082</v>
      </c>
      <c r="F26" s="366">
        <v>44689</v>
      </c>
      <c r="G26" s="82"/>
      <c r="H26" s="10">
        <f t="shared" ref="H26:H28" si="5">F26+1</f>
        <v>44690</v>
      </c>
      <c r="I26" s="11">
        <f t="shared" ca="1" si="3"/>
        <v>1</v>
      </c>
      <c r="J26" s="12" t="str">
        <f t="shared" ca="1" si="1"/>
        <v>NOT DUE</v>
      </c>
      <c r="K26" s="24" t="s">
        <v>1077</v>
      </c>
      <c r="L26" s="15"/>
    </row>
    <row r="27" spans="1:12" ht="26.45" customHeight="1">
      <c r="A27" s="271" t="s">
        <v>2454</v>
      </c>
      <c r="B27" s="24" t="s">
        <v>1054</v>
      </c>
      <c r="C27" s="24" t="s">
        <v>1055</v>
      </c>
      <c r="D27" s="34" t="s">
        <v>1</v>
      </c>
      <c r="E27" s="8">
        <v>44082</v>
      </c>
      <c r="F27" s="366">
        <v>44689</v>
      </c>
      <c r="G27" s="82"/>
      <c r="H27" s="10">
        <f t="shared" si="5"/>
        <v>44690</v>
      </c>
      <c r="I27" s="11">
        <f t="shared" ca="1" si="3"/>
        <v>1</v>
      </c>
      <c r="J27" s="12" t="str">
        <f t="shared" ca="1" si="1"/>
        <v>NOT DUE</v>
      </c>
      <c r="K27" s="24" t="s">
        <v>1077</v>
      </c>
      <c r="L27" s="15"/>
    </row>
    <row r="28" spans="1:12" ht="26.45" customHeight="1">
      <c r="A28" s="271" t="s">
        <v>2455</v>
      </c>
      <c r="B28" s="24" t="s">
        <v>1056</v>
      </c>
      <c r="C28" s="24" t="s">
        <v>1043</v>
      </c>
      <c r="D28" s="34" t="s">
        <v>1</v>
      </c>
      <c r="E28" s="8">
        <v>44082</v>
      </c>
      <c r="F28" s="366">
        <v>44689</v>
      </c>
      <c r="G28" s="82"/>
      <c r="H28" s="10">
        <f t="shared" si="5"/>
        <v>44690</v>
      </c>
      <c r="I28" s="11">
        <f t="shared" ca="1" si="3"/>
        <v>1</v>
      </c>
      <c r="J28" s="12" t="str">
        <f t="shared" ca="1" si="1"/>
        <v>NOT DUE</v>
      </c>
      <c r="K28" s="24" t="s">
        <v>1077</v>
      </c>
      <c r="L28" s="15"/>
    </row>
    <row r="29" spans="1:12" ht="26.45" customHeight="1">
      <c r="A29" s="273" t="s">
        <v>2456</v>
      </c>
      <c r="B29" s="24" t="s">
        <v>3443</v>
      </c>
      <c r="C29" s="24" t="s">
        <v>3444</v>
      </c>
      <c r="D29" s="34" t="s">
        <v>0</v>
      </c>
      <c r="E29" s="8">
        <v>44082</v>
      </c>
      <c r="F29" s="366">
        <v>44633</v>
      </c>
      <c r="G29" s="82"/>
      <c r="H29" s="10">
        <f>F29+90</f>
        <v>44723</v>
      </c>
      <c r="I29" s="11">
        <f t="shared" ca="1" si="3"/>
        <v>34</v>
      </c>
      <c r="J29" s="12" t="str">
        <f t="shared" ca="1" si="1"/>
        <v>NOT DUE</v>
      </c>
      <c r="K29" s="24" t="s">
        <v>1077</v>
      </c>
      <c r="L29" s="15"/>
    </row>
    <row r="30" spans="1:12" ht="26.45" customHeight="1">
      <c r="A30" s="273" t="s">
        <v>2457</v>
      </c>
      <c r="B30" s="24" t="s">
        <v>1057</v>
      </c>
      <c r="C30" s="24" t="s">
        <v>1058</v>
      </c>
      <c r="D30" s="34" t="s">
        <v>0</v>
      </c>
      <c r="E30" s="8">
        <v>44082</v>
      </c>
      <c r="F30" s="366">
        <v>44633</v>
      </c>
      <c r="G30" s="82"/>
      <c r="H30" s="10">
        <f>F30+90</f>
        <v>44723</v>
      </c>
      <c r="I30" s="11">
        <f t="shared" ca="1" si="3"/>
        <v>34</v>
      </c>
      <c r="J30" s="12" t="str">
        <f t="shared" ca="1" si="1"/>
        <v>NOT DUE</v>
      </c>
      <c r="K30" s="24" t="s">
        <v>1077</v>
      </c>
      <c r="L30" s="15"/>
    </row>
    <row r="31" spans="1:12" ht="24">
      <c r="A31" s="274" t="s">
        <v>2458</v>
      </c>
      <c r="B31" s="24" t="s">
        <v>1059</v>
      </c>
      <c r="C31" s="24"/>
      <c r="D31" s="34" t="s">
        <v>4</v>
      </c>
      <c r="E31" s="8">
        <v>44082</v>
      </c>
      <c r="F31" s="366">
        <v>44661</v>
      </c>
      <c r="G31" s="82"/>
      <c r="H31" s="10">
        <f>F31+30</f>
        <v>44691</v>
      </c>
      <c r="I31" s="11">
        <f t="shared" ca="1" si="3"/>
        <v>2</v>
      </c>
      <c r="J31" s="12" t="str">
        <f t="shared" ca="1" si="1"/>
        <v>NOT DUE</v>
      </c>
      <c r="K31" s="24"/>
      <c r="L31" s="15"/>
    </row>
    <row r="32" spans="1:12" ht="26.45" customHeight="1">
      <c r="A32" s="12" t="s">
        <v>2459</v>
      </c>
      <c r="B32" s="24" t="s">
        <v>3517</v>
      </c>
      <c r="C32" s="24" t="s">
        <v>1041</v>
      </c>
      <c r="D32" s="34" t="s">
        <v>734</v>
      </c>
      <c r="E32" s="8">
        <v>44082</v>
      </c>
      <c r="F32" s="8">
        <v>44082</v>
      </c>
      <c r="G32" s="52"/>
      <c r="H32" s="10">
        <f t="shared" ref="H32:H33" si="6">F32+(365*4)</f>
        <v>45542</v>
      </c>
      <c r="I32" s="11">
        <f t="shared" ca="1" si="3"/>
        <v>853</v>
      </c>
      <c r="J32" s="12" t="str">
        <f t="shared" ca="1" si="1"/>
        <v>NOT DUE</v>
      </c>
      <c r="K32" s="24" t="s">
        <v>3412</v>
      </c>
      <c r="L32" s="15"/>
    </row>
    <row r="33" spans="1:12" ht="24">
      <c r="A33" s="12" t="s">
        <v>2460</v>
      </c>
      <c r="B33" s="24" t="s">
        <v>3512</v>
      </c>
      <c r="C33" s="24" t="s">
        <v>3445</v>
      </c>
      <c r="D33" s="34" t="s">
        <v>734</v>
      </c>
      <c r="E33" s="8">
        <v>44082</v>
      </c>
      <c r="F33" s="8">
        <v>44082</v>
      </c>
      <c r="G33" s="52"/>
      <c r="H33" s="10">
        <f t="shared" si="6"/>
        <v>45542</v>
      </c>
      <c r="I33" s="11">
        <f t="shared" ca="1" si="3"/>
        <v>853</v>
      </c>
      <c r="J33" s="12" t="str">
        <f t="shared" ca="1" si="1"/>
        <v>NOT DUE</v>
      </c>
      <c r="K33" s="24" t="s">
        <v>3412</v>
      </c>
      <c r="L33" s="15"/>
    </row>
    <row r="34" spans="1:12" ht="26.45" customHeight="1">
      <c r="A34" s="273" t="s">
        <v>2461</v>
      </c>
      <c r="B34" s="24" t="s">
        <v>1060</v>
      </c>
      <c r="C34" s="24" t="s">
        <v>1061</v>
      </c>
      <c r="D34" s="34" t="s">
        <v>0</v>
      </c>
      <c r="E34" s="8">
        <v>44082</v>
      </c>
      <c r="F34" s="366">
        <v>44633</v>
      </c>
      <c r="G34" s="82"/>
      <c r="H34" s="10">
        <f>F34+90</f>
        <v>44723</v>
      </c>
      <c r="I34" s="11">
        <f t="shared" ca="1" si="3"/>
        <v>34</v>
      </c>
      <c r="J34" s="12" t="str">
        <f t="shared" ca="1" si="1"/>
        <v>NOT DUE</v>
      </c>
      <c r="K34" s="24" t="s">
        <v>1078</v>
      </c>
      <c r="L34" s="15"/>
    </row>
    <row r="35" spans="1:12" ht="15" customHeight="1">
      <c r="A35" s="271" t="s">
        <v>2462</v>
      </c>
      <c r="B35" s="24" t="s">
        <v>1546</v>
      </c>
      <c r="C35" s="24"/>
      <c r="D35" s="34" t="s">
        <v>1</v>
      </c>
      <c r="E35" s="8">
        <v>44082</v>
      </c>
      <c r="F35" s="366">
        <v>44689</v>
      </c>
      <c r="G35" s="82"/>
      <c r="H35" s="10">
        <f>F35+1</f>
        <v>44690</v>
      </c>
      <c r="I35" s="11">
        <f t="shared" ca="1" si="3"/>
        <v>1</v>
      </c>
      <c r="J35" s="12" t="str">
        <f t="shared" ca="1" si="1"/>
        <v>NOT DUE</v>
      </c>
      <c r="K35" s="24" t="s">
        <v>1078</v>
      </c>
      <c r="L35" s="15"/>
    </row>
    <row r="36" spans="1:12" ht="15" customHeight="1">
      <c r="A36" s="12" t="s">
        <v>2463</v>
      </c>
      <c r="B36" s="24" t="s">
        <v>1062</v>
      </c>
      <c r="C36" s="24" t="s">
        <v>1063</v>
      </c>
      <c r="D36" s="34" t="s">
        <v>376</v>
      </c>
      <c r="E36" s="8">
        <v>44082</v>
      </c>
      <c r="F36" s="306">
        <v>44449</v>
      </c>
      <c r="G36" s="82"/>
      <c r="H36" s="10">
        <f t="shared" ref="H36:H41" si="7">F36+365</f>
        <v>44814</v>
      </c>
      <c r="I36" s="11">
        <f t="shared" ca="1" si="3"/>
        <v>125</v>
      </c>
      <c r="J36" s="12" t="str">
        <f t="shared" ca="1" si="1"/>
        <v>NOT DUE</v>
      </c>
      <c r="K36" s="24" t="s">
        <v>1078</v>
      </c>
      <c r="L36" s="113"/>
    </row>
    <row r="37" spans="1:12" ht="24">
      <c r="A37" s="12" t="s">
        <v>3450</v>
      </c>
      <c r="B37" s="24" t="s">
        <v>1064</v>
      </c>
      <c r="C37" s="24" t="s">
        <v>1065</v>
      </c>
      <c r="D37" s="34" t="s">
        <v>376</v>
      </c>
      <c r="E37" s="8">
        <v>44082</v>
      </c>
      <c r="F37" s="306">
        <v>44449</v>
      </c>
      <c r="G37" s="82"/>
      <c r="H37" s="10">
        <f t="shared" si="7"/>
        <v>44814</v>
      </c>
      <c r="I37" s="11">
        <f t="shared" ca="1" si="3"/>
        <v>125</v>
      </c>
      <c r="J37" s="12" t="str">
        <f t="shared" ca="1" si="1"/>
        <v>NOT DUE</v>
      </c>
      <c r="K37" s="24" t="s">
        <v>1079</v>
      </c>
      <c r="L37" s="15"/>
    </row>
    <row r="38" spans="1:12" ht="24">
      <c r="A38" s="12" t="s">
        <v>3451</v>
      </c>
      <c r="B38" s="24" t="s">
        <v>1066</v>
      </c>
      <c r="C38" s="24" t="s">
        <v>1067</v>
      </c>
      <c r="D38" s="34" t="s">
        <v>376</v>
      </c>
      <c r="E38" s="8">
        <v>44082</v>
      </c>
      <c r="F38" s="306">
        <v>44449</v>
      </c>
      <c r="G38" s="82"/>
      <c r="H38" s="10">
        <f t="shared" si="7"/>
        <v>44814</v>
      </c>
      <c r="I38" s="11">
        <f t="shared" ca="1" si="3"/>
        <v>125</v>
      </c>
      <c r="J38" s="12" t="str">
        <f t="shared" ca="1" si="1"/>
        <v>NOT DUE</v>
      </c>
      <c r="K38" s="24" t="s">
        <v>1079</v>
      </c>
      <c r="L38" s="15"/>
    </row>
    <row r="39" spans="1:12" ht="24">
      <c r="A39" s="12" t="s">
        <v>3452</v>
      </c>
      <c r="B39" s="24" t="s">
        <v>1068</v>
      </c>
      <c r="C39" s="24" t="s">
        <v>1069</v>
      </c>
      <c r="D39" s="34" t="s">
        <v>376</v>
      </c>
      <c r="E39" s="8">
        <v>44082</v>
      </c>
      <c r="F39" s="306">
        <v>44449</v>
      </c>
      <c r="G39" s="82"/>
      <c r="H39" s="10">
        <f t="shared" si="7"/>
        <v>44814</v>
      </c>
      <c r="I39" s="11">
        <f t="shared" ca="1" si="3"/>
        <v>125</v>
      </c>
      <c r="J39" s="12" t="str">
        <f t="shared" ca="1" si="1"/>
        <v>NOT DUE</v>
      </c>
      <c r="K39" s="24" t="s">
        <v>1079</v>
      </c>
      <c r="L39" s="15"/>
    </row>
    <row r="40" spans="1:12" ht="24">
      <c r="A40" s="12" t="s">
        <v>3453</v>
      </c>
      <c r="B40" s="24" t="s">
        <v>1070</v>
      </c>
      <c r="C40" s="24" t="s">
        <v>1071</v>
      </c>
      <c r="D40" s="34" t="s">
        <v>376</v>
      </c>
      <c r="E40" s="8">
        <v>44082</v>
      </c>
      <c r="F40" s="306">
        <v>44449</v>
      </c>
      <c r="G40" s="82"/>
      <c r="H40" s="10">
        <f t="shared" si="7"/>
        <v>44814</v>
      </c>
      <c r="I40" s="11">
        <f t="shared" ca="1" si="3"/>
        <v>125</v>
      </c>
      <c r="J40" s="12" t="str">
        <f t="shared" ca="1" si="1"/>
        <v>NOT DUE</v>
      </c>
      <c r="K40" s="24" t="s">
        <v>1080</v>
      </c>
      <c r="L40" s="15"/>
    </row>
    <row r="41" spans="1:12" ht="15" customHeight="1">
      <c r="A41" s="12" t="s">
        <v>3454</v>
      </c>
      <c r="B41" s="24" t="s">
        <v>1081</v>
      </c>
      <c r="C41" s="24" t="s">
        <v>1082</v>
      </c>
      <c r="D41" s="34" t="s">
        <v>376</v>
      </c>
      <c r="E41" s="8">
        <v>44082</v>
      </c>
      <c r="F41" s="306">
        <v>44449</v>
      </c>
      <c r="G41" s="82"/>
      <c r="H41" s="10">
        <f t="shared" si="7"/>
        <v>44814</v>
      </c>
      <c r="I41" s="11">
        <f t="shared" ca="1" si="3"/>
        <v>125</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2" t="s">
        <v>5001</v>
      </c>
      <c r="F47" s="462"/>
      <c r="G47" s="462"/>
      <c r="I47" s="462" t="s">
        <v>4949</v>
      </c>
      <c r="J47" s="462"/>
      <c r="K47" s="462"/>
    </row>
    <row r="48" spans="1:12">
      <c r="A48" s="220"/>
      <c r="E48" s="463"/>
      <c r="F48" s="463"/>
      <c r="G48" s="463"/>
      <c r="I48" s="463"/>
      <c r="J48" s="463"/>
      <c r="K48" s="463"/>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7342A6-1BB9-4712-A9D4-C17F8598AEE9}">
          <x14:formula1>
            <xm:f>Details!$A$1:$A$7</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zoomScaleNormal="100" workbookViewId="0">
      <selection activeCell="K71" sqref="K7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1627</v>
      </c>
      <c r="D3" s="518" t="s">
        <v>12</v>
      </c>
      <c r="E3" s="518"/>
      <c r="F3" s="249" t="s">
        <v>2464</v>
      </c>
    </row>
    <row r="4" spans="1:12" ht="18" customHeight="1">
      <c r="A4" s="517" t="s">
        <v>74</v>
      </c>
      <c r="B4" s="517"/>
      <c r="C4" s="29" t="s">
        <v>4663</v>
      </c>
      <c r="D4" s="518" t="s">
        <v>2072</v>
      </c>
      <c r="E4" s="518"/>
      <c r="F4" s="246">
        <f>'Running Hours'!B29</f>
        <v>6326.4</v>
      </c>
    </row>
    <row r="5" spans="1:12" ht="18" customHeight="1">
      <c r="A5" s="517" t="s">
        <v>75</v>
      </c>
      <c r="B5" s="517"/>
      <c r="C5" s="30" t="s">
        <v>4653</v>
      </c>
      <c r="D5" s="518" t="s">
        <v>4549</v>
      </c>
      <c r="E5" s="518"/>
      <c r="F5" s="115">
        <f>'Running Hours'!$D3</f>
        <v>44689</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2465</v>
      </c>
      <c r="B8" s="24" t="s">
        <v>1565</v>
      </c>
      <c r="C8" s="24" t="s">
        <v>1609</v>
      </c>
      <c r="D8" s="34">
        <v>20000</v>
      </c>
      <c r="E8" s="8">
        <v>44082</v>
      </c>
      <c r="F8" s="8">
        <v>44082</v>
      </c>
      <c r="G8" s="20">
        <v>0</v>
      </c>
      <c r="H8" s="17">
        <f>IF(I8&lt;=20000,$F$5+(I8/24),"error")</f>
        <v>45258.73333333333</v>
      </c>
      <c r="I8" s="18">
        <f t="shared" ref="I8:I20" si="0">D8-($F$4-G8)</f>
        <v>13673.6</v>
      </c>
      <c r="J8" s="12" t="str">
        <f t="shared" ref="J8:J41" si="1">IF(I8="","",IF(I8&lt;0,"OVERDUE","NOT DUE"))</f>
        <v>NOT DUE</v>
      </c>
      <c r="K8" s="24" t="s">
        <v>1620</v>
      </c>
      <c r="L8" s="15"/>
    </row>
    <row r="9" spans="1:12" ht="26.45" customHeight="1">
      <c r="A9" s="12" t="s">
        <v>2466</v>
      </c>
      <c r="B9" s="24" t="s">
        <v>1646</v>
      </c>
      <c r="C9" s="24" t="s">
        <v>1610</v>
      </c>
      <c r="D9" s="34">
        <v>8000</v>
      </c>
      <c r="E9" s="8">
        <v>44082</v>
      </c>
      <c r="F9" s="8">
        <v>44082</v>
      </c>
      <c r="G9" s="20">
        <v>0</v>
      </c>
      <c r="H9" s="17">
        <f>IF(I9&lt;=8000,$F$5+(I9/24),"error")</f>
        <v>44758.73333333333</v>
      </c>
      <c r="I9" s="18">
        <f t="shared" si="0"/>
        <v>1673.6000000000004</v>
      </c>
      <c r="J9" s="12" t="str">
        <f t="shared" si="1"/>
        <v>NOT DUE</v>
      </c>
      <c r="K9" s="24" t="s">
        <v>1621</v>
      </c>
      <c r="L9" s="113"/>
    </row>
    <row r="10" spans="1:12" ht="26.45" customHeight="1">
      <c r="A10" s="12" t="s">
        <v>2467</v>
      </c>
      <c r="B10" s="24" t="s">
        <v>3447</v>
      </c>
      <c r="C10" s="24" t="s">
        <v>1610</v>
      </c>
      <c r="D10" s="34">
        <v>8000</v>
      </c>
      <c r="E10" s="8">
        <v>44082</v>
      </c>
      <c r="F10" s="8">
        <v>44082</v>
      </c>
      <c r="G10" s="20">
        <v>0</v>
      </c>
      <c r="H10" s="17">
        <f>IF(I10&lt;=8000,$F$5+(I10/24),"error")</f>
        <v>44758.73333333333</v>
      </c>
      <c r="I10" s="18">
        <f t="shared" si="0"/>
        <v>1673.6000000000004</v>
      </c>
      <c r="J10" s="12" t="str">
        <f t="shared" si="1"/>
        <v>NOT DUE</v>
      </c>
      <c r="K10" s="24" t="s">
        <v>1621</v>
      </c>
      <c r="L10" s="113"/>
    </row>
    <row r="11" spans="1:12">
      <c r="A11" s="12" t="s">
        <v>2468</v>
      </c>
      <c r="B11" s="24" t="s">
        <v>1569</v>
      </c>
      <c r="C11" s="24" t="s">
        <v>1611</v>
      </c>
      <c r="D11" s="34">
        <v>2000</v>
      </c>
      <c r="E11" s="8">
        <v>44082</v>
      </c>
      <c r="F11" s="306">
        <v>44409</v>
      </c>
      <c r="G11" s="20">
        <v>5430</v>
      </c>
      <c r="H11" s="17">
        <f>IF(I11&lt;=2000,$F$5+(I11/24),"error")</f>
        <v>44734.98333333333</v>
      </c>
      <c r="I11" s="18">
        <f t="shared" si="0"/>
        <v>1103.6000000000004</v>
      </c>
      <c r="J11" s="12" t="str">
        <f t="shared" si="1"/>
        <v>NOT DUE</v>
      </c>
      <c r="K11" s="24"/>
      <c r="L11" s="15"/>
    </row>
    <row r="12" spans="1:12">
      <c r="A12" s="12" t="s">
        <v>2469</v>
      </c>
      <c r="B12" s="24" t="s">
        <v>1569</v>
      </c>
      <c r="C12" s="24" t="s">
        <v>1612</v>
      </c>
      <c r="D12" s="34">
        <v>8000</v>
      </c>
      <c r="E12" s="8">
        <v>44082</v>
      </c>
      <c r="F12" s="8">
        <v>44082</v>
      </c>
      <c r="G12" s="20">
        <v>0</v>
      </c>
      <c r="H12" s="17">
        <f>IF(I12&lt;=8000,$F$5+(I12/24),"error")</f>
        <v>44758.73333333333</v>
      </c>
      <c r="I12" s="18">
        <f t="shared" si="0"/>
        <v>1673.6000000000004</v>
      </c>
      <c r="J12" s="12" t="str">
        <f t="shared" si="1"/>
        <v>NOT DUE</v>
      </c>
      <c r="K12" s="24"/>
      <c r="L12" s="113"/>
    </row>
    <row r="13" spans="1:12" ht="36">
      <c r="A13" s="12" t="s">
        <v>2470</v>
      </c>
      <c r="B13" s="24" t="s">
        <v>1536</v>
      </c>
      <c r="C13" s="24" t="s">
        <v>1613</v>
      </c>
      <c r="D13" s="34">
        <v>20000</v>
      </c>
      <c r="E13" s="8">
        <v>44082</v>
      </c>
      <c r="F13" s="8">
        <v>44082</v>
      </c>
      <c r="G13" s="20">
        <v>0</v>
      </c>
      <c r="H13" s="17">
        <f>IF(I13&lt;=20000,$F$5+(I13/24),"error")</f>
        <v>45258.73333333333</v>
      </c>
      <c r="I13" s="18">
        <f t="shared" si="0"/>
        <v>13673.6</v>
      </c>
      <c r="J13" s="12" t="str">
        <f t="shared" si="1"/>
        <v>NOT DUE</v>
      </c>
      <c r="K13" s="24"/>
      <c r="L13" s="15"/>
    </row>
    <row r="14" spans="1:12" ht="36">
      <c r="A14" s="12" t="s">
        <v>2471</v>
      </c>
      <c r="B14" s="24" t="s">
        <v>3448</v>
      </c>
      <c r="C14" s="24" t="s">
        <v>1613</v>
      </c>
      <c r="D14" s="34">
        <v>8000</v>
      </c>
      <c r="E14" s="8">
        <v>44082</v>
      </c>
      <c r="F14" s="8">
        <v>44082</v>
      </c>
      <c r="G14" s="20">
        <v>0</v>
      </c>
      <c r="H14" s="17">
        <f>IF(I14&lt;=8000,$F$5+(I14/24),"error")</f>
        <v>44758.73333333333</v>
      </c>
      <c r="I14" s="18">
        <f t="shared" si="0"/>
        <v>1673.6000000000004</v>
      </c>
      <c r="J14" s="12" t="str">
        <f t="shared" si="1"/>
        <v>NOT DUE</v>
      </c>
      <c r="K14" s="24"/>
      <c r="L14" s="113"/>
    </row>
    <row r="15" spans="1:12" ht="26.45" customHeight="1">
      <c r="A15" s="12" t="s">
        <v>2472</v>
      </c>
      <c r="B15" s="24" t="s">
        <v>1614</v>
      </c>
      <c r="C15" s="24" t="s">
        <v>1610</v>
      </c>
      <c r="D15" s="34">
        <v>8000</v>
      </c>
      <c r="E15" s="8">
        <v>44082</v>
      </c>
      <c r="F15" s="8">
        <v>44082</v>
      </c>
      <c r="G15" s="20">
        <v>0</v>
      </c>
      <c r="H15" s="17">
        <f t="shared" ref="H15" si="2">IF(I15&lt;=8000,$F$5+(I15/24),"error")</f>
        <v>44758.73333333333</v>
      </c>
      <c r="I15" s="18">
        <f t="shared" si="0"/>
        <v>1673.6000000000004</v>
      </c>
      <c r="J15" s="12" t="str">
        <f t="shared" si="1"/>
        <v>NOT DUE</v>
      </c>
      <c r="K15" s="24" t="s">
        <v>1622</v>
      </c>
      <c r="L15" s="113"/>
    </row>
    <row r="16" spans="1:12" ht="24">
      <c r="A16" s="12" t="s">
        <v>2473</v>
      </c>
      <c r="B16" s="24" t="s">
        <v>1539</v>
      </c>
      <c r="C16" s="24" t="s">
        <v>1615</v>
      </c>
      <c r="D16" s="34">
        <v>8000</v>
      </c>
      <c r="E16" s="8">
        <v>44082</v>
      </c>
      <c r="F16" s="8">
        <v>44082</v>
      </c>
      <c r="G16" s="20">
        <v>0</v>
      </c>
      <c r="H16" s="17">
        <f>IF(I16&lt;=8000,$F$5+(I16/24),"error")</f>
        <v>44758.73333333333</v>
      </c>
      <c r="I16" s="18">
        <f t="shared" si="0"/>
        <v>1673.6000000000004</v>
      </c>
      <c r="J16" s="12" t="str">
        <f t="shared" si="1"/>
        <v>NOT DUE</v>
      </c>
      <c r="K16" s="24" t="s">
        <v>1623</v>
      </c>
      <c r="L16" s="113"/>
    </row>
    <row r="17" spans="1:12">
      <c r="A17" s="12" t="s">
        <v>2474</v>
      </c>
      <c r="B17" s="24" t="s">
        <v>1539</v>
      </c>
      <c r="C17" s="24" t="s">
        <v>1616</v>
      </c>
      <c r="D17" s="34">
        <v>20000</v>
      </c>
      <c r="E17" s="8">
        <v>44082</v>
      </c>
      <c r="F17" s="8">
        <v>44082</v>
      </c>
      <c r="G17" s="20">
        <v>0</v>
      </c>
      <c r="H17" s="17">
        <f>IF(I17&lt;=20000,$F$5+(I17/24),"error")</f>
        <v>45258.73333333333</v>
      </c>
      <c r="I17" s="18">
        <f t="shared" si="0"/>
        <v>13673.6</v>
      </c>
      <c r="J17" s="12" t="str">
        <f t="shared" si="1"/>
        <v>NOT DUE</v>
      </c>
      <c r="K17" s="24"/>
      <c r="L17" s="15"/>
    </row>
    <row r="18" spans="1:12" ht="26.45" customHeight="1">
      <c r="A18" s="12" t="s">
        <v>2475</v>
      </c>
      <c r="B18" s="24" t="s">
        <v>1187</v>
      </c>
      <c r="C18" s="24" t="s">
        <v>1617</v>
      </c>
      <c r="D18" s="34">
        <v>20000</v>
      </c>
      <c r="E18" s="8">
        <v>44082</v>
      </c>
      <c r="F18" s="8">
        <v>44082</v>
      </c>
      <c r="G18" s="20">
        <v>0</v>
      </c>
      <c r="H18" s="17">
        <f>IF(I18&lt;=20000,$F$5+(I18/24),"error")</f>
        <v>45258.73333333333</v>
      </c>
      <c r="I18" s="18">
        <f t="shared" si="0"/>
        <v>13673.6</v>
      </c>
      <c r="J18" s="12" t="str">
        <f t="shared" si="1"/>
        <v>NOT DUE</v>
      </c>
      <c r="K18" s="24" t="s">
        <v>1624</v>
      </c>
      <c r="L18" s="15"/>
    </row>
    <row r="19" spans="1:12" ht="26.45" customHeight="1">
      <c r="A19" s="12" t="s">
        <v>2476</v>
      </c>
      <c r="B19" s="24" t="s">
        <v>3403</v>
      </c>
      <c r="C19" s="24" t="s">
        <v>3404</v>
      </c>
      <c r="D19" s="34">
        <v>20000</v>
      </c>
      <c r="E19" s="8">
        <v>44082</v>
      </c>
      <c r="F19" s="8">
        <v>44082</v>
      </c>
      <c r="G19" s="20">
        <v>0</v>
      </c>
      <c r="H19" s="17">
        <f>IF(I19&lt;=20000,$F$5+(I19/24),"error")</f>
        <v>45258.73333333333</v>
      </c>
      <c r="I19" s="18">
        <f t="shared" si="0"/>
        <v>13673.6</v>
      </c>
      <c r="J19" s="12" t="str">
        <f t="shared" si="1"/>
        <v>NOT DUE</v>
      </c>
      <c r="K19" s="24" t="s">
        <v>1625</v>
      </c>
      <c r="L19" s="15"/>
    </row>
    <row r="20" spans="1:12" ht="26.45" customHeight="1">
      <c r="A20" s="12" t="s">
        <v>2477</v>
      </c>
      <c r="B20" s="24" t="s">
        <v>1618</v>
      </c>
      <c r="C20" s="24" t="s">
        <v>1619</v>
      </c>
      <c r="D20" s="34">
        <v>8000</v>
      </c>
      <c r="E20" s="8">
        <v>44082</v>
      </c>
      <c r="F20" s="8">
        <v>44082</v>
      </c>
      <c r="G20" s="20">
        <v>0</v>
      </c>
      <c r="H20" s="17">
        <f>IF(I20&lt;=8000,$F$5+(I20/24),"error")</f>
        <v>44758.73333333333</v>
      </c>
      <c r="I20" s="18">
        <f t="shared" si="0"/>
        <v>1673.6000000000004</v>
      </c>
      <c r="J20" s="12" t="str">
        <f t="shared" si="1"/>
        <v>NOT DUE</v>
      </c>
      <c r="K20" s="24" t="s">
        <v>1626</v>
      </c>
      <c r="L20" s="15"/>
    </row>
    <row r="21" spans="1:12" ht="36">
      <c r="A21" s="271" t="s">
        <v>2478</v>
      </c>
      <c r="B21" s="24" t="s">
        <v>1042</v>
      </c>
      <c r="C21" s="24" t="s">
        <v>1043</v>
      </c>
      <c r="D21" s="34" t="s">
        <v>1</v>
      </c>
      <c r="E21" s="8">
        <v>44082</v>
      </c>
      <c r="F21" s="366">
        <v>44689</v>
      </c>
      <c r="G21" s="82"/>
      <c r="H21" s="10">
        <f>F21+1</f>
        <v>44690</v>
      </c>
      <c r="I21" s="11">
        <f t="shared" ref="I21:I41" ca="1" si="3">IF(ISBLANK(H21),"",H21-DATE(YEAR(NOW()),MONTH(NOW()),DAY(NOW())))</f>
        <v>1</v>
      </c>
      <c r="J21" s="12" t="str">
        <f t="shared" ca="1" si="1"/>
        <v>NOT DUE</v>
      </c>
      <c r="K21" s="24" t="s">
        <v>1072</v>
      </c>
      <c r="L21" s="15"/>
    </row>
    <row r="22" spans="1:12" ht="36">
      <c r="A22" s="271" t="s">
        <v>2479</v>
      </c>
      <c r="B22" s="24" t="s">
        <v>1044</v>
      </c>
      <c r="C22" s="24" t="s">
        <v>1045</v>
      </c>
      <c r="D22" s="34" t="s">
        <v>1</v>
      </c>
      <c r="E22" s="8">
        <v>44082</v>
      </c>
      <c r="F22" s="366">
        <v>44689</v>
      </c>
      <c r="G22" s="82"/>
      <c r="H22" s="10">
        <f t="shared" ref="H22:H23" si="4">F22+1</f>
        <v>44690</v>
      </c>
      <c r="I22" s="11">
        <f t="shared" ca="1" si="3"/>
        <v>1</v>
      </c>
      <c r="J22" s="12" t="str">
        <f t="shared" ca="1" si="1"/>
        <v>NOT DUE</v>
      </c>
      <c r="K22" s="24" t="s">
        <v>1073</v>
      </c>
      <c r="L22" s="15"/>
    </row>
    <row r="23" spans="1:12" ht="36">
      <c r="A23" s="271" t="s">
        <v>2480</v>
      </c>
      <c r="B23" s="24" t="s">
        <v>1046</v>
      </c>
      <c r="C23" s="24" t="s">
        <v>1047</v>
      </c>
      <c r="D23" s="34" t="s">
        <v>1</v>
      </c>
      <c r="E23" s="8">
        <v>44082</v>
      </c>
      <c r="F23" s="366">
        <v>44689</v>
      </c>
      <c r="G23" s="82"/>
      <c r="H23" s="10">
        <f t="shared" si="4"/>
        <v>44690</v>
      </c>
      <c r="I23" s="11">
        <f t="shared" ca="1" si="3"/>
        <v>1</v>
      </c>
      <c r="J23" s="12" t="str">
        <f t="shared" ca="1" si="1"/>
        <v>NOT DUE</v>
      </c>
      <c r="K23" s="24" t="s">
        <v>1074</v>
      </c>
      <c r="L23" s="15"/>
    </row>
    <row r="24" spans="1:12" ht="38.450000000000003" customHeight="1">
      <c r="A24" s="274" t="s">
        <v>2481</v>
      </c>
      <c r="B24" s="24" t="s">
        <v>1048</v>
      </c>
      <c r="C24" s="24" t="s">
        <v>1049</v>
      </c>
      <c r="D24" s="34" t="s">
        <v>4</v>
      </c>
      <c r="E24" s="8">
        <v>44082</v>
      </c>
      <c r="F24" s="366">
        <v>44689</v>
      </c>
      <c r="G24" s="82"/>
      <c r="H24" s="10">
        <f>F24+30</f>
        <v>44719</v>
      </c>
      <c r="I24" s="11">
        <f t="shared" ca="1" si="3"/>
        <v>30</v>
      </c>
      <c r="J24" s="12" t="str">
        <f t="shared" ca="1" si="1"/>
        <v>NOT DUE</v>
      </c>
      <c r="K24" s="24" t="s">
        <v>1075</v>
      </c>
      <c r="L24" s="15"/>
    </row>
    <row r="25" spans="1:12" ht="24">
      <c r="A25" s="271" t="s">
        <v>2482</v>
      </c>
      <c r="B25" s="24" t="s">
        <v>1050</v>
      </c>
      <c r="C25" s="24" t="s">
        <v>1051</v>
      </c>
      <c r="D25" s="34" t="s">
        <v>1</v>
      </c>
      <c r="E25" s="8">
        <v>44082</v>
      </c>
      <c r="F25" s="366">
        <v>44689</v>
      </c>
      <c r="G25" s="82"/>
      <c r="H25" s="10">
        <f>F25+1</f>
        <v>44690</v>
      </c>
      <c r="I25" s="11">
        <f t="shared" ca="1" si="3"/>
        <v>1</v>
      </c>
      <c r="J25" s="12" t="str">
        <f t="shared" ca="1" si="1"/>
        <v>NOT DUE</v>
      </c>
      <c r="K25" s="24" t="s">
        <v>1076</v>
      </c>
      <c r="L25" s="15"/>
    </row>
    <row r="26" spans="1:12" ht="26.45" customHeight="1">
      <c r="A26" s="271" t="s">
        <v>2483</v>
      </c>
      <c r="B26" s="24" t="s">
        <v>1052</v>
      </c>
      <c r="C26" s="24" t="s">
        <v>1053</v>
      </c>
      <c r="D26" s="34" t="s">
        <v>1</v>
      </c>
      <c r="E26" s="8">
        <v>44082</v>
      </c>
      <c r="F26" s="366">
        <v>44689</v>
      </c>
      <c r="G26" s="82"/>
      <c r="H26" s="10">
        <f t="shared" ref="H26:H28" si="5">F26+1</f>
        <v>44690</v>
      </c>
      <c r="I26" s="11">
        <f t="shared" ca="1" si="3"/>
        <v>1</v>
      </c>
      <c r="J26" s="12" t="str">
        <f t="shared" ca="1" si="1"/>
        <v>NOT DUE</v>
      </c>
      <c r="K26" s="24" t="s">
        <v>1077</v>
      </c>
      <c r="L26" s="15"/>
    </row>
    <row r="27" spans="1:12" ht="26.45" customHeight="1">
      <c r="A27" s="271" t="s">
        <v>2484</v>
      </c>
      <c r="B27" s="24" t="s">
        <v>1054</v>
      </c>
      <c r="C27" s="24" t="s">
        <v>1055</v>
      </c>
      <c r="D27" s="34" t="s">
        <v>1</v>
      </c>
      <c r="E27" s="8">
        <v>44082</v>
      </c>
      <c r="F27" s="366">
        <v>44689</v>
      </c>
      <c r="G27" s="82"/>
      <c r="H27" s="10">
        <f t="shared" si="5"/>
        <v>44690</v>
      </c>
      <c r="I27" s="11">
        <f t="shared" ca="1" si="3"/>
        <v>1</v>
      </c>
      <c r="J27" s="12" t="str">
        <f t="shared" ca="1" si="1"/>
        <v>NOT DUE</v>
      </c>
      <c r="K27" s="24" t="s">
        <v>1077</v>
      </c>
      <c r="L27" s="15"/>
    </row>
    <row r="28" spans="1:12" ht="26.45" customHeight="1">
      <c r="A28" s="271" t="s">
        <v>2485</v>
      </c>
      <c r="B28" s="24" t="s">
        <v>1056</v>
      </c>
      <c r="C28" s="24" t="s">
        <v>1043</v>
      </c>
      <c r="D28" s="34" t="s">
        <v>1</v>
      </c>
      <c r="E28" s="8">
        <v>44082</v>
      </c>
      <c r="F28" s="366">
        <v>44689</v>
      </c>
      <c r="G28" s="82"/>
      <c r="H28" s="10">
        <f t="shared" si="5"/>
        <v>44690</v>
      </c>
      <c r="I28" s="11">
        <f t="shared" ca="1" si="3"/>
        <v>1</v>
      </c>
      <c r="J28" s="12" t="str">
        <f t="shared" ca="1" si="1"/>
        <v>NOT DUE</v>
      </c>
      <c r="K28" s="24" t="s">
        <v>1077</v>
      </c>
      <c r="L28" s="15"/>
    </row>
    <row r="29" spans="1:12" ht="26.45" customHeight="1">
      <c r="A29" s="12" t="s">
        <v>2486</v>
      </c>
      <c r="B29" s="24" t="s">
        <v>3443</v>
      </c>
      <c r="C29" s="24" t="s">
        <v>3444</v>
      </c>
      <c r="D29" s="34" t="s">
        <v>0</v>
      </c>
      <c r="E29" s="8">
        <v>44082</v>
      </c>
      <c r="F29" s="366">
        <v>44633</v>
      </c>
      <c r="G29" s="82"/>
      <c r="H29" s="10">
        <f>F29+90</f>
        <v>44723</v>
      </c>
      <c r="I29" s="11">
        <f t="shared" ca="1" si="3"/>
        <v>34</v>
      </c>
      <c r="J29" s="12" t="str">
        <f t="shared" ca="1" si="1"/>
        <v>NOT DUE</v>
      </c>
      <c r="K29" s="24" t="s">
        <v>1077</v>
      </c>
      <c r="L29" s="15"/>
    </row>
    <row r="30" spans="1:12" ht="26.45" customHeight="1">
      <c r="A30" s="12" t="s">
        <v>2487</v>
      </c>
      <c r="B30" s="24" t="s">
        <v>1057</v>
      </c>
      <c r="C30" s="24" t="s">
        <v>1058</v>
      </c>
      <c r="D30" s="34" t="s">
        <v>0</v>
      </c>
      <c r="E30" s="8">
        <v>44082</v>
      </c>
      <c r="F30" s="366">
        <v>44633</v>
      </c>
      <c r="G30" s="82"/>
      <c r="H30" s="10">
        <f>F30+90</f>
        <v>44723</v>
      </c>
      <c r="I30" s="11">
        <f t="shared" ca="1" si="3"/>
        <v>34</v>
      </c>
      <c r="J30" s="12" t="str">
        <f t="shared" ca="1" si="1"/>
        <v>NOT DUE</v>
      </c>
      <c r="K30" s="24" t="s">
        <v>1077</v>
      </c>
      <c r="L30" s="15"/>
    </row>
    <row r="31" spans="1:12" ht="24">
      <c r="A31" s="274" t="s">
        <v>2488</v>
      </c>
      <c r="B31" s="24" t="s">
        <v>1059</v>
      </c>
      <c r="C31" s="24"/>
      <c r="D31" s="34" t="s">
        <v>4</v>
      </c>
      <c r="E31" s="8">
        <v>44082</v>
      </c>
      <c r="F31" s="366">
        <v>44661</v>
      </c>
      <c r="G31" s="82"/>
      <c r="H31" s="10">
        <f>F31+30</f>
        <v>44691</v>
      </c>
      <c r="I31" s="11">
        <f t="shared" ca="1" si="3"/>
        <v>2</v>
      </c>
      <c r="J31" s="12" t="str">
        <f t="shared" ca="1" si="1"/>
        <v>NOT DUE</v>
      </c>
      <c r="K31" s="24"/>
      <c r="L31" s="15"/>
    </row>
    <row r="32" spans="1:12" ht="26.45" customHeight="1">
      <c r="A32" s="12" t="s">
        <v>2489</v>
      </c>
      <c r="B32" s="24" t="s">
        <v>3517</v>
      </c>
      <c r="C32" s="24" t="s">
        <v>1041</v>
      </c>
      <c r="D32" s="34" t="s">
        <v>734</v>
      </c>
      <c r="E32" s="8">
        <v>44082</v>
      </c>
      <c r="F32" s="8">
        <v>44082</v>
      </c>
      <c r="G32" s="52"/>
      <c r="H32" s="10">
        <f t="shared" ref="H32:H33" si="6">F32+(365*4)</f>
        <v>45542</v>
      </c>
      <c r="I32" s="11">
        <f t="shared" ca="1" si="3"/>
        <v>853</v>
      </c>
      <c r="J32" s="12" t="str">
        <f t="shared" ca="1" si="1"/>
        <v>NOT DUE</v>
      </c>
      <c r="K32" s="24" t="s">
        <v>3412</v>
      </c>
      <c r="L32" s="15"/>
    </row>
    <row r="33" spans="1:12" ht="24">
      <c r="A33" s="12" t="s">
        <v>2490</v>
      </c>
      <c r="B33" s="24" t="s">
        <v>3512</v>
      </c>
      <c r="C33" s="24" t="s">
        <v>3445</v>
      </c>
      <c r="D33" s="34" t="s">
        <v>734</v>
      </c>
      <c r="E33" s="8">
        <v>44082</v>
      </c>
      <c r="F33" s="8">
        <v>44082</v>
      </c>
      <c r="G33" s="52"/>
      <c r="H33" s="10">
        <f t="shared" si="6"/>
        <v>45542</v>
      </c>
      <c r="I33" s="11">
        <f t="shared" ca="1" si="3"/>
        <v>853</v>
      </c>
      <c r="J33" s="12" t="str">
        <f t="shared" ca="1" si="1"/>
        <v>NOT DUE</v>
      </c>
      <c r="K33" s="24" t="s">
        <v>3412</v>
      </c>
      <c r="L33" s="15"/>
    </row>
    <row r="34" spans="1:12" ht="26.45" customHeight="1">
      <c r="A34" s="12" t="s">
        <v>2491</v>
      </c>
      <c r="B34" s="24" t="s">
        <v>1060</v>
      </c>
      <c r="C34" s="24" t="s">
        <v>1061</v>
      </c>
      <c r="D34" s="34" t="s">
        <v>0</v>
      </c>
      <c r="E34" s="8">
        <v>44082</v>
      </c>
      <c r="F34" s="366">
        <v>44633</v>
      </c>
      <c r="G34" s="82"/>
      <c r="H34" s="10">
        <f>F34+90</f>
        <v>44723</v>
      </c>
      <c r="I34" s="11">
        <f t="shared" ca="1" si="3"/>
        <v>34</v>
      </c>
      <c r="J34" s="12" t="str">
        <f t="shared" ca="1" si="1"/>
        <v>NOT DUE</v>
      </c>
      <c r="K34" s="24" t="s">
        <v>1078</v>
      </c>
      <c r="L34" s="15"/>
    </row>
    <row r="35" spans="1:12" ht="15" customHeight="1">
      <c r="A35" s="271" t="s">
        <v>2492</v>
      </c>
      <c r="B35" s="24" t="s">
        <v>1546</v>
      </c>
      <c r="C35" s="24"/>
      <c r="D35" s="34" t="s">
        <v>1</v>
      </c>
      <c r="E35" s="8">
        <v>44082</v>
      </c>
      <c r="F35" s="366">
        <v>44689</v>
      </c>
      <c r="G35" s="82"/>
      <c r="H35" s="10">
        <f>F35+1</f>
        <v>44690</v>
      </c>
      <c r="I35" s="11">
        <f t="shared" ca="1" si="3"/>
        <v>1</v>
      </c>
      <c r="J35" s="12" t="str">
        <f t="shared" ca="1" si="1"/>
        <v>NOT DUE</v>
      </c>
      <c r="K35" s="24" t="s">
        <v>1078</v>
      </c>
      <c r="L35" s="15"/>
    </row>
    <row r="36" spans="1:12" ht="15" customHeight="1">
      <c r="A36" s="12" t="s">
        <v>2493</v>
      </c>
      <c r="B36" s="24" t="s">
        <v>1062</v>
      </c>
      <c r="C36" s="24" t="s">
        <v>1063</v>
      </c>
      <c r="D36" s="34" t="s">
        <v>376</v>
      </c>
      <c r="E36" s="8">
        <v>44082</v>
      </c>
      <c r="F36" s="306">
        <v>44449</v>
      </c>
      <c r="G36" s="82"/>
      <c r="H36" s="10">
        <f t="shared" ref="H36:H41" si="7">F36+365</f>
        <v>44814</v>
      </c>
      <c r="I36" s="11">
        <f t="shared" ca="1" si="3"/>
        <v>125</v>
      </c>
      <c r="J36" s="12" t="str">
        <f t="shared" ca="1" si="1"/>
        <v>NOT DUE</v>
      </c>
      <c r="K36" s="24" t="s">
        <v>1078</v>
      </c>
      <c r="L36" s="113"/>
    </row>
    <row r="37" spans="1:12" ht="24">
      <c r="A37" s="12" t="s">
        <v>3455</v>
      </c>
      <c r="B37" s="24" t="s">
        <v>1064</v>
      </c>
      <c r="C37" s="24" t="s">
        <v>1065</v>
      </c>
      <c r="D37" s="34" t="s">
        <v>376</v>
      </c>
      <c r="E37" s="8">
        <v>44082</v>
      </c>
      <c r="F37" s="306">
        <v>44449</v>
      </c>
      <c r="G37" s="82"/>
      <c r="H37" s="10">
        <f t="shared" si="7"/>
        <v>44814</v>
      </c>
      <c r="I37" s="11">
        <f t="shared" ca="1" si="3"/>
        <v>125</v>
      </c>
      <c r="J37" s="12" t="str">
        <f t="shared" ca="1" si="1"/>
        <v>NOT DUE</v>
      </c>
      <c r="K37" s="24" t="s">
        <v>1079</v>
      </c>
      <c r="L37" s="15"/>
    </row>
    <row r="38" spans="1:12" ht="24">
      <c r="A38" s="12" t="s">
        <v>3456</v>
      </c>
      <c r="B38" s="24" t="s">
        <v>1066</v>
      </c>
      <c r="C38" s="24" t="s">
        <v>1067</v>
      </c>
      <c r="D38" s="34" t="s">
        <v>376</v>
      </c>
      <c r="E38" s="8">
        <v>44082</v>
      </c>
      <c r="F38" s="306">
        <v>44449</v>
      </c>
      <c r="G38" s="82"/>
      <c r="H38" s="10">
        <f t="shared" si="7"/>
        <v>44814</v>
      </c>
      <c r="I38" s="11">
        <f t="shared" ca="1" si="3"/>
        <v>125</v>
      </c>
      <c r="J38" s="12" t="str">
        <f t="shared" ca="1" si="1"/>
        <v>NOT DUE</v>
      </c>
      <c r="K38" s="24" t="s">
        <v>1079</v>
      </c>
      <c r="L38" s="15"/>
    </row>
    <row r="39" spans="1:12" ht="24">
      <c r="A39" s="12" t="s">
        <v>3457</v>
      </c>
      <c r="B39" s="24" t="s">
        <v>1068</v>
      </c>
      <c r="C39" s="24" t="s">
        <v>1069</v>
      </c>
      <c r="D39" s="34" t="s">
        <v>376</v>
      </c>
      <c r="E39" s="8">
        <v>44082</v>
      </c>
      <c r="F39" s="306">
        <v>44449</v>
      </c>
      <c r="G39" s="82"/>
      <c r="H39" s="10">
        <f t="shared" si="7"/>
        <v>44814</v>
      </c>
      <c r="I39" s="11">
        <f t="shared" ca="1" si="3"/>
        <v>125</v>
      </c>
      <c r="J39" s="12" t="str">
        <f t="shared" ca="1" si="1"/>
        <v>NOT DUE</v>
      </c>
      <c r="K39" s="24" t="s">
        <v>1079</v>
      </c>
      <c r="L39" s="15"/>
    </row>
    <row r="40" spans="1:12" ht="24">
      <c r="A40" s="12" t="s">
        <v>3458</v>
      </c>
      <c r="B40" s="24" t="s">
        <v>1070</v>
      </c>
      <c r="C40" s="24" t="s">
        <v>1071</v>
      </c>
      <c r="D40" s="34" t="s">
        <v>376</v>
      </c>
      <c r="E40" s="8">
        <v>44082</v>
      </c>
      <c r="F40" s="306">
        <v>44449</v>
      </c>
      <c r="G40" s="82"/>
      <c r="H40" s="10">
        <f t="shared" si="7"/>
        <v>44814</v>
      </c>
      <c r="I40" s="11">
        <f t="shared" ca="1" si="3"/>
        <v>125</v>
      </c>
      <c r="J40" s="12" t="str">
        <f t="shared" ca="1" si="1"/>
        <v>NOT DUE</v>
      </c>
      <c r="K40" s="24" t="s">
        <v>1080</v>
      </c>
      <c r="L40" s="15"/>
    </row>
    <row r="41" spans="1:12" ht="15" customHeight="1">
      <c r="A41" s="12" t="s">
        <v>3459</v>
      </c>
      <c r="B41" s="24" t="s">
        <v>1081</v>
      </c>
      <c r="C41" s="24" t="s">
        <v>1082</v>
      </c>
      <c r="D41" s="34" t="s">
        <v>376</v>
      </c>
      <c r="E41" s="8">
        <v>44082</v>
      </c>
      <c r="F41" s="306">
        <v>44449</v>
      </c>
      <c r="G41" s="82"/>
      <c r="H41" s="10">
        <f t="shared" si="7"/>
        <v>44814</v>
      </c>
      <c r="I41" s="11">
        <f t="shared" ca="1" si="3"/>
        <v>125</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2" t="s">
        <v>5001</v>
      </c>
      <c r="F47" s="462"/>
      <c r="G47" s="462"/>
      <c r="I47" s="462" t="s">
        <v>4949</v>
      </c>
      <c r="J47" s="462"/>
      <c r="K47" s="462"/>
    </row>
    <row r="48" spans="1:12">
      <c r="A48" s="220"/>
      <c r="E48" s="463"/>
      <c r="F48" s="463"/>
      <c r="G48" s="463"/>
      <c r="I48" s="463"/>
      <c r="J48" s="463"/>
      <c r="K48" s="463"/>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E3B85EB-34B5-405E-A129-77FB6F55ADB1}">
          <x14:formula1>
            <xm:f>Details!$A$1:$A$7</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N63"/>
  <sheetViews>
    <sheetView zoomScale="85" zoomScaleNormal="85"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3" ht="20.25" customHeight="1">
      <c r="A1" s="528" t="s">
        <v>5</v>
      </c>
      <c r="B1" s="528"/>
      <c r="C1" s="338" t="s">
        <v>4918</v>
      </c>
      <c r="D1" s="528" t="s">
        <v>7</v>
      </c>
      <c r="E1" s="528"/>
      <c r="F1" s="339" t="str">
        <f>VLOOKUP($C$1,Details!$A$2:$D$7,4,FALSE)</f>
        <v>NK 2022591</v>
      </c>
      <c r="G1" s="340"/>
      <c r="H1" s="340"/>
      <c r="I1" s="340"/>
      <c r="J1" s="340"/>
      <c r="K1" s="340"/>
      <c r="L1" s="340"/>
      <c r="M1" s="340"/>
    </row>
    <row r="2" spans="1:13" ht="19.5" customHeight="1">
      <c r="A2" s="528" t="s">
        <v>8</v>
      </c>
      <c r="B2" s="528"/>
      <c r="C2" s="341" t="str">
        <f>VLOOKUP($C$1,Details!$A$2:$D$7,2,FALSE)</f>
        <v>SINGAPORE</v>
      </c>
      <c r="D2" s="528" t="s">
        <v>9</v>
      </c>
      <c r="E2" s="528"/>
      <c r="F2" s="342">
        <f>VLOOKUP($C$1,Details!$A$2:$D$7,3,FALSE)</f>
        <v>9771004</v>
      </c>
      <c r="G2" s="340"/>
      <c r="H2" s="340"/>
      <c r="I2" s="340"/>
      <c r="J2" s="340"/>
      <c r="K2" s="340"/>
      <c r="L2" s="340"/>
      <c r="M2" s="340"/>
    </row>
    <row r="3" spans="1:13" ht="19.5" customHeight="1">
      <c r="A3" s="528" t="s">
        <v>10</v>
      </c>
      <c r="B3" s="528"/>
      <c r="C3" s="341" t="s">
        <v>4741</v>
      </c>
      <c r="D3" s="528" t="s">
        <v>12</v>
      </c>
      <c r="E3" s="528"/>
      <c r="F3" s="343" t="s">
        <v>4740</v>
      </c>
      <c r="G3" s="340"/>
      <c r="H3" s="340"/>
      <c r="I3" s="340"/>
      <c r="J3" s="340"/>
      <c r="K3" s="340"/>
      <c r="L3" s="340"/>
      <c r="M3" s="340"/>
    </row>
    <row r="4" spans="1:13" ht="18" customHeight="1">
      <c r="A4" s="528" t="s">
        <v>74</v>
      </c>
      <c r="B4" s="528"/>
      <c r="C4" s="341" t="s">
        <v>4739</v>
      </c>
      <c r="D4" s="528" t="s">
        <v>2072</v>
      </c>
      <c r="E4" s="528"/>
      <c r="F4" s="344">
        <v>2068.3000000000002</v>
      </c>
      <c r="G4" s="340"/>
      <c r="H4" s="340"/>
      <c r="I4" s="340"/>
      <c r="J4" s="340"/>
      <c r="K4" s="340"/>
      <c r="L4" s="340"/>
      <c r="M4" s="340"/>
    </row>
    <row r="5" spans="1:13" ht="18" customHeight="1">
      <c r="A5" s="528" t="s">
        <v>75</v>
      </c>
      <c r="B5" s="528"/>
      <c r="C5" s="345" t="s">
        <v>4658</v>
      </c>
      <c r="D5" s="528" t="s">
        <v>4549</v>
      </c>
      <c r="E5" s="528"/>
      <c r="F5" s="346">
        <f>'Running Hours'!$D3</f>
        <v>44689</v>
      </c>
      <c r="G5" s="340"/>
      <c r="H5" s="340"/>
      <c r="I5" s="340"/>
      <c r="J5" s="340"/>
      <c r="K5" s="340"/>
      <c r="L5" s="340"/>
      <c r="M5" s="340"/>
    </row>
    <row r="6" spans="1:13" ht="7.5" customHeight="1">
      <c r="A6" s="347"/>
      <c r="B6" s="348"/>
      <c r="C6" s="349"/>
      <c r="D6" s="350"/>
      <c r="E6" s="340"/>
      <c r="F6" s="340"/>
      <c r="G6" s="340"/>
      <c r="H6" s="340"/>
      <c r="I6" s="340"/>
      <c r="J6" s="340"/>
      <c r="K6" s="340"/>
      <c r="L6" s="340"/>
      <c r="M6" s="340"/>
    </row>
    <row r="7" spans="1:13" ht="26.45" customHeight="1">
      <c r="A7" s="351" t="s">
        <v>14</v>
      </c>
      <c r="B7" s="351" t="s">
        <v>60</v>
      </c>
      <c r="C7" s="351" t="s">
        <v>16</v>
      </c>
      <c r="D7" s="352" t="s">
        <v>17</v>
      </c>
      <c r="E7" s="351" t="s">
        <v>18</v>
      </c>
      <c r="F7" s="351" t="s">
        <v>61</v>
      </c>
      <c r="G7" s="351" t="s">
        <v>19</v>
      </c>
      <c r="H7" s="351" t="s">
        <v>2</v>
      </c>
      <c r="I7" s="351" t="s">
        <v>20</v>
      </c>
      <c r="J7" s="351" t="s">
        <v>21</v>
      </c>
      <c r="K7" s="351" t="s">
        <v>22</v>
      </c>
      <c r="L7" s="351" t="s">
        <v>56</v>
      </c>
      <c r="M7" s="340"/>
    </row>
    <row r="8" spans="1:13" ht="24.95" customHeight="1">
      <c r="A8" s="353" t="s">
        <v>4742</v>
      </c>
      <c r="B8" s="354" t="s">
        <v>1563</v>
      </c>
      <c r="C8" s="354" t="s">
        <v>1564</v>
      </c>
      <c r="D8" s="355" t="s">
        <v>376</v>
      </c>
      <c r="E8" s="356">
        <v>44082</v>
      </c>
      <c r="F8" s="356">
        <v>44449</v>
      </c>
      <c r="G8" s="357"/>
      <c r="H8" s="358">
        <f>DATE(YEAR(F8)+1,MONTH(F8),DAY(F8)-1)</f>
        <v>44813</v>
      </c>
      <c r="I8" s="359">
        <f t="shared" ref="I8:I40" ca="1" si="0">IF(ISBLANK(H8),"",H8-DATE(YEAR(NOW()),MONTH(NOW()),DAY(NOW())))</f>
        <v>124</v>
      </c>
      <c r="J8" s="353" t="str">
        <f t="shared" ref="J8:J40" ca="1" si="1">IF(I8="","",IF(I8&lt;0,"OVERDUE","NOT DUE"))</f>
        <v>NOT DUE</v>
      </c>
      <c r="K8" s="354" t="s">
        <v>1581</v>
      </c>
      <c r="L8" s="360"/>
      <c r="M8" s="340"/>
    </row>
    <row r="9" spans="1:13" ht="26.45" customHeight="1">
      <c r="A9" s="353" t="s">
        <v>4744</v>
      </c>
      <c r="B9" s="354" t="s">
        <v>1565</v>
      </c>
      <c r="C9" s="354" t="s">
        <v>1566</v>
      </c>
      <c r="D9" s="355" t="s">
        <v>734</v>
      </c>
      <c r="E9" s="356">
        <v>44082</v>
      </c>
      <c r="F9" s="356">
        <v>44082</v>
      </c>
      <c r="G9" s="357"/>
      <c r="H9" s="358">
        <f>DATE(YEAR(F9)+4,MONTH(F9),DAY(F9)-1)</f>
        <v>45542</v>
      </c>
      <c r="I9" s="359">
        <f t="shared" ca="1" si="0"/>
        <v>853</v>
      </c>
      <c r="J9" s="353" t="str">
        <f t="shared" ca="1" si="1"/>
        <v>NOT DUE</v>
      </c>
      <c r="K9" s="354"/>
      <c r="L9" s="360"/>
      <c r="M9" s="340"/>
    </row>
    <row r="10" spans="1:13" ht="15.75" customHeight="1">
      <c r="A10" s="353" t="s">
        <v>4745</v>
      </c>
      <c r="B10" s="354" t="s">
        <v>1531</v>
      </c>
      <c r="C10" s="354" t="s">
        <v>4746</v>
      </c>
      <c r="D10" s="355" t="s">
        <v>0</v>
      </c>
      <c r="E10" s="356">
        <v>44082</v>
      </c>
      <c r="F10" s="366">
        <v>44633</v>
      </c>
      <c r="G10" s="357"/>
      <c r="H10" s="358">
        <f>DATE(YEAR(F10),MONTH(F10)+3,DAY(F10)-1)</f>
        <v>44724</v>
      </c>
      <c r="I10" s="359">
        <f t="shared" ca="1" si="0"/>
        <v>35</v>
      </c>
      <c r="J10" s="353" t="str">
        <f t="shared" ca="1" si="1"/>
        <v>NOT DUE</v>
      </c>
      <c r="K10" s="354"/>
      <c r="L10" s="360"/>
      <c r="M10" s="340"/>
    </row>
    <row r="11" spans="1:13" ht="15.75" customHeight="1">
      <c r="A11" s="353" t="s">
        <v>4747</v>
      </c>
      <c r="B11" s="354" t="s">
        <v>1533</v>
      </c>
      <c r="C11" s="354" t="s">
        <v>1567</v>
      </c>
      <c r="D11" s="355" t="s">
        <v>376</v>
      </c>
      <c r="E11" s="356">
        <v>44082</v>
      </c>
      <c r="F11" s="356">
        <v>44449</v>
      </c>
      <c r="G11" s="357"/>
      <c r="H11" s="358">
        <f>DATE(YEAR(F11)+1,MONTH(F11),DAY(F11)-1)</f>
        <v>44813</v>
      </c>
      <c r="I11" s="359">
        <f t="shared" ca="1" si="0"/>
        <v>124</v>
      </c>
      <c r="J11" s="353" t="str">
        <f t="shared" ca="1" si="1"/>
        <v>NOT DUE</v>
      </c>
      <c r="K11" s="354"/>
      <c r="L11" s="360"/>
      <c r="M11" s="340"/>
    </row>
    <row r="12" spans="1:13" ht="24.95" customHeight="1">
      <c r="A12" s="353" t="s">
        <v>4748</v>
      </c>
      <c r="B12" s="354" t="s">
        <v>1533</v>
      </c>
      <c r="C12" s="354" t="s">
        <v>1568</v>
      </c>
      <c r="D12" s="355" t="s">
        <v>734</v>
      </c>
      <c r="E12" s="356">
        <v>44082</v>
      </c>
      <c r="F12" s="356">
        <v>44082</v>
      </c>
      <c r="G12" s="357"/>
      <c r="H12" s="358">
        <f>DATE(YEAR(F12)+4,MONTH(F12),DAY(F12)-1)</f>
        <v>45542</v>
      </c>
      <c r="I12" s="359">
        <f t="shared" ca="1" si="0"/>
        <v>853</v>
      </c>
      <c r="J12" s="353" t="str">
        <f t="shared" ca="1" si="1"/>
        <v>NOT DUE</v>
      </c>
      <c r="K12" s="354" t="s">
        <v>1582</v>
      </c>
      <c r="L12" s="360"/>
      <c r="M12" s="340"/>
    </row>
    <row r="13" spans="1:13" ht="15.75" customHeight="1">
      <c r="A13" s="353" t="s">
        <v>4749</v>
      </c>
      <c r="B13" s="354" t="s">
        <v>1569</v>
      </c>
      <c r="C13" s="354" t="s">
        <v>1570</v>
      </c>
      <c r="D13" s="355" t="s">
        <v>0</v>
      </c>
      <c r="E13" s="356">
        <v>44082</v>
      </c>
      <c r="F13" s="366">
        <v>44633</v>
      </c>
      <c r="G13" s="357"/>
      <c r="H13" s="358">
        <f>DATE(YEAR(F13),MONTH(F13)+3,DAY(F13)-1)</f>
        <v>44724</v>
      </c>
      <c r="I13" s="359">
        <f t="shared" ca="1" si="0"/>
        <v>35</v>
      </c>
      <c r="J13" s="353" t="str">
        <f t="shared" ca="1" si="1"/>
        <v>NOT DUE</v>
      </c>
      <c r="K13" s="354"/>
      <c r="L13" s="360"/>
      <c r="M13" s="340"/>
    </row>
    <row r="14" spans="1:13" ht="15.75" customHeight="1">
      <c r="A14" s="353" t="s">
        <v>4750</v>
      </c>
      <c r="B14" s="354" t="s">
        <v>1569</v>
      </c>
      <c r="C14" s="354" t="s">
        <v>1568</v>
      </c>
      <c r="D14" s="355" t="s">
        <v>376</v>
      </c>
      <c r="E14" s="356">
        <v>44082</v>
      </c>
      <c r="F14" s="356">
        <v>44449</v>
      </c>
      <c r="G14" s="357"/>
      <c r="H14" s="358">
        <f>DATE(YEAR(F14)+1,MONTH(F14),DAY(F14)-1)</f>
        <v>44813</v>
      </c>
      <c r="I14" s="359">
        <f t="shared" ca="1" si="0"/>
        <v>124</v>
      </c>
      <c r="J14" s="353" t="str">
        <f t="shared" ca="1" si="1"/>
        <v>NOT DUE</v>
      </c>
      <c r="K14" s="354"/>
      <c r="L14" s="360"/>
      <c r="M14" s="340"/>
    </row>
    <row r="15" spans="1:13" ht="26.45" customHeight="1">
      <c r="A15" s="353" t="s">
        <v>4751</v>
      </c>
      <c r="B15" s="354" t="s">
        <v>1536</v>
      </c>
      <c r="C15" s="354" t="s">
        <v>1571</v>
      </c>
      <c r="D15" s="355" t="s">
        <v>734</v>
      </c>
      <c r="E15" s="356">
        <v>44082</v>
      </c>
      <c r="F15" s="356">
        <v>44082</v>
      </c>
      <c r="G15" s="357"/>
      <c r="H15" s="358">
        <f>DATE(YEAR(F15)+4,MONTH(F15),DAY(F15)-1)</f>
        <v>45542</v>
      </c>
      <c r="I15" s="359">
        <f t="shared" ca="1" si="0"/>
        <v>853</v>
      </c>
      <c r="J15" s="353" t="str">
        <f t="shared" ca="1" si="1"/>
        <v>NOT DUE</v>
      </c>
      <c r="K15" s="354" t="s">
        <v>1583</v>
      </c>
      <c r="L15" s="360"/>
      <c r="M15" s="340"/>
    </row>
    <row r="16" spans="1:13" ht="15.75" customHeight="1">
      <c r="A16" s="353" t="s">
        <v>4752</v>
      </c>
      <c r="B16" s="354" t="s">
        <v>1539</v>
      </c>
      <c r="C16" s="354" t="s">
        <v>1572</v>
      </c>
      <c r="D16" s="355" t="s">
        <v>376</v>
      </c>
      <c r="E16" s="356">
        <v>44082</v>
      </c>
      <c r="F16" s="356">
        <v>44449</v>
      </c>
      <c r="G16" s="357"/>
      <c r="H16" s="358">
        <f>DATE(YEAR(F16)+1,MONTH(F16),DAY(F16)-1)</f>
        <v>44813</v>
      </c>
      <c r="I16" s="359">
        <f t="shared" ca="1" si="0"/>
        <v>124</v>
      </c>
      <c r="J16" s="353" t="str">
        <f t="shared" ca="1" si="1"/>
        <v>NOT DUE</v>
      </c>
      <c r="K16" s="354" t="s">
        <v>1072</v>
      </c>
      <c r="L16" s="360"/>
      <c r="M16" s="340"/>
    </row>
    <row r="17" spans="1:14" ht="24.95" customHeight="1">
      <c r="A17" s="353" t="s">
        <v>4753</v>
      </c>
      <c r="B17" s="354" t="s">
        <v>1539</v>
      </c>
      <c r="C17" s="354" t="s">
        <v>1573</v>
      </c>
      <c r="D17" s="355" t="s">
        <v>734</v>
      </c>
      <c r="E17" s="356">
        <v>44082</v>
      </c>
      <c r="F17" s="356">
        <v>44082</v>
      </c>
      <c r="G17" s="357"/>
      <c r="H17" s="358">
        <f>DATE(YEAR(F17)+4,MONTH(F17),DAY(F17)-1)</f>
        <v>45542</v>
      </c>
      <c r="I17" s="359">
        <f t="shared" ca="1" si="0"/>
        <v>853</v>
      </c>
      <c r="J17" s="353" t="str">
        <f t="shared" ca="1" si="1"/>
        <v>NOT DUE</v>
      </c>
      <c r="K17" s="354" t="s">
        <v>1073</v>
      </c>
      <c r="L17" s="360"/>
      <c r="M17" s="340"/>
    </row>
    <row r="18" spans="1:14" ht="24.95" customHeight="1">
      <c r="A18" s="353" t="s">
        <v>4754</v>
      </c>
      <c r="B18" s="354" t="s">
        <v>559</v>
      </c>
      <c r="C18" s="354" t="s">
        <v>1574</v>
      </c>
      <c r="D18" s="355" t="s">
        <v>376</v>
      </c>
      <c r="E18" s="356">
        <v>44082</v>
      </c>
      <c r="F18" s="356">
        <v>44449</v>
      </c>
      <c r="G18" s="357"/>
      <c r="H18" s="358">
        <f>DATE(YEAR(F18)+1,MONTH(F18),DAY(F18)-1)</f>
        <v>44813</v>
      </c>
      <c r="I18" s="359">
        <f t="shared" ca="1" si="0"/>
        <v>124</v>
      </c>
      <c r="J18" s="353" t="str">
        <f t="shared" ca="1" si="1"/>
        <v>NOT DUE</v>
      </c>
      <c r="K18" s="354" t="s">
        <v>1074</v>
      </c>
      <c r="L18" s="360"/>
      <c r="M18" s="340"/>
    </row>
    <row r="19" spans="1:14" ht="24.95" customHeight="1">
      <c r="A19" s="353" t="s">
        <v>4755</v>
      </c>
      <c r="B19" s="354" t="s">
        <v>4756</v>
      </c>
      <c r="C19" s="354" t="s">
        <v>1575</v>
      </c>
      <c r="D19" s="355" t="s">
        <v>734</v>
      </c>
      <c r="E19" s="356">
        <v>44082</v>
      </c>
      <c r="F19" s="356">
        <v>44082</v>
      </c>
      <c r="G19" s="357"/>
      <c r="H19" s="358">
        <f>DATE(YEAR(F19)+4,MONTH(F19),DAY(F19)-1)</f>
        <v>45542</v>
      </c>
      <c r="I19" s="359">
        <f t="shared" ca="1" si="0"/>
        <v>853</v>
      </c>
      <c r="J19" s="353" t="str">
        <f t="shared" ca="1" si="1"/>
        <v>NOT DUE</v>
      </c>
      <c r="K19" s="354" t="s">
        <v>1075</v>
      </c>
      <c r="L19" s="360"/>
      <c r="M19" s="340"/>
    </row>
    <row r="20" spans="1:14" ht="24.95" customHeight="1">
      <c r="A20" s="353" t="s">
        <v>4757</v>
      </c>
      <c r="B20" s="354" t="s">
        <v>1544</v>
      </c>
      <c r="C20" s="354" t="s">
        <v>1576</v>
      </c>
      <c r="D20" s="355" t="s">
        <v>376</v>
      </c>
      <c r="E20" s="356">
        <v>44082</v>
      </c>
      <c r="F20" s="356">
        <v>44449</v>
      </c>
      <c r="G20" s="357"/>
      <c r="H20" s="358">
        <f>DATE(YEAR(F20)+1,MONTH(F20),DAY(F20)-1)</f>
        <v>44813</v>
      </c>
      <c r="I20" s="359">
        <f t="shared" ca="1" si="0"/>
        <v>124</v>
      </c>
      <c r="J20" s="353" t="str">
        <f t="shared" ca="1" si="1"/>
        <v>NOT DUE</v>
      </c>
      <c r="K20" s="354" t="s">
        <v>1076</v>
      </c>
      <c r="L20" s="360"/>
      <c r="M20" s="340"/>
      <c r="N20" s="337"/>
    </row>
    <row r="21" spans="1:14" ht="24.95" customHeight="1">
      <c r="A21" s="353" t="s">
        <v>4758</v>
      </c>
      <c r="B21" s="354" t="s">
        <v>1577</v>
      </c>
      <c r="C21" s="354" t="s">
        <v>1578</v>
      </c>
      <c r="D21" s="355" t="s">
        <v>376</v>
      </c>
      <c r="E21" s="356">
        <v>44082</v>
      </c>
      <c r="F21" s="356">
        <v>44449</v>
      </c>
      <c r="G21" s="357"/>
      <c r="H21" s="358">
        <f>DATE(YEAR(F21)+1,MONTH(F21),DAY(F21)-1)</f>
        <v>44813</v>
      </c>
      <c r="I21" s="359">
        <f t="shared" ca="1" si="0"/>
        <v>124</v>
      </c>
      <c r="J21" s="353" t="str">
        <f t="shared" ca="1" si="1"/>
        <v>NOT DUE</v>
      </c>
      <c r="K21" s="354" t="s">
        <v>1077</v>
      </c>
      <c r="L21" s="360"/>
      <c r="M21" s="340"/>
    </row>
    <row r="22" spans="1:14" ht="24.95" customHeight="1">
      <c r="A22" s="353" t="s">
        <v>4759</v>
      </c>
      <c r="B22" s="354" t="s">
        <v>1579</v>
      </c>
      <c r="C22" s="354" t="s">
        <v>1580</v>
      </c>
      <c r="D22" s="355" t="s">
        <v>0</v>
      </c>
      <c r="E22" s="356">
        <v>44082</v>
      </c>
      <c r="F22" s="366">
        <v>44633</v>
      </c>
      <c r="G22" s="357"/>
      <c r="H22" s="358">
        <f>DATE(YEAR(F22),MONTH(F22)+3,DAY(F22)-1)</f>
        <v>44724</v>
      </c>
      <c r="I22" s="359">
        <f t="shared" ca="1" si="0"/>
        <v>35</v>
      </c>
      <c r="J22" s="353" t="str">
        <f t="shared" ca="1" si="1"/>
        <v>NOT DUE</v>
      </c>
      <c r="K22" s="354" t="s">
        <v>1077</v>
      </c>
      <c r="L22" s="360"/>
      <c r="M22" s="340"/>
    </row>
    <row r="23" spans="1:14" ht="38.450000000000003" customHeight="1">
      <c r="A23" s="353" t="s">
        <v>4760</v>
      </c>
      <c r="B23" s="354" t="s">
        <v>1042</v>
      </c>
      <c r="C23" s="354" t="s">
        <v>1043</v>
      </c>
      <c r="D23" s="355" t="s">
        <v>1</v>
      </c>
      <c r="E23" s="356">
        <v>44082</v>
      </c>
      <c r="F23" s="366">
        <v>44689</v>
      </c>
      <c r="G23" s="357"/>
      <c r="H23" s="358">
        <f>DATE(YEAR(F23),MONTH(F23),DAY(F23)+1)</f>
        <v>44690</v>
      </c>
      <c r="I23" s="359">
        <f t="shared" ca="1" si="0"/>
        <v>1</v>
      </c>
      <c r="J23" s="353" t="str">
        <f t="shared" ca="1" si="1"/>
        <v>NOT DUE</v>
      </c>
      <c r="K23" s="354" t="s">
        <v>1077</v>
      </c>
      <c r="L23" s="360" t="s">
        <v>4743</v>
      </c>
      <c r="M23" s="340"/>
    </row>
    <row r="24" spans="1:14" ht="38.450000000000003" customHeight="1">
      <c r="A24" s="353" t="s">
        <v>4761</v>
      </c>
      <c r="B24" s="354" t="s">
        <v>1044</v>
      </c>
      <c r="C24" s="354" t="s">
        <v>1045</v>
      </c>
      <c r="D24" s="355" t="s">
        <v>1</v>
      </c>
      <c r="E24" s="356">
        <v>44082</v>
      </c>
      <c r="F24" s="366">
        <v>44689</v>
      </c>
      <c r="G24" s="357"/>
      <c r="H24" s="358">
        <f>DATE(YEAR(F24),MONTH(F24),DAY(F24)+1)</f>
        <v>44690</v>
      </c>
      <c r="I24" s="359">
        <f t="shared" ca="1" si="0"/>
        <v>1</v>
      </c>
      <c r="J24" s="353" t="str">
        <f t="shared" ca="1" si="1"/>
        <v>NOT DUE</v>
      </c>
      <c r="K24" s="354" t="s">
        <v>1077</v>
      </c>
      <c r="L24" s="360"/>
      <c r="M24" s="340"/>
    </row>
    <row r="25" spans="1:14" ht="38.450000000000003" customHeight="1">
      <c r="A25" s="353" t="s">
        <v>4762</v>
      </c>
      <c r="B25" s="354" t="s">
        <v>1046</v>
      </c>
      <c r="C25" s="354" t="s">
        <v>1047</v>
      </c>
      <c r="D25" s="355" t="s">
        <v>1</v>
      </c>
      <c r="E25" s="356">
        <v>44082</v>
      </c>
      <c r="F25" s="366">
        <v>44689</v>
      </c>
      <c r="G25" s="357"/>
      <c r="H25" s="358">
        <f>DATE(YEAR(F25),MONTH(F25),DAY(F25)+1)</f>
        <v>44690</v>
      </c>
      <c r="I25" s="359">
        <f t="shared" ca="1" si="0"/>
        <v>1</v>
      </c>
      <c r="J25" s="353" t="str">
        <f t="shared" ca="1" si="1"/>
        <v>NOT DUE</v>
      </c>
      <c r="K25" s="354"/>
      <c r="L25" s="360"/>
      <c r="M25" s="340"/>
    </row>
    <row r="26" spans="1:14" ht="38.450000000000003" customHeight="1">
      <c r="A26" s="353" t="s">
        <v>4763</v>
      </c>
      <c r="B26" s="354" t="s">
        <v>1048</v>
      </c>
      <c r="C26" s="354" t="s">
        <v>1049</v>
      </c>
      <c r="D26" s="355" t="s">
        <v>4</v>
      </c>
      <c r="E26" s="356">
        <v>44082</v>
      </c>
      <c r="F26" s="366">
        <v>44675</v>
      </c>
      <c r="G26" s="357"/>
      <c r="H26" s="358">
        <f>EDATE(F26-1,1)</f>
        <v>44704</v>
      </c>
      <c r="I26" s="359">
        <f t="shared" ca="1" si="0"/>
        <v>15</v>
      </c>
      <c r="J26" s="353" t="str">
        <f t="shared" ca="1" si="1"/>
        <v>NOT DUE</v>
      </c>
      <c r="K26" s="354" t="s">
        <v>1078</v>
      </c>
      <c r="L26" s="360"/>
      <c r="M26" s="340"/>
    </row>
    <row r="27" spans="1:14" ht="24.95" customHeight="1">
      <c r="A27" s="353" t="s">
        <v>4764</v>
      </c>
      <c r="B27" s="354" t="s">
        <v>1050</v>
      </c>
      <c r="C27" s="354" t="s">
        <v>1051</v>
      </c>
      <c r="D27" s="355" t="s">
        <v>1</v>
      </c>
      <c r="E27" s="356">
        <v>44082</v>
      </c>
      <c r="F27" s="366">
        <v>44689</v>
      </c>
      <c r="G27" s="357"/>
      <c r="H27" s="358">
        <f>DATE(YEAR(F27),MONTH(F27),DAY(F27)+1)</f>
        <v>44690</v>
      </c>
      <c r="I27" s="359">
        <f t="shared" ca="1" si="0"/>
        <v>1</v>
      </c>
      <c r="J27" s="353" t="str">
        <f t="shared" ca="1" si="1"/>
        <v>NOT DUE</v>
      </c>
      <c r="K27" s="354" t="s">
        <v>1078</v>
      </c>
      <c r="L27" s="360"/>
      <c r="M27" s="340"/>
    </row>
    <row r="28" spans="1:14" ht="24.95" customHeight="1">
      <c r="A28" s="353" t="s">
        <v>4765</v>
      </c>
      <c r="B28" s="354" t="s">
        <v>1052</v>
      </c>
      <c r="C28" s="354" t="s">
        <v>1053</v>
      </c>
      <c r="D28" s="355" t="s">
        <v>1</v>
      </c>
      <c r="E28" s="356">
        <v>44082</v>
      </c>
      <c r="F28" s="366">
        <v>44689</v>
      </c>
      <c r="G28" s="357"/>
      <c r="H28" s="358">
        <f>DATE(YEAR(F28),MONTH(F28),DAY(F28)+1)</f>
        <v>44690</v>
      </c>
      <c r="I28" s="359">
        <f t="shared" ca="1" si="0"/>
        <v>1</v>
      </c>
      <c r="J28" s="353" t="str">
        <f t="shared" ca="1" si="1"/>
        <v>NOT DUE</v>
      </c>
      <c r="K28" s="354" t="s">
        <v>1078</v>
      </c>
      <c r="L28" s="360"/>
      <c r="M28" s="340"/>
    </row>
    <row r="29" spans="1:14" ht="26.45" customHeight="1">
      <c r="A29" s="353" t="s">
        <v>4766</v>
      </c>
      <c r="B29" s="354" t="s">
        <v>1054</v>
      </c>
      <c r="C29" s="354" t="s">
        <v>1055</v>
      </c>
      <c r="D29" s="355" t="s">
        <v>1</v>
      </c>
      <c r="E29" s="356">
        <v>44082</v>
      </c>
      <c r="F29" s="366">
        <v>44689</v>
      </c>
      <c r="G29" s="357"/>
      <c r="H29" s="358">
        <f>DATE(YEAR(F29),MONTH(F29),DAY(F29)+1)</f>
        <v>44690</v>
      </c>
      <c r="I29" s="359">
        <f t="shared" ca="1" si="0"/>
        <v>1</v>
      </c>
      <c r="J29" s="353" t="str">
        <f t="shared" ca="1" si="1"/>
        <v>NOT DUE</v>
      </c>
      <c r="K29" s="354" t="s">
        <v>1079</v>
      </c>
      <c r="L29" s="360"/>
      <c r="M29" s="340"/>
    </row>
    <row r="30" spans="1:14" ht="26.45" customHeight="1">
      <c r="A30" s="353" t="s">
        <v>4767</v>
      </c>
      <c r="B30" s="354" t="s">
        <v>1056</v>
      </c>
      <c r="C30" s="354" t="s">
        <v>1043</v>
      </c>
      <c r="D30" s="355" t="s">
        <v>1</v>
      </c>
      <c r="E30" s="356">
        <v>44082</v>
      </c>
      <c r="F30" s="366">
        <v>44689</v>
      </c>
      <c r="G30" s="357"/>
      <c r="H30" s="358">
        <f>DATE(YEAR(F30),MONTH(F30),DAY(F30)+1)</f>
        <v>44690</v>
      </c>
      <c r="I30" s="359">
        <f t="shared" ca="1" si="0"/>
        <v>1</v>
      </c>
      <c r="J30" s="353" t="str">
        <f t="shared" ca="1" si="1"/>
        <v>NOT DUE</v>
      </c>
      <c r="K30" s="354" t="s">
        <v>1079</v>
      </c>
      <c r="L30" s="360"/>
      <c r="M30" s="340"/>
    </row>
    <row r="31" spans="1:14" ht="26.45" customHeight="1">
      <c r="A31" s="353" t="s">
        <v>4768</v>
      </c>
      <c r="B31" s="354" t="s">
        <v>1057</v>
      </c>
      <c r="C31" s="354" t="s">
        <v>1058</v>
      </c>
      <c r="D31" s="355" t="s">
        <v>0</v>
      </c>
      <c r="E31" s="356">
        <v>44082</v>
      </c>
      <c r="F31" s="366">
        <v>44633</v>
      </c>
      <c r="G31" s="357"/>
      <c r="H31" s="358">
        <f>DATE(YEAR(F31),MONTH(F31)+3,DAY(F31)-1)</f>
        <v>44724</v>
      </c>
      <c r="I31" s="359">
        <f t="shared" ca="1" si="0"/>
        <v>35</v>
      </c>
      <c r="J31" s="353" t="str">
        <f t="shared" ca="1" si="1"/>
        <v>NOT DUE</v>
      </c>
      <c r="K31" s="354" t="s">
        <v>1079</v>
      </c>
      <c r="L31" s="360"/>
      <c r="M31" s="340"/>
    </row>
    <row r="32" spans="1:14" ht="26.45" customHeight="1">
      <c r="A32" s="353" t="s">
        <v>4769</v>
      </c>
      <c r="B32" s="354" t="s">
        <v>1059</v>
      </c>
      <c r="C32" s="354"/>
      <c r="D32" s="355" t="s">
        <v>4</v>
      </c>
      <c r="E32" s="356">
        <v>44082</v>
      </c>
      <c r="F32" s="366">
        <v>44661</v>
      </c>
      <c r="G32" s="357"/>
      <c r="H32" s="358">
        <f>EDATE(F32-1,1)</f>
        <v>44690</v>
      </c>
      <c r="I32" s="359">
        <f t="shared" ca="1" si="0"/>
        <v>1</v>
      </c>
      <c r="J32" s="353" t="str">
        <f t="shared" ca="1" si="1"/>
        <v>NOT DUE</v>
      </c>
      <c r="K32" s="354" t="s">
        <v>1080</v>
      </c>
      <c r="L32" s="360"/>
      <c r="M32" s="340"/>
    </row>
    <row r="33" spans="1:13" ht="26.45" customHeight="1">
      <c r="A33" s="353" t="s">
        <v>4770</v>
      </c>
      <c r="B33" s="354" t="s">
        <v>1060</v>
      </c>
      <c r="C33" s="354" t="s">
        <v>1061</v>
      </c>
      <c r="D33" s="355" t="s">
        <v>0</v>
      </c>
      <c r="E33" s="356">
        <v>44082</v>
      </c>
      <c r="F33" s="366">
        <v>44633</v>
      </c>
      <c r="G33" s="357"/>
      <c r="H33" s="358">
        <f>DATE(YEAR(F33),MONTH(F33)+3,DAY(F33)-1)</f>
        <v>44724</v>
      </c>
      <c r="I33" s="359">
        <f t="shared" ca="1" si="0"/>
        <v>35</v>
      </c>
      <c r="J33" s="353" t="str">
        <f t="shared" ca="1" si="1"/>
        <v>NOT DUE</v>
      </c>
      <c r="K33" s="354" t="s">
        <v>1080</v>
      </c>
      <c r="L33" s="360"/>
      <c r="M33" s="340"/>
    </row>
    <row r="34" spans="1:13" ht="15.75" customHeight="1">
      <c r="A34" s="353" t="s">
        <v>4771</v>
      </c>
      <c r="B34" s="354" t="s">
        <v>1546</v>
      </c>
      <c r="C34" s="354"/>
      <c r="D34" s="355" t="s">
        <v>1</v>
      </c>
      <c r="E34" s="356">
        <v>44082</v>
      </c>
      <c r="F34" s="366">
        <v>44689</v>
      </c>
      <c r="G34" s="357"/>
      <c r="H34" s="358">
        <f>DATE(YEAR(F34),MONTH(F34),DAY(F34)+1)</f>
        <v>44690</v>
      </c>
      <c r="I34" s="359">
        <f t="shared" ca="1" si="0"/>
        <v>1</v>
      </c>
      <c r="J34" s="353" t="str">
        <f t="shared" ca="1" si="1"/>
        <v>NOT DUE</v>
      </c>
      <c r="K34" s="354"/>
      <c r="L34" s="360"/>
      <c r="M34" s="340"/>
    </row>
    <row r="35" spans="1:13" ht="15.75" customHeight="1">
      <c r="A35" s="353" t="s">
        <v>4772</v>
      </c>
      <c r="B35" s="354" t="s">
        <v>1062</v>
      </c>
      <c r="C35" s="354" t="s">
        <v>1063</v>
      </c>
      <c r="D35" s="355" t="s">
        <v>376</v>
      </c>
      <c r="E35" s="356">
        <v>44082</v>
      </c>
      <c r="F35" s="356">
        <v>44449</v>
      </c>
      <c r="G35" s="357"/>
      <c r="H35" s="358">
        <f t="shared" ref="H35:H40" si="2">DATE(YEAR(F35)+1,MONTH(F35),DAY(F35)-1)</f>
        <v>44813</v>
      </c>
      <c r="I35" s="359">
        <f t="shared" ca="1" si="0"/>
        <v>124</v>
      </c>
      <c r="J35" s="353" t="str">
        <f t="shared" ca="1" si="1"/>
        <v>NOT DUE</v>
      </c>
      <c r="K35" s="354"/>
      <c r="L35" s="360"/>
      <c r="M35" s="340"/>
    </row>
    <row r="36" spans="1:13" ht="26.45" customHeight="1">
      <c r="A36" s="353" t="s">
        <v>4773</v>
      </c>
      <c r="B36" s="354" t="s">
        <v>1064</v>
      </c>
      <c r="C36" s="354" t="s">
        <v>1065</v>
      </c>
      <c r="D36" s="355" t="s">
        <v>376</v>
      </c>
      <c r="E36" s="356">
        <v>44082</v>
      </c>
      <c r="F36" s="356">
        <v>44449</v>
      </c>
      <c r="G36" s="357"/>
      <c r="H36" s="358">
        <f t="shared" si="2"/>
        <v>44813</v>
      </c>
      <c r="I36" s="359">
        <f t="shared" ca="1" si="0"/>
        <v>124</v>
      </c>
      <c r="J36" s="353" t="str">
        <f t="shared" ca="1" si="1"/>
        <v>NOT DUE</v>
      </c>
      <c r="K36" s="354"/>
      <c r="L36" s="360"/>
      <c r="M36" s="340"/>
    </row>
    <row r="37" spans="1:13" ht="26.45" customHeight="1">
      <c r="A37" s="353" t="s">
        <v>4774</v>
      </c>
      <c r="B37" s="354" t="s">
        <v>1066</v>
      </c>
      <c r="C37" s="354" t="s">
        <v>1067</v>
      </c>
      <c r="D37" s="355" t="s">
        <v>376</v>
      </c>
      <c r="E37" s="356">
        <v>44082</v>
      </c>
      <c r="F37" s="356">
        <v>44449</v>
      </c>
      <c r="G37" s="357"/>
      <c r="H37" s="358">
        <f t="shared" si="2"/>
        <v>44813</v>
      </c>
      <c r="I37" s="359">
        <f t="shared" ca="1" si="0"/>
        <v>124</v>
      </c>
      <c r="J37" s="353" t="str">
        <f t="shared" ca="1" si="1"/>
        <v>NOT DUE</v>
      </c>
      <c r="K37" s="354"/>
      <c r="L37" s="360"/>
      <c r="M37" s="340"/>
    </row>
    <row r="38" spans="1:13" ht="26.45" customHeight="1">
      <c r="A38" s="353" t="s">
        <v>4775</v>
      </c>
      <c r="B38" s="354" t="s">
        <v>1068</v>
      </c>
      <c r="C38" s="354" t="s">
        <v>1069</v>
      </c>
      <c r="D38" s="355" t="s">
        <v>376</v>
      </c>
      <c r="E38" s="356">
        <v>44082</v>
      </c>
      <c r="F38" s="356">
        <v>44449</v>
      </c>
      <c r="G38" s="357"/>
      <c r="H38" s="358">
        <f t="shared" si="2"/>
        <v>44813</v>
      </c>
      <c r="I38" s="359">
        <f t="shared" ca="1" si="0"/>
        <v>124</v>
      </c>
      <c r="J38" s="353" t="str">
        <f t="shared" ca="1" si="1"/>
        <v>NOT DUE</v>
      </c>
      <c r="K38" s="354"/>
      <c r="L38" s="360"/>
      <c r="M38" s="340"/>
    </row>
    <row r="39" spans="1:13" ht="26.45" customHeight="1">
      <c r="A39" s="353" t="s">
        <v>4776</v>
      </c>
      <c r="B39" s="354" t="s">
        <v>1070</v>
      </c>
      <c r="C39" s="354" t="s">
        <v>1071</v>
      </c>
      <c r="D39" s="355" t="s">
        <v>376</v>
      </c>
      <c r="E39" s="356">
        <v>44082</v>
      </c>
      <c r="F39" s="356">
        <v>44449</v>
      </c>
      <c r="G39" s="357"/>
      <c r="H39" s="358">
        <f t="shared" si="2"/>
        <v>44813</v>
      </c>
      <c r="I39" s="359">
        <f t="shared" ca="1" si="0"/>
        <v>124</v>
      </c>
      <c r="J39" s="353" t="str">
        <f t="shared" ca="1" si="1"/>
        <v>NOT DUE</v>
      </c>
      <c r="K39" s="354"/>
      <c r="L39" s="360"/>
      <c r="M39" s="340"/>
    </row>
    <row r="40" spans="1:13" ht="19.5" customHeight="1">
      <c r="A40" s="353" t="s">
        <v>4777</v>
      </c>
      <c r="B40" s="354" t="s">
        <v>1081</v>
      </c>
      <c r="C40" s="354" t="s">
        <v>1082</v>
      </c>
      <c r="D40" s="355" t="s">
        <v>376</v>
      </c>
      <c r="E40" s="356">
        <v>44082</v>
      </c>
      <c r="F40" s="356">
        <v>44449</v>
      </c>
      <c r="G40" s="357"/>
      <c r="H40" s="358">
        <f t="shared" si="2"/>
        <v>44813</v>
      </c>
      <c r="I40" s="359">
        <f t="shared" ca="1" si="0"/>
        <v>124</v>
      </c>
      <c r="J40" s="353" t="str">
        <f t="shared" ca="1" si="1"/>
        <v>NOT DUE</v>
      </c>
      <c r="K40" s="354"/>
      <c r="L40" s="360"/>
      <c r="M40" s="340"/>
    </row>
    <row r="41" spans="1:13" ht="15.75" customHeight="1">
      <c r="A41" s="361"/>
      <c r="B41" s="340"/>
      <c r="C41" s="349"/>
      <c r="D41" s="350"/>
      <c r="E41" s="340"/>
      <c r="F41" s="340"/>
      <c r="G41" s="340"/>
      <c r="H41" s="340"/>
      <c r="I41" s="340"/>
      <c r="J41" s="340"/>
      <c r="K41" s="340"/>
      <c r="L41" s="340"/>
      <c r="M41" s="340"/>
    </row>
    <row r="42" spans="1:13">
      <c r="A42" s="361"/>
      <c r="B42" s="340"/>
      <c r="C42" s="349"/>
      <c r="D42" s="350"/>
      <c r="E42" s="340"/>
      <c r="F42" s="340"/>
      <c r="G42" s="340"/>
      <c r="H42" s="340"/>
      <c r="I42" s="340"/>
      <c r="J42" s="340"/>
      <c r="K42" s="340"/>
      <c r="L42" s="340"/>
      <c r="M42" s="340"/>
    </row>
    <row r="43" spans="1:13">
      <c r="A43" s="361"/>
      <c r="B43" s="340"/>
      <c r="C43" s="349"/>
      <c r="D43" s="350"/>
      <c r="E43" s="340"/>
      <c r="F43" s="340"/>
      <c r="G43" s="340"/>
      <c r="H43" s="340"/>
      <c r="I43" s="340"/>
      <c r="J43" s="340"/>
      <c r="K43" s="340"/>
      <c r="L43" s="340"/>
      <c r="M43" s="340"/>
    </row>
    <row r="44" spans="1:13">
      <c r="A44" s="361"/>
      <c r="B44" s="362" t="s">
        <v>4545</v>
      </c>
      <c r="C44" s="349"/>
      <c r="D44" s="350" t="s">
        <v>3926</v>
      </c>
      <c r="E44" s="340"/>
      <c r="F44" s="340"/>
      <c r="G44" s="340"/>
      <c r="H44" s="362" t="s">
        <v>3927</v>
      </c>
      <c r="I44" s="340"/>
      <c r="J44" s="340"/>
      <c r="K44" s="340"/>
      <c r="L44" s="340"/>
      <c r="M44" s="340"/>
    </row>
    <row r="45" spans="1:13">
      <c r="A45" s="361"/>
      <c r="B45" s="340"/>
      <c r="C45" s="529" t="s">
        <v>4952</v>
      </c>
      <c r="D45" s="350"/>
      <c r="E45" s="340"/>
      <c r="F45" s="340"/>
      <c r="G45" s="340"/>
      <c r="H45" s="340"/>
      <c r="I45" s="340"/>
      <c r="J45" s="340"/>
      <c r="K45" s="340"/>
      <c r="L45" s="340"/>
      <c r="M45" s="340"/>
    </row>
    <row r="46" spans="1:13">
      <c r="A46" s="361"/>
      <c r="B46" s="340"/>
      <c r="C46" s="530"/>
      <c r="D46" s="350"/>
      <c r="E46" s="526" t="s">
        <v>5001</v>
      </c>
      <c r="F46" s="526"/>
      <c r="G46" s="526"/>
      <c r="H46" s="340"/>
      <c r="I46" s="526" t="s">
        <v>4949</v>
      </c>
      <c r="J46" s="526"/>
      <c r="K46" s="526"/>
      <c r="L46" s="340"/>
      <c r="M46" s="340"/>
    </row>
    <row r="47" spans="1:13">
      <c r="A47" s="361"/>
      <c r="B47" s="340"/>
      <c r="C47" s="349"/>
      <c r="D47" s="350"/>
      <c r="E47" s="527"/>
      <c r="F47" s="527"/>
      <c r="G47" s="527"/>
      <c r="H47" s="340"/>
      <c r="I47" s="527"/>
      <c r="J47" s="527"/>
      <c r="K47" s="527"/>
      <c r="L47" s="340"/>
      <c r="M47" s="340"/>
    </row>
    <row r="63" spans="9:9" ht="14.25">
      <c r="I63" s="363"/>
    </row>
  </sheetData>
  <sheetProtection selectLockedCells="1"/>
  <mergeCells count="15">
    <mergeCell ref="A4:B4"/>
    <mergeCell ref="D4:E4"/>
    <mergeCell ref="A5:B5"/>
    <mergeCell ref="A1:B1"/>
    <mergeCell ref="D1:E1"/>
    <mergeCell ref="A2:B2"/>
    <mergeCell ref="D2:E2"/>
    <mergeCell ref="A3:B3"/>
    <mergeCell ref="D3:E3"/>
    <mergeCell ref="I46:K46"/>
    <mergeCell ref="E47:G47"/>
    <mergeCell ref="I47:K47"/>
    <mergeCell ref="D5:E5"/>
    <mergeCell ref="C45:C46"/>
    <mergeCell ref="E46:G46"/>
  </mergeCells>
  <phoneticPr fontId="57" type="noConversion"/>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D55123-4678-4859-A2AE-A19257B87CEC}">
          <x14:formula1>
            <xm:f>Details!$A$1:$A$7</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zoomScaleNormal="100" workbookViewId="0">
      <selection activeCell="F34" sqref="F34"/>
    </sheetView>
  </sheetViews>
  <sheetFormatPr defaultRowHeight="13.5"/>
  <cols>
    <col min="1" max="1" width="10.875" style="287"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4779</v>
      </c>
      <c r="D3" s="518" t="s">
        <v>12</v>
      </c>
      <c r="E3" s="518"/>
      <c r="F3" s="249" t="s">
        <v>4778</v>
      </c>
    </row>
    <row r="4" spans="1:12" ht="18" customHeight="1">
      <c r="A4" s="517" t="s">
        <v>74</v>
      </c>
      <c r="B4" s="517"/>
      <c r="C4" s="29" t="s">
        <v>4739</v>
      </c>
      <c r="D4" s="518" t="s">
        <v>2072</v>
      </c>
      <c r="E4" s="518"/>
      <c r="F4" s="52">
        <v>3772</v>
      </c>
    </row>
    <row r="5" spans="1:12" ht="18" customHeight="1">
      <c r="A5" s="517" t="s">
        <v>75</v>
      </c>
      <c r="B5" s="517"/>
      <c r="C5" s="30" t="s">
        <v>4658</v>
      </c>
      <c r="D5" s="518" t="s">
        <v>4549</v>
      </c>
      <c r="E5" s="518"/>
      <c r="F5" s="115">
        <f>'Running Hours'!$D3</f>
        <v>44689</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95" customHeight="1">
      <c r="A8" s="12" t="s">
        <v>4780</v>
      </c>
      <c r="B8" s="24" t="s">
        <v>1563</v>
      </c>
      <c r="C8" s="24" t="s">
        <v>1564</v>
      </c>
      <c r="D8" s="34" t="s">
        <v>376</v>
      </c>
      <c r="E8" s="8">
        <v>44082</v>
      </c>
      <c r="F8" s="8">
        <v>44449</v>
      </c>
      <c r="G8" s="52"/>
      <c r="H8" s="10">
        <f>DATE(YEAR(F8)+1,MONTH(F8),DAY(F8)-1)</f>
        <v>44813</v>
      </c>
      <c r="I8" s="11">
        <f t="shared" ref="I8:I40" ca="1" si="0">IF(ISBLANK(H8),"",H8-DATE(YEAR(NOW()),MONTH(NOW()),DAY(NOW())))</f>
        <v>124</v>
      </c>
      <c r="J8" s="12" t="str">
        <f t="shared" ref="J8:J40" ca="1" si="1">IF(I8="","",IF(I8&lt;0,"OVERDUE","NOT DUE"))</f>
        <v>NOT DUE</v>
      </c>
      <c r="K8" s="24" t="s">
        <v>1581</v>
      </c>
      <c r="L8" s="113"/>
    </row>
    <row r="9" spans="1:12" ht="26.45" customHeight="1">
      <c r="A9" s="12" t="s">
        <v>4781</v>
      </c>
      <c r="B9" s="24" t="s">
        <v>1565</v>
      </c>
      <c r="C9" s="24" t="s">
        <v>1566</v>
      </c>
      <c r="D9" s="34" t="s">
        <v>734</v>
      </c>
      <c r="E9" s="8">
        <v>44082</v>
      </c>
      <c r="F9" s="8">
        <v>44082</v>
      </c>
      <c r="G9" s="52"/>
      <c r="H9" s="10">
        <f>DATE(YEAR(F9)+4,MONTH(F9),DAY(F9)-1)</f>
        <v>45542</v>
      </c>
      <c r="I9" s="11">
        <f t="shared" ca="1" si="0"/>
        <v>853</v>
      </c>
      <c r="J9" s="12" t="str">
        <f t="shared" ca="1" si="1"/>
        <v>NOT DUE</v>
      </c>
      <c r="K9" s="24"/>
      <c r="L9" s="113"/>
    </row>
    <row r="10" spans="1:12" ht="15.75" customHeight="1">
      <c r="A10" s="12" t="s">
        <v>4782</v>
      </c>
      <c r="B10" s="24" t="s">
        <v>1531</v>
      </c>
      <c r="C10" s="24" t="s">
        <v>4746</v>
      </c>
      <c r="D10" s="34" t="s">
        <v>0</v>
      </c>
      <c r="E10" s="8">
        <v>44082</v>
      </c>
      <c r="F10" s="366">
        <v>44633</v>
      </c>
      <c r="G10" s="52"/>
      <c r="H10" s="10">
        <f>DATE(YEAR(F10),MONTH(F10)+3,DAY(F10)-1)</f>
        <v>44724</v>
      </c>
      <c r="I10" s="11">
        <f t="shared" ca="1" si="0"/>
        <v>35</v>
      </c>
      <c r="J10" s="12" t="str">
        <f t="shared" ca="1" si="1"/>
        <v>NOT DUE</v>
      </c>
      <c r="K10" s="24"/>
      <c r="L10" s="113"/>
    </row>
    <row r="11" spans="1:12" ht="15.75" customHeight="1">
      <c r="A11" s="12" t="s">
        <v>4783</v>
      </c>
      <c r="B11" s="24" t="s">
        <v>1533</v>
      </c>
      <c r="C11" s="24" t="s">
        <v>1567</v>
      </c>
      <c r="D11" s="34" t="s">
        <v>376</v>
      </c>
      <c r="E11" s="8">
        <v>44082</v>
      </c>
      <c r="F11" s="306">
        <v>44449</v>
      </c>
      <c r="G11" s="52"/>
      <c r="H11" s="10">
        <f>DATE(YEAR(F11)+1,MONTH(F11),DAY(F11)-1)</f>
        <v>44813</v>
      </c>
      <c r="I11" s="11">
        <f t="shared" ca="1" si="0"/>
        <v>124</v>
      </c>
      <c r="J11" s="12" t="str">
        <f t="shared" ca="1" si="1"/>
        <v>NOT DUE</v>
      </c>
      <c r="K11" s="24"/>
      <c r="L11" s="113"/>
    </row>
    <row r="12" spans="1:12" ht="24.95" customHeight="1">
      <c r="A12" s="12" t="s">
        <v>4784</v>
      </c>
      <c r="B12" s="24" t="s">
        <v>1533</v>
      </c>
      <c r="C12" s="24" t="s">
        <v>1568</v>
      </c>
      <c r="D12" s="34" t="s">
        <v>734</v>
      </c>
      <c r="E12" s="8">
        <v>44082</v>
      </c>
      <c r="F12" s="8">
        <v>44082</v>
      </c>
      <c r="G12" s="52"/>
      <c r="H12" s="10">
        <f>DATE(YEAR(F12)+4,MONTH(F12),DAY(F12)-1)</f>
        <v>45542</v>
      </c>
      <c r="I12" s="11">
        <f t="shared" ca="1" si="0"/>
        <v>853</v>
      </c>
      <c r="J12" s="12" t="str">
        <f t="shared" ca="1" si="1"/>
        <v>NOT DUE</v>
      </c>
      <c r="K12" s="24" t="s">
        <v>1582</v>
      </c>
      <c r="L12" s="113"/>
    </row>
    <row r="13" spans="1:12" ht="15.75" customHeight="1">
      <c r="A13" s="12" t="s">
        <v>4785</v>
      </c>
      <c r="B13" s="24" t="s">
        <v>1569</v>
      </c>
      <c r="C13" s="24" t="s">
        <v>1570</v>
      </c>
      <c r="D13" s="34" t="s">
        <v>0</v>
      </c>
      <c r="E13" s="8">
        <v>44082</v>
      </c>
      <c r="F13" s="366">
        <v>44633</v>
      </c>
      <c r="G13" s="52"/>
      <c r="H13" s="10">
        <f>DATE(YEAR(F13),MONTH(F13)+3,DAY(F13)-1)</f>
        <v>44724</v>
      </c>
      <c r="I13" s="11">
        <f t="shared" ca="1" si="0"/>
        <v>35</v>
      </c>
      <c r="J13" s="12" t="str">
        <f t="shared" ca="1" si="1"/>
        <v>NOT DUE</v>
      </c>
      <c r="K13" s="24"/>
      <c r="L13" s="113"/>
    </row>
    <row r="14" spans="1:12" ht="15.75" customHeight="1">
      <c r="A14" s="12" t="s">
        <v>4786</v>
      </c>
      <c r="B14" s="24" t="s">
        <v>1569</v>
      </c>
      <c r="C14" s="24" t="s">
        <v>1568</v>
      </c>
      <c r="D14" s="34" t="s">
        <v>376</v>
      </c>
      <c r="E14" s="8">
        <v>44082</v>
      </c>
      <c r="F14" s="306">
        <v>44449</v>
      </c>
      <c r="G14" s="52"/>
      <c r="H14" s="10">
        <f>DATE(YEAR(F14)+1,MONTH(F14),DAY(F14)-1)</f>
        <v>44813</v>
      </c>
      <c r="I14" s="11">
        <f t="shared" ca="1" si="0"/>
        <v>124</v>
      </c>
      <c r="J14" s="12" t="str">
        <f t="shared" ca="1" si="1"/>
        <v>NOT DUE</v>
      </c>
      <c r="K14" s="24"/>
      <c r="L14" s="113"/>
    </row>
    <row r="15" spans="1:12" ht="26.45" customHeight="1">
      <c r="A15" s="12" t="s">
        <v>4787</v>
      </c>
      <c r="B15" s="24" t="s">
        <v>1536</v>
      </c>
      <c r="C15" s="24" t="s">
        <v>1571</v>
      </c>
      <c r="D15" s="34" t="s">
        <v>734</v>
      </c>
      <c r="E15" s="8">
        <v>44082</v>
      </c>
      <c r="F15" s="8">
        <v>44082</v>
      </c>
      <c r="G15" s="52"/>
      <c r="H15" s="10">
        <f>DATE(YEAR(F15)+4,MONTH(F15),DAY(F15)-1)</f>
        <v>45542</v>
      </c>
      <c r="I15" s="11">
        <f t="shared" ca="1" si="0"/>
        <v>853</v>
      </c>
      <c r="J15" s="12" t="str">
        <f t="shared" ca="1" si="1"/>
        <v>NOT DUE</v>
      </c>
      <c r="K15" s="24" t="s">
        <v>1583</v>
      </c>
      <c r="L15" s="113"/>
    </row>
    <row r="16" spans="1:12" ht="15.75" customHeight="1">
      <c r="A16" s="12" t="s">
        <v>4788</v>
      </c>
      <c r="B16" s="24" t="s">
        <v>1539</v>
      </c>
      <c r="C16" s="24" t="s">
        <v>1572</v>
      </c>
      <c r="D16" s="34" t="s">
        <v>376</v>
      </c>
      <c r="E16" s="8">
        <v>44082</v>
      </c>
      <c r="F16" s="306">
        <v>44449</v>
      </c>
      <c r="G16" s="52"/>
      <c r="H16" s="10">
        <f>DATE(YEAR(F16)+1,MONTH(F16),DAY(F16)-1)</f>
        <v>44813</v>
      </c>
      <c r="I16" s="11">
        <f t="shared" ca="1" si="0"/>
        <v>124</v>
      </c>
      <c r="J16" s="12" t="str">
        <f t="shared" ca="1" si="1"/>
        <v>NOT DUE</v>
      </c>
      <c r="K16" s="24" t="s">
        <v>1072</v>
      </c>
      <c r="L16" s="113"/>
    </row>
    <row r="17" spans="1:12" ht="24.95" customHeight="1">
      <c r="A17" s="12" t="s">
        <v>4789</v>
      </c>
      <c r="B17" s="24" t="s">
        <v>1539</v>
      </c>
      <c r="C17" s="24" t="s">
        <v>1573</v>
      </c>
      <c r="D17" s="34" t="s">
        <v>734</v>
      </c>
      <c r="E17" s="8">
        <v>44082</v>
      </c>
      <c r="F17" s="8">
        <v>44082</v>
      </c>
      <c r="G17" s="52"/>
      <c r="H17" s="10">
        <f>DATE(YEAR(F17)+4,MONTH(F17),DAY(F17)-1)</f>
        <v>45542</v>
      </c>
      <c r="I17" s="11">
        <f t="shared" ca="1" si="0"/>
        <v>853</v>
      </c>
      <c r="J17" s="12" t="str">
        <f t="shared" ca="1" si="1"/>
        <v>NOT DUE</v>
      </c>
      <c r="K17" s="24" t="s">
        <v>1073</v>
      </c>
      <c r="L17" s="113"/>
    </row>
    <row r="18" spans="1:12" ht="24.95" customHeight="1">
      <c r="A18" s="12" t="s">
        <v>4790</v>
      </c>
      <c r="B18" s="24" t="s">
        <v>559</v>
      </c>
      <c r="C18" s="24" t="s">
        <v>1574</v>
      </c>
      <c r="D18" s="34" t="s">
        <v>376</v>
      </c>
      <c r="E18" s="8">
        <v>44082</v>
      </c>
      <c r="F18" s="306">
        <v>44449</v>
      </c>
      <c r="G18" s="52"/>
      <c r="H18" s="10">
        <f>DATE(YEAR(F18)+1,MONTH(F18),DAY(F18)-1)</f>
        <v>44813</v>
      </c>
      <c r="I18" s="11">
        <f t="shared" ca="1" si="0"/>
        <v>124</v>
      </c>
      <c r="J18" s="12" t="str">
        <f t="shared" ca="1" si="1"/>
        <v>NOT DUE</v>
      </c>
      <c r="K18" s="24" t="s">
        <v>1074</v>
      </c>
      <c r="L18" s="113"/>
    </row>
    <row r="19" spans="1:12" ht="24.95" customHeight="1">
      <c r="A19" s="12" t="s">
        <v>4791</v>
      </c>
      <c r="B19" s="24" t="s">
        <v>4756</v>
      </c>
      <c r="C19" s="24" t="s">
        <v>1575</v>
      </c>
      <c r="D19" s="34" t="s">
        <v>734</v>
      </c>
      <c r="E19" s="8">
        <v>44082</v>
      </c>
      <c r="F19" s="8">
        <v>44082</v>
      </c>
      <c r="G19" s="52"/>
      <c r="H19" s="10">
        <f>DATE(YEAR(F19)+4,MONTH(F19),DAY(F19)-1)</f>
        <v>45542</v>
      </c>
      <c r="I19" s="11">
        <f t="shared" ca="1" si="0"/>
        <v>853</v>
      </c>
      <c r="J19" s="12" t="str">
        <f t="shared" ca="1" si="1"/>
        <v>NOT DUE</v>
      </c>
      <c r="K19" s="24" t="s">
        <v>1075</v>
      </c>
      <c r="L19" s="113"/>
    </row>
    <row r="20" spans="1:12" ht="24.95" customHeight="1">
      <c r="A20" s="12" t="s">
        <v>4792</v>
      </c>
      <c r="B20" s="24" t="s">
        <v>1544</v>
      </c>
      <c r="C20" s="24" t="s">
        <v>1576</v>
      </c>
      <c r="D20" s="34" t="s">
        <v>376</v>
      </c>
      <c r="E20" s="8">
        <v>44082</v>
      </c>
      <c r="F20" s="306">
        <v>44449</v>
      </c>
      <c r="G20" s="52"/>
      <c r="H20" s="10">
        <f>DATE(YEAR(F20)+1,MONTH(F20),DAY(F20)-1)</f>
        <v>44813</v>
      </c>
      <c r="I20" s="11">
        <f t="shared" ca="1" si="0"/>
        <v>124</v>
      </c>
      <c r="J20" s="12" t="str">
        <f t="shared" ca="1" si="1"/>
        <v>NOT DUE</v>
      </c>
      <c r="K20" s="24" t="s">
        <v>1076</v>
      </c>
      <c r="L20" s="113"/>
    </row>
    <row r="21" spans="1:12" ht="24.95" customHeight="1">
      <c r="A21" s="12" t="s">
        <v>4793</v>
      </c>
      <c r="B21" s="24" t="s">
        <v>1577</v>
      </c>
      <c r="C21" s="24" t="s">
        <v>1578</v>
      </c>
      <c r="D21" s="34" t="s">
        <v>376</v>
      </c>
      <c r="E21" s="8">
        <v>44082</v>
      </c>
      <c r="F21" s="306">
        <v>44449</v>
      </c>
      <c r="G21" s="52"/>
      <c r="H21" s="10">
        <f>DATE(YEAR(F21)+1,MONTH(F21),DAY(F21)-1)</f>
        <v>44813</v>
      </c>
      <c r="I21" s="11">
        <f t="shared" ca="1" si="0"/>
        <v>124</v>
      </c>
      <c r="J21" s="12" t="str">
        <f t="shared" ca="1" si="1"/>
        <v>NOT DUE</v>
      </c>
      <c r="K21" s="24" t="s">
        <v>1077</v>
      </c>
      <c r="L21" s="113"/>
    </row>
    <row r="22" spans="1:12" ht="24.95" customHeight="1">
      <c r="A22" s="12" t="s">
        <v>4794</v>
      </c>
      <c r="B22" s="24" t="s">
        <v>1579</v>
      </c>
      <c r="C22" s="24" t="s">
        <v>1580</v>
      </c>
      <c r="D22" s="34" t="s">
        <v>0</v>
      </c>
      <c r="E22" s="8">
        <v>44082</v>
      </c>
      <c r="F22" s="366">
        <v>44633</v>
      </c>
      <c r="G22" s="52"/>
      <c r="H22" s="10">
        <f>DATE(YEAR(F22),MONTH(F22)+3,DAY(F22)-1)</f>
        <v>44724</v>
      </c>
      <c r="I22" s="11">
        <f t="shared" ca="1" si="0"/>
        <v>35</v>
      </c>
      <c r="J22" s="12" t="str">
        <f t="shared" ca="1" si="1"/>
        <v>NOT DUE</v>
      </c>
      <c r="K22" s="24" t="s">
        <v>1077</v>
      </c>
      <c r="L22" s="113"/>
    </row>
    <row r="23" spans="1:12" ht="38.450000000000003" customHeight="1">
      <c r="A23" s="12" t="s">
        <v>4795</v>
      </c>
      <c r="B23" s="24" t="s">
        <v>1042</v>
      </c>
      <c r="C23" s="24" t="s">
        <v>1043</v>
      </c>
      <c r="D23" s="34" t="s">
        <v>1</v>
      </c>
      <c r="E23" s="8">
        <v>44082</v>
      </c>
      <c r="F23" s="366">
        <v>44689</v>
      </c>
      <c r="G23" s="52"/>
      <c r="H23" s="10">
        <f>DATE(YEAR(F23),MONTH(F23),DAY(F23)+1)</f>
        <v>44690</v>
      </c>
      <c r="I23" s="11">
        <f t="shared" ca="1" si="0"/>
        <v>1</v>
      </c>
      <c r="J23" s="12" t="str">
        <f t="shared" ca="1" si="1"/>
        <v>NOT DUE</v>
      </c>
      <c r="K23" s="24" t="s">
        <v>1077</v>
      </c>
      <c r="L23" s="113"/>
    </row>
    <row r="24" spans="1:12" ht="38.450000000000003" customHeight="1">
      <c r="A24" s="12" t="s">
        <v>4796</v>
      </c>
      <c r="B24" s="24" t="s">
        <v>1044</v>
      </c>
      <c r="C24" s="24" t="s">
        <v>1045</v>
      </c>
      <c r="D24" s="34" t="s">
        <v>1</v>
      </c>
      <c r="E24" s="8">
        <v>44082</v>
      </c>
      <c r="F24" s="366">
        <v>44689</v>
      </c>
      <c r="G24" s="52"/>
      <c r="H24" s="10">
        <f>DATE(YEAR(F24),MONTH(F24),DAY(F24)+1)</f>
        <v>44690</v>
      </c>
      <c r="I24" s="11">
        <f t="shared" ca="1" si="0"/>
        <v>1</v>
      </c>
      <c r="J24" s="12" t="str">
        <f t="shared" ca="1" si="1"/>
        <v>NOT DUE</v>
      </c>
      <c r="K24" s="24" t="s">
        <v>1077</v>
      </c>
      <c r="L24" s="113"/>
    </row>
    <row r="25" spans="1:12" ht="38.450000000000003" customHeight="1">
      <c r="A25" s="12" t="s">
        <v>4797</v>
      </c>
      <c r="B25" s="24" t="s">
        <v>1046</v>
      </c>
      <c r="C25" s="24" t="s">
        <v>1047</v>
      </c>
      <c r="D25" s="34" t="s">
        <v>1</v>
      </c>
      <c r="E25" s="8">
        <v>44082</v>
      </c>
      <c r="F25" s="366">
        <v>44689</v>
      </c>
      <c r="G25" s="52"/>
      <c r="H25" s="10">
        <f>DATE(YEAR(F25),MONTH(F25),DAY(F25)+1)</f>
        <v>44690</v>
      </c>
      <c r="I25" s="11">
        <f t="shared" ca="1" si="0"/>
        <v>1</v>
      </c>
      <c r="J25" s="12" t="str">
        <f t="shared" ca="1" si="1"/>
        <v>NOT DUE</v>
      </c>
      <c r="K25" s="24"/>
      <c r="L25" s="113"/>
    </row>
    <row r="26" spans="1:12" ht="38.450000000000003" customHeight="1">
      <c r="A26" s="12" t="s">
        <v>4798</v>
      </c>
      <c r="B26" s="24" t="s">
        <v>1048</v>
      </c>
      <c r="C26" s="24" t="s">
        <v>1049</v>
      </c>
      <c r="D26" s="34" t="s">
        <v>4</v>
      </c>
      <c r="E26" s="8">
        <v>44082</v>
      </c>
      <c r="F26" s="366">
        <v>44675</v>
      </c>
      <c r="G26" s="52"/>
      <c r="H26" s="10">
        <f>EDATE(F26-1,1)</f>
        <v>44704</v>
      </c>
      <c r="I26" s="11">
        <f t="shared" ca="1" si="0"/>
        <v>15</v>
      </c>
      <c r="J26" s="12" t="str">
        <f t="shared" ca="1" si="1"/>
        <v>NOT DUE</v>
      </c>
      <c r="K26" s="24" t="s">
        <v>1078</v>
      </c>
      <c r="L26" s="113"/>
    </row>
    <row r="27" spans="1:12" ht="24.95" customHeight="1">
      <c r="A27" s="12" t="s">
        <v>4799</v>
      </c>
      <c r="B27" s="24" t="s">
        <v>1050</v>
      </c>
      <c r="C27" s="24" t="s">
        <v>1051</v>
      </c>
      <c r="D27" s="34" t="s">
        <v>1</v>
      </c>
      <c r="E27" s="8">
        <v>44082</v>
      </c>
      <c r="F27" s="366">
        <v>44689</v>
      </c>
      <c r="G27" s="52"/>
      <c r="H27" s="10">
        <f>DATE(YEAR(F27),MONTH(F27),DAY(F27)+1)</f>
        <v>44690</v>
      </c>
      <c r="I27" s="11">
        <f t="shared" ca="1" si="0"/>
        <v>1</v>
      </c>
      <c r="J27" s="12" t="str">
        <f t="shared" ca="1" si="1"/>
        <v>NOT DUE</v>
      </c>
      <c r="K27" s="24" t="s">
        <v>1078</v>
      </c>
      <c r="L27" s="113"/>
    </row>
    <row r="28" spans="1:12" ht="24.95" customHeight="1">
      <c r="A28" s="12" t="s">
        <v>4800</v>
      </c>
      <c r="B28" s="24" t="s">
        <v>1052</v>
      </c>
      <c r="C28" s="24" t="s">
        <v>1053</v>
      </c>
      <c r="D28" s="34" t="s">
        <v>1</v>
      </c>
      <c r="E28" s="8">
        <v>44082</v>
      </c>
      <c r="F28" s="366">
        <v>44689</v>
      </c>
      <c r="G28" s="52"/>
      <c r="H28" s="10">
        <f>DATE(YEAR(F28),MONTH(F28),DAY(F28)+1)</f>
        <v>44690</v>
      </c>
      <c r="I28" s="11">
        <f t="shared" ca="1" si="0"/>
        <v>1</v>
      </c>
      <c r="J28" s="12" t="str">
        <f t="shared" ca="1" si="1"/>
        <v>NOT DUE</v>
      </c>
      <c r="K28" s="24" t="s">
        <v>1078</v>
      </c>
      <c r="L28" s="113"/>
    </row>
    <row r="29" spans="1:12" ht="26.45" customHeight="1">
      <c r="A29" s="12" t="s">
        <v>4801</v>
      </c>
      <c r="B29" s="24" t="s">
        <v>1054</v>
      </c>
      <c r="C29" s="24" t="s">
        <v>1055</v>
      </c>
      <c r="D29" s="34" t="s">
        <v>1</v>
      </c>
      <c r="E29" s="8">
        <v>44082</v>
      </c>
      <c r="F29" s="366">
        <v>44689</v>
      </c>
      <c r="G29" s="52"/>
      <c r="H29" s="10">
        <f>DATE(YEAR(F29),MONTH(F29),DAY(F29)+1)</f>
        <v>44690</v>
      </c>
      <c r="I29" s="11">
        <f t="shared" ca="1" si="0"/>
        <v>1</v>
      </c>
      <c r="J29" s="12" t="str">
        <f t="shared" ca="1" si="1"/>
        <v>NOT DUE</v>
      </c>
      <c r="K29" s="24" t="s">
        <v>1079</v>
      </c>
      <c r="L29" s="113"/>
    </row>
    <row r="30" spans="1:12" ht="26.45" customHeight="1">
      <c r="A30" s="12" t="s">
        <v>4802</v>
      </c>
      <c r="B30" s="24" t="s">
        <v>1056</v>
      </c>
      <c r="C30" s="24" t="s">
        <v>1043</v>
      </c>
      <c r="D30" s="34" t="s">
        <v>1</v>
      </c>
      <c r="E30" s="8">
        <v>44082</v>
      </c>
      <c r="F30" s="366">
        <v>44689</v>
      </c>
      <c r="G30" s="52"/>
      <c r="H30" s="10">
        <f>DATE(YEAR(F30),MONTH(F30),DAY(F30)+1)</f>
        <v>44690</v>
      </c>
      <c r="I30" s="11">
        <f t="shared" ca="1" si="0"/>
        <v>1</v>
      </c>
      <c r="J30" s="12" t="str">
        <f t="shared" ca="1" si="1"/>
        <v>NOT DUE</v>
      </c>
      <c r="K30" s="24" t="s">
        <v>1079</v>
      </c>
      <c r="L30" s="113"/>
    </row>
    <row r="31" spans="1:12" ht="26.45" customHeight="1">
      <c r="A31" s="12" t="s">
        <v>4803</v>
      </c>
      <c r="B31" s="24" t="s">
        <v>1057</v>
      </c>
      <c r="C31" s="24" t="s">
        <v>1058</v>
      </c>
      <c r="D31" s="34" t="s">
        <v>0</v>
      </c>
      <c r="E31" s="8">
        <v>44082</v>
      </c>
      <c r="F31" s="366">
        <v>44633</v>
      </c>
      <c r="G31" s="52"/>
      <c r="H31" s="10">
        <f>DATE(YEAR(F31),MONTH(F31)+3,DAY(F31)-1)</f>
        <v>44724</v>
      </c>
      <c r="I31" s="11">
        <f t="shared" ca="1" si="0"/>
        <v>35</v>
      </c>
      <c r="J31" s="12" t="str">
        <f t="shared" ca="1" si="1"/>
        <v>NOT DUE</v>
      </c>
      <c r="K31" s="24" t="s">
        <v>1079</v>
      </c>
      <c r="L31" s="113"/>
    </row>
    <row r="32" spans="1:12" ht="26.45" customHeight="1">
      <c r="A32" s="12" t="s">
        <v>4804</v>
      </c>
      <c r="B32" s="24" t="s">
        <v>1059</v>
      </c>
      <c r="C32" s="24"/>
      <c r="D32" s="34" t="s">
        <v>4</v>
      </c>
      <c r="E32" s="8">
        <v>44082</v>
      </c>
      <c r="F32" s="366">
        <v>44661</v>
      </c>
      <c r="G32" s="52"/>
      <c r="H32" s="10">
        <f>EDATE(F32-1,1)</f>
        <v>44690</v>
      </c>
      <c r="I32" s="11">
        <f t="shared" ca="1" si="0"/>
        <v>1</v>
      </c>
      <c r="J32" s="12" t="str">
        <f t="shared" ca="1" si="1"/>
        <v>NOT DUE</v>
      </c>
      <c r="K32" s="24" t="s">
        <v>1080</v>
      </c>
      <c r="L32" s="113"/>
    </row>
    <row r="33" spans="1:12" ht="26.45" customHeight="1">
      <c r="A33" s="12" t="s">
        <v>4805</v>
      </c>
      <c r="B33" s="24" t="s">
        <v>1060</v>
      </c>
      <c r="C33" s="24" t="s">
        <v>1061</v>
      </c>
      <c r="D33" s="34" t="s">
        <v>0</v>
      </c>
      <c r="E33" s="8">
        <v>44082</v>
      </c>
      <c r="F33" s="366">
        <v>44633</v>
      </c>
      <c r="G33" s="52"/>
      <c r="H33" s="10">
        <f>DATE(YEAR(F33),MONTH(F33)+3,DAY(F33)-1)</f>
        <v>44724</v>
      </c>
      <c r="I33" s="11">
        <f t="shared" ca="1" si="0"/>
        <v>35</v>
      </c>
      <c r="J33" s="12" t="str">
        <f t="shared" ca="1" si="1"/>
        <v>NOT DUE</v>
      </c>
      <c r="K33" s="24" t="s">
        <v>1080</v>
      </c>
      <c r="L33" s="113"/>
    </row>
    <row r="34" spans="1:12" ht="15.75" customHeight="1">
      <c r="A34" s="12" t="s">
        <v>4806</v>
      </c>
      <c r="B34" s="24" t="s">
        <v>1546</v>
      </c>
      <c r="C34" s="24"/>
      <c r="D34" s="34" t="s">
        <v>1</v>
      </c>
      <c r="E34" s="8">
        <v>44082</v>
      </c>
      <c r="F34" s="366">
        <v>44689</v>
      </c>
      <c r="G34" s="52"/>
      <c r="H34" s="10">
        <f>DATE(YEAR(F34),MONTH(F34),DAY(F34)+1)</f>
        <v>44690</v>
      </c>
      <c r="I34" s="11">
        <f t="shared" ca="1" si="0"/>
        <v>1</v>
      </c>
      <c r="J34" s="12" t="str">
        <f t="shared" ca="1" si="1"/>
        <v>NOT DUE</v>
      </c>
      <c r="K34" s="24"/>
      <c r="L34" s="113"/>
    </row>
    <row r="35" spans="1:12" ht="15.75" customHeight="1">
      <c r="A35" s="12" t="s">
        <v>4807</v>
      </c>
      <c r="B35" s="24" t="s">
        <v>1062</v>
      </c>
      <c r="C35" s="24" t="s">
        <v>1063</v>
      </c>
      <c r="D35" s="34" t="s">
        <v>376</v>
      </c>
      <c r="E35" s="8">
        <v>44082</v>
      </c>
      <c r="F35" s="306">
        <v>44449</v>
      </c>
      <c r="G35" s="52"/>
      <c r="H35" s="10">
        <f t="shared" ref="H35:H40" si="2">DATE(YEAR(F35)+1,MONTH(F35),DAY(F35)-1)</f>
        <v>44813</v>
      </c>
      <c r="I35" s="11">
        <f t="shared" ca="1" si="0"/>
        <v>124</v>
      </c>
      <c r="J35" s="12" t="str">
        <f t="shared" ca="1" si="1"/>
        <v>NOT DUE</v>
      </c>
      <c r="K35" s="24"/>
      <c r="L35" s="113"/>
    </row>
    <row r="36" spans="1:12" ht="26.45" customHeight="1">
      <c r="A36" s="12" t="s">
        <v>4808</v>
      </c>
      <c r="B36" s="24" t="s">
        <v>1064</v>
      </c>
      <c r="C36" s="24" t="s">
        <v>1065</v>
      </c>
      <c r="D36" s="34" t="s">
        <v>376</v>
      </c>
      <c r="E36" s="8">
        <v>44082</v>
      </c>
      <c r="F36" s="306">
        <v>44449</v>
      </c>
      <c r="G36" s="52"/>
      <c r="H36" s="10">
        <f t="shared" si="2"/>
        <v>44813</v>
      </c>
      <c r="I36" s="11">
        <f t="shared" ca="1" si="0"/>
        <v>124</v>
      </c>
      <c r="J36" s="12" t="str">
        <f t="shared" ca="1" si="1"/>
        <v>NOT DUE</v>
      </c>
      <c r="K36" s="24"/>
      <c r="L36" s="113"/>
    </row>
    <row r="37" spans="1:12" ht="26.45" customHeight="1">
      <c r="A37" s="12" t="s">
        <v>4809</v>
      </c>
      <c r="B37" s="24" t="s">
        <v>1066</v>
      </c>
      <c r="C37" s="24" t="s">
        <v>1067</v>
      </c>
      <c r="D37" s="34" t="s">
        <v>376</v>
      </c>
      <c r="E37" s="8">
        <v>44082</v>
      </c>
      <c r="F37" s="306">
        <v>44449</v>
      </c>
      <c r="G37" s="52"/>
      <c r="H37" s="10">
        <f t="shared" si="2"/>
        <v>44813</v>
      </c>
      <c r="I37" s="11">
        <f t="shared" ca="1" si="0"/>
        <v>124</v>
      </c>
      <c r="J37" s="12" t="str">
        <f t="shared" ca="1" si="1"/>
        <v>NOT DUE</v>
      </c>
      <c r="K37" s="24"/>
      <c r="L37" s="113"/>
    </row>
    <row r="38" spans="1:12" ht="26.45" customHeight="1">
      <c r="A38" s="12" t="s">
        <v>4810</v>
      </c>
      <c r="B38" s="24" t="s">
        <v>1068</v>
      </c>
      <c r="C38" s="24" t="s">
        <v>1069</v>
      </c>
      <c r="D38" s="34" t="s">
        <v>376</v>
      </c>
      <c r="E38" s="8">
        <v>44082</v>
      </c>
      <c r="F38" s="306">
        <v>44449</v>
      </c>
      <c r="G38" s="52"/>
      <c r="H38" s="10">
        <f t="shared" si="2"/>
        <v>44813</v>
      </c>
      <c r="I38" s="11">
        <f t="shared" ca="1" si="0"/>
        <v>124</v>
      </c>
      <c r="J38" s="12" t="str">
        <f t="shared" ca="1" si="1"/>
        <v>NOT DUE</v>
      </c>
      <c r="K38" s="24"/>
      <c r="L38" s="113"/>
    </row>
    <row r="39" spans="1:12" ht="26.45" customHeight="1">
      <c r="A39" s="12" t="s">
        <v>4811</v>
      </c>
      <c r="B39" s="24" t="s">
        <v>1070</v>
      </c>
      <c r="C39" s="24" t="s">
        <v>1071</v>
      </c>
      <c r="D39" s="34" t="s">
        <v>376</v>
      </c>
      <c r="E39" s="8">
        <v>44082</v>
      </c>
      <c r="F39" s="306">
        <v>44449</v>
      </c>
      <c r="G39" s="52"/>
      <c r="H39" s="10">
        <f t="shared" si="2"/>
        <v>44813</v>
      </c>
      <c r="I39" s="11">
        <f t="shared" ca="1" si="0"/>
        <v>124</v>
      </c>
      <c r="J39" s="12" t="str">
        <f t="shared" ca="1" si="1"/>
        <v>NOT DUE</v>
      </c>
      <c r="K39" s="24"/>
      <c r="L39" s="113"/>
    </row>
    <row r="40" spans="1:12" ht="15.75" customHeight="1">
      <c r="A40" s="12" t="s">
        <v>4812</v>
      </c>
      <c r="B40" s="24" t="s">
        <v>1081</v>
      </c>
      <c r="C40" s="24" t="s">
        <v>1082</v>
      </c>
      <c r="D40" s="34" t="s">
        <v>376</v>
      </c>
      <c r="E40" s="8">
        <v>44082</v>
      </c>
      <c r="F40" s="306">
        <v>44449</v>
      </c>
      <c r="G40" s="52"/>
      <c r="H40" s="10">
        <f t="shared" si="2"/>
        <v>44813</v>
      </c>
      <c r="I40" s="11">
        <f t="shared" ca="1" si="0"/>
        <v>124</v>
      </c>
      <c r="J40" s="12" t="str">
        <f t="shared" ca="1" si="1"/>
        <v>NOT DUE</v>
      </c>
      <c r="K40" s="24"/>
      <c r="L40" s="113"/>
    </row>
    <row r="41" spans="1:12" ht="15.75" customHeight="1"/>
    <row r="44" spans="1:12">
      <c r="B44" s="206" t="s">
        <v>4545</v>
      </c>
      <c r="D44" s="39" t="s">
        <v>3926</v>
      </c>
      <c r="H44" s="206" t="s">
        <v>3927</v>
      </c>
    </row>
    <row r="46" spans="1:12">
      <c r="C46" s="247" t="s">
        <v>4969</v>
      </c>
      <c r="E46" s="462" t="s">
        <v>5002</v>
      </c>
      <c r="F46" s="462"/>
      <c r="G46" s="462"/>
      <c r="I46" s="462" t="s">
        <v>4951</v>
      </c>
      <c r="J46" s="462"/>
      <c r="K46" s="462"/>
    </row>
    <row r="47" spans="1:12">
      <c r="E47" s="463"/>
      <c r="F47" s="463"/>
      <c r="G47" s="463"/>
      <c r="I47" s="463"/>
      <c r="J47" s="463"/>
      <c r="K47" s="463"/>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4755F57-5FD3-4A67-80A6-39524F8AF97C}">
          <x14:formula1>
            <xm:f>Details!$A$1:$A$7</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topLeftCell="A13"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1644</v>
      </c>
      <c r="D3" s="518" t="s">
        <v>12</v>
      </c>
      <c r="E3" s="518"/>
      <c r="F3" s="249" t="s">
        <v>2190</v>
      </c>
    </row>
    <row r="4" spans="1:12" ht="18" customHeight="1">
      <c r="A4" s="517" t="s">
        <v>74</v>
      </c>
      <c r="B4" s="517"/>
      <c r="C4" s="29" t="s">
        <v>4664</v>
      </c>
      <c r="D4" s="518" t="s">
        <v>2072</v>
      </c>
      <c r="E4" s="518"/>
      <c r="F4" s="82"/>
    </row>
    <row r="5" spans="1:12" ht="18" customHeight="1">
      <c r="A5" s="517" t="s">
        <v>75</v>
      </c>
      <c r="B5" s="517"/>
      <c r="C5" s="30" t="s">
        <v>4658</v>
      </c>
      <c r="D5" s="518" t="s">
        <v>4549</v>
      </c>
      <c r="E5" s="518"/>
      <c r="F5" s="115">
        <f>'Running Hours'!$D3</f>
        <v>44689</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2408</v>
      </c>
      <c r="B8" s="24" t="s">
        <v>1628</v>
      </c>
      <c r="C8" s="24" t="s">
        <v>1629</v>
      </c>
      <c r="D8" s="34" t="s">
        <v>583</v>
      </c>
      <c r="E8" s="8">
        <v>44082</v>
      </c>
      <c r="F8" s="8">
        <v>44082</v>
      </c>
      <c r="G8" s="82"/>
      <c r="H8" s="10">
        <f>F8+(365*2)</f>
        <v>44812</v>
      </c>
      <c r="I8" s="11">
        <f t="shared" ref="I8:I37" ca="1" si="0">IF(ISBLANK(H8),"",H8-DATE(YEAR(NOW()),MONTH(NOW()),DAY(NOW())))</f>
        <v>123</v>
      </c>
      <c r="J8" s="12" t="str">
        <f t="shared" ref="J8:J37" ca="1" si="1">IF(I8="","",IF(I8&lt;0,"OVERDUE","NOT DUE"))</f>
        <v>NOT DUE</v>
      </c>
      <c r="K8" s="24" t="s">
        <v>1643</v>
      </c>
      <c r="L8" s="113"/>
    </row>
    <row r="9" spans="1:12" ht="24">
      <c r="A9" s="12" t="s">
        <v>2409</v>
      </c>
      <c r="B9" s="24" t="s">
        <v>1630</v>
      </c>
      <c r="C9" s="24" t="s">
        <v>1631</v>
      </c>
      <c r="D9" s="34" t="s">
        <v>583</v>
      </c>
      <c r="E9" s="8">
        <v>44082</v>
      </c>
      <c r="F9" s="8">
        <v>44082</v>
      </c>
      <c r="G9" s="82"/>
      <c r="H9" s="10">
        <f>F9+(365*2)</f>
        <v>44812</v>
      </c>
      <c r="I9" s="11">
        <f t="shared" ca="1" si="0"/>
        <v>123</v>
      </c>
      <c r="J9" s="12" t="str">
        <f t="shared" ca="1" si="1"/>
        <v>NOT DUE</v>
      </c>
      <c r="K9" s="24"/>
      <c r="L9" s="113"/>
    </row>
    <row r="10" spans="1:12" ht="24">
      <c r="A10" s="273" t="s">
        <v>2410</v>
      </c>
      <c r="B10" s="24" t="s">
        <v>1632</v>
      </c>
      <c r="C10" s="24" t="s">
        <v>1633</v>
      </c>
      <c r="D10" s="34" t="s">
        <v>0</v>
      </c>
      <c r="E10" s="8">
        <v>44082</v>
      </c>
      <c r="F10" s="366">
        <v>44633</v>
      </c>
      <c r="G10" s="82"/>
      <c r="H10" s="10">
        <f>F10+90</f>
        <v>44723</v>
      </c>
      <c r="I10" s="11">
        <f t="shared" ca="1" si="0"/>
        <v>34</v>
      </c>
      <c r="J10" s="12" t="str">
        <f t="shared" ca="1" si="1"/>
        <v>NOT DUE</v>
      </c>
      <c r="K10" s="24"/>
      <c r="L10" s="113"/>
    </row>
    <row r="11" spans="1:12" ht="24">
      <c r="A11" s="12" t="s">
        <v>2411</v>
      </c>
      <c r="B11" s="24" t="s">
        <v>1634</v>
      </c>
      <c r="C11" s="24" t="s">
        <v>1635</v>
      </c>
      <c r="D11" s="34" t="s">
        <v>376</v>
      </c>
      <c r="E11" s="8">
        <v>44082</v>
      </c>
      <c r="F11" s="8">
        <v>44449</v>
      </c>
      <c r="G11" s="82"/>
      <c r="H11" s="10">
        <f t="shared" ref="H11:H15" si="2">F11+365</f>
        <v>44814</v>
      </c>
      <c r="I11" s="11">
        <f t="shared" ca="1" si="0"/>
        <v>125</v>
      </c>
      <c r="J11" s="12" t="str">
        <f t="shared" ca="1" si="1"/>
        <v>NOT DUE</v>
      </c>
      <c r="K11" s="24"/>
      <c r="L11" s="113"/>
    </row>
    <row r="12" spans="1:12">
      <c r="A12" s="12" t="s">
        <v>2412</v>
      </c>
      <c r="B12" s="24" t="s">
        <v>3460</v>
      </c>
      <c r="C12" s="24" t="s">
        <v>3461</v>
      </c>
      <c r="D12" s="34" t="s">
        <v>376</v>
      </c>
      <c r="E12" s="8">
        <v>44082</v>
      </c>
      <c r="F12" s="306">
        <v>44449</v>
      </c>
      <c r="G12" s="82"/>
      <c r="H12" s="10">
        <f t="shared" si="2"/>
        <v>44814</v>
      </c>
      <c r="I12" s="11">
        <f t="shared" ca="1" si="0"/>
        <v>125</v>
      </c>
      <c r="J12" s="12" t="str">
        <f t="shared" ca="1" si="1"/>
        <v>NOT DUE</v>
      </c>
      <c r="K12" s="24"/>
      <c r="L12" s="113"/>
    </row>
    <row r="13" spans="1:12" ht="24">
      <c r="A13" s="12" t="s">
        <v>2413</v>
      </c>
      <c r="B13" s="24" t="s">
        <v>1636</v>
      </c>
      <c r="C13" s="24" t="s">
        <v>1637</v>
      </c>
      <c r="D13" s="34" t="s">
        <v>376</v>
      </c>
      <c r="E13" s="8">
        <v>44082</v>
      </c>
      <c r="F13" s="306">
        <v>44449</v>
      </c>
      <c r="G13" s="82"/>
      <c r="H13" s="10">
        <f t="shared" si="2"/>
        <v>44814</v>
      </c>
      <c r="I13" s="11">
        <f t="shared" ca="1" si="0"/>
        <v>125</v>
      </c>
      <c r="J13" s="12" t="str">
        <f t="shared" ca="1" si="1"/>
        <v>NOT DUE</v>
      </c>
      <c r="K13" s="24"/>
      <c r="L13" s="113"/>
    </row>
    <row r="14" spans="1:12" ht="24">
      <c r="A14" s="12" t="s">
        <v>2414</v>
      </c>
      <c r="B14" s="24" t="s">
        <v>1638</v>
      </c>
      <c r="C14" s="24" t="s">
        <v>1639</v>
      </c>
      <c r="D14" s="34" t="s">
        <v>376</v>
      </c>
      <c r="E14" s="8">
        <v>44082</v>
      </c>
      <c r="F14" s="306">
        <v>44449</v>
      </c>
      <c r="G14" s="82"/>
      <c r="H14" s="10">
        <f t="shared" si="2"/>
        <v>44814</v>
      </c>
      <c r="I14" s="11">
        <f t="shared" ca="1" si="0"/>
        <v>125</v>
      </c>
      <c r="J14" s="12" t="str">
        <f t="shared" ca="1" si="1"/>
        <v>NOT DUE</v>
      </c>
      <c r="K14" s="24"/>
      <c r="L14" s="113"/>
    </row>
    <row r="15" spans="1:12" ht="24">
      <c r="A15" s="12" t="s">
        <v>2415</v>
      </c>
      <c r="B15" s="24" t="s">
        <v>1640</v>
      </c>
      <c r="C15" s="24" t="s">
        <v>1641</v>
      </c>
      <c r="D15" s="34" t="s">
        <v>376</v>
      </c>
      <c r="E15" s="8">
        <v>44082</v>
      </c>
      <c r="F15" s="306">
        <v>44449</v>
      </c>
      <c r="G15" s="82"/>
      <c r="H15" s="10">
        <f t="shared" si="2"/>
        <v>44814</v>
      </c>
      <c r="I15" s="11">
        <f t="shared" ca="1" si="0"/>
        <v>125</v>
      </c>
      <c r="J15" s="12" t="str">
        <f t="shared" ca="1" si="1"/>
        <v>NOT DUE</v>
      </c>
      <c r="K15" s="24"/>
      <c r="L15" s="113"/>
    </row>
    <row r="16" spans="1:12" ht="24">
      <c r="A16" s="273" t="s">
        <v>2416</v>
      </c>
      <c r="B16" s="24" t="s">
        <v>1642</v>
      </c>
      <c r="C16" s="24" t="s">
        <v>1641</v>
      </c>
      <c r="D16" s="34" t="s">
        <v>0</v>
      </c>
      <c r="E16" s="8">
        <v>44082</v>
      </c>
      <c r="F16" s="366">
        <v>44633</v>
      </c>
      <c r="G16" s="82"/>
      <c r="H16" s="10">
        <f>F16+90</f>
        <v>44723</v>
      </c>
      <c r="I16" s="11">
        <f t="shared" ca="1" si="0"/>
        <v>34</v>
      </c>
      <c r="J16" s="12" t="str">
        <f t="shared" ca="1" si="1"/>
        <v>NOT DUE</v>
      </c>
      <c r="K16" s="24"/>
      <c r="L16" s="15"/>
    </row>
    <row r="17" spans="1:12" ht="36">
      <c r="A17" s="271" t="s">
        <v>2417</v>
      </c>
      <c r="B17" s="24" t="s">
        <v>1042</v>
      </c>
      <c r="C17" s="24" t="s">
        <v>1043</v>
      </c>
      <c r="D17" s="34" t="s">
        <v>1</v>
      </c>
      <c r="E17" s="8">
        <v>44082</v>
      </c>
      <c r="F17" s="366">
        <v>44689</v>
      </c>
      <c r="G17" s="82"/>
      <c r="H17" s="10">
        <f>F17+1</f>
        <v>44690</v>
      </c>
      <c r="I17" s="11">
        <f t="shared" ca="1" si="0"/>
        <v>1</v>
      </c>
      <c r="J17" s="12" t="str">
        <f t="shared" ca="1" si="1"/>
        <v>NOT DUE</v>
      </c>
      <c r="K17" s="24" t="s">
        <v>1072</v>
      </c>
      <c r="L17" s="15"/>
    </row>
    <row r="18" spans="1:12" ht="36">
      <c r="A18" s="271" t="s">
        <v>2418</v>
      </c>
      <c r="B18" s="24" t="s">
        <v>1044</v>
      </c>
      <c r="C18" s="24" t="s">
        <v>1045</v>
      </c>
      <c r="D18" s="34" t="s">
        <v>1</v>
      </c>
      <c r="E18" s="8">
        <v>44082</v>
      </c>
      <c r="F18" s="366">
        <v>44689</v>
      </c>
      <c r="G18" s="82"/>
      <c r="H18" s="10">
        <f t="shared" ref="H18:H19" si="3">F18+1</f>
        <v>44690</v>
      </c>
      <c r="I18" s="11">
        <f t="shared" ca="1" si="0"/>
        <v>1</v>
      </c>
      <c r="J18" s="12" t="str">
        <f t="shared" ca="1" si="1"/>
        <v>NOT DUE</v>
      </c>
      <c r="K18" s="24" t="s">
        <v>1073</v>
      </c>
      <c r="L18" s="15"/>
    </row>
    <row r="19" spans="1:12" ht="36">
      <c r="A19" s="271" t="s">
        <v>2419</v>
      </c>
      <c r="B19" s="24" t="s">
        <v>1046</v>
      </c>
      <c r="C19" s="24" t="s">
        <v>1047</v>
      </c>
      <c r="D19" s="34" t="s">
        <v>1</v>
      </c>
      <c r="E19" s="8">
        <v>44082</v>
      </c>
      <c r="F19" s="366">
        <v>44689</v>
      </c>
      <c r="G19" s="82"/>
      <c r="H19" s="10">
        <f t="shared" si="3"/>
        <v>44690</v>
      </c>
      <c r="I19" s="11">
        <f t="shared" ca="1" si="0"/>
        <v>1</v>
      </c>
      <c r="J19" s="12" t="str">
        <f t="shared" ca="1" si="1"/>
        <v>NOT DUE</v>
      </c>
      <c r="K19" s="24" t="s">
        <v>1074</v>
      </c>
      <c r="L19" s="15"/>
    </row>
    <row r="20" spans="1:12" ht="38.450000000000003" customHeight="1">
      <c r="A20" s="274" t="s">
        <v>2420</v>
      </c>
      <c r="B20" s="24" t="s">
        <v>1048</v>
      </c>
      <c r="C20" s="24" t="s">
        <v>1049</v>
      </c>
      <c r="D20" s="34" t="s">
        <v>4</v>
      </c>
      <c r="E20" s="8">
        <v>44082</v>
      </c>
      <c r="F20" s="366">
        <v>44689</v>
      </c>
      <c r="G20" s="82"/>
      <c r="H20" s="10">
        <f>F20+30</f>
        <v>44719</v>
      </c>
      <c r="I20" s="11">
        <f t="shared" ca="1" si="0"/>
        <v>30</v>
      </c>
      <c r="J20" s="12" t="str">
        <f t="shared" ca="1" si="1"/>
        <v>NOT DUE</v>
      </c>
      <c r="K20" s="24" t="s">
        <v>1075</v>
      </c>
      <c r="L20" s="15"/>
    </row>
    <row r="21" spans="1:12" ht="24">
      <c r="A21" s="271" t="s">
        <v>2421</v>
      </c>
      <c r="B21" s="24" t="s">
        <v>1050</v>
      </c>
      <c r="C21" s="24" t="s">
        <v>1051</v>
      </c>
      <c r="D21" s="34" t="s">
        <v>1</v>
      </c>
      <c r="E21" s="8">
        <v>44082</v>
      </c>
      <c r="F21" s="366">
        <v>44689</v>
      </c>
      <c r="G21" s="82"/>
      <c r="H21" s="10">
        <f>F21+1</f>
        <v>44690</v>
      </c>
      <c r="I21" s="11">
        <f t="shared" ca="1" si="0"/>
        <v>1</v>
      </c>
      <c r="J21" s="12" t="str">
        <f t="shared" ca="1" si="1"/>
        <v>NOT DUE</v>
      </c>
      <c r="K21" s="24" t="s">
        <v>1076</v>
      </c>
      <c r="L21" s="15"/>
    </row>
    <row r="22" spans="1:12" ht="26.45" customHeight="1">
      <c r="A22" s="271" t="s">
        <v>2422</v>
      </c>
      <c r="B22" s="24" t="s">
        <v>1052</v>
      </c>
      <c r="C22" s="24" t="s">
        <v>1053</v>
      </c>
      <c r="D22" s="34" t="s">
        <v>1</v>
      </c>
      <c r="E22" s="8">
        <v>44082</v>
      </c>
      <c r="F22" s="366">
        <v>44689</v>
      </c>
      <c r="G22" s="82"/>
      <c r="H22" s="10">
        <f t="shared" ref="H22:H24" si="4">F22+1</f>
        <v>44690</v>
      </c>
      <c r="I22" s="11">
        <f t="shared" ca="1" si="0"/>
        <v>1</v>
      </c>
      <c r="J22" s="12" t="str">
        <f t="shared" ca="1" si="1"/>
        <v>NOT DUE</v>
      </c>
      <c r="K22" s="24" t="s">
        <v>1077</v>
      </c>
      <c r="L22" s="15"/>
    </row>
    <row r="23" spans="1:12" ht="26.45" customHeight="1">
      <c r="A23" s="271" t="s">
        <v>2423</v>
      </c>
      <c r="B23" s="24" t="s">
        <v>1054</v>
      </c>
      <c r="C23" s="24" t="s">
        <v>1055</v>
      </c>
      <c r="D23" s="34" t="s">
        <v>1</v>
      </c>
      <c r="E23" s="8">
        <v>44082</v>
      </c>
      <c r="F23" s="366">
        <v>44689</v>
      </c>
      <c r="G23" s="82"/>
      <c r="H23" s="10">
        <f t="shared" si="4"/>
        <v>44690</v>
      </c>
      <c r="I23" s="11">
        <f t="shared" ca="1" si="0"/>
        <v>1</v>
      </c>
      <c r="J23" s="12" t="str">
        <f t="shared" ca="1" si="1"/>
        <v>NOT DUE</v>
      </c>
      <c r="K23" s="24" t="s">
        <v>1077</v>
      </c>
      <c r="L23" s="15"/>
    </row>
    <row r="24" spans="1:12" ht="26.45" customHeight="1">
      <c r="A24" s="271" t="s">
        <v>2424</v>
      </c>
      <c r="B24" s="24" t="s">
        <v>1056</v>
      </c>
      <c r="C24" s="24" t="s">
        <v>1043</v>
      </c>
      <c r="D24" s="34" t="s">
        <v>1</v>
      </c>
      <c r="E24" s="8">
        <v>44082</v>
      </c>
      <c r="F24" s="366">
        <v>44689</v>
      </c>
      <c r="G24" s="82"/>
      <c r="H24" s="10">
        <f t="shared" si="4"/>
        <v>44690</v>
      </c>
      <c r="I24" s="11">
        <f t="shared" ca="1" si="0"/>
        <v>1</v>
      </c>
      <c r="J24" s="12" t="str">
        <f t="shared" ca="1" si="1"/>
        <v>NOT DUE</v>
      </c>
      <c r="K24" s="24" t="s">
        <v>1077</v>
      </c>
      <c r="L24" s="15"/>
    </row>
    <row r="25" spans="1:12" ht="26.45" customHeight="1">
      <c r="A25" s="273" t="s">
        <v>2425</v>
      </c>
      <c r="B25" s="24" t="s">
        <v>3443</v>
      </c>
      <c r="C25" s="24" t="s">
        <v>3444</v>
      </c>
      <c r="D25" s="34" t="s">
        <v>0</v>
      </c>
      <c r="E25" s="8">
        <v>44082</v>
      </c>
      <c r="F25" s="366">
        <v>44633</v>
      </c>
      <c r="G25" s="82"/>
      <c r="H25" s="10">
        <f>F25+90</f>
        <v>44723</v>
      </c>
      <c r="I25" s="11">
        <f t="shared" ca="1" si="0"/>
        <v>34</v>
      </c>
      <c r="J25" s="12" t="str">
        <f t="shared" ca="1" si="1"/>
        <v>NOT DUE</v>
      </c>
      <c r="K25" s="24" t="s">
        <v>1077</v>
      </c>
      <c r="L25" s="15"/>
    </row>
    <row r="26" spans="1:12" ht="26.45" customHeight="1">
      <c r="A26" s="273" t="s">
        <v>2426</v>
      </c>
      <c r="B26" s="24" t="s">
        <v>1057</v>
      </c>
      <c r="C26" s="24" t="s">
        <v>1058</v>
      </c>
      <c r="D26" s="34" t="s">
        <v>0</v>
      </c>
      <c r="E26" s="8">
        <v>44082</v>
      </c>
      <c r="F26" s="366">
        <v>44633</v>
      </c>
      <c r="G26" s="82"/>
      <c r="H26" s="10">
        <f>F26+90</f>
        <v>44723</v>
      </c>
      <c r="I26" s="11">
        <f t="shared" ca="1" si="0"/>
        <v>34</v>
      </c>
      <c r="J26" s="12" t="str">
        <f t="shared" ca="1" si="1"/>
        <v>NOT DUE</v>
      </c>
      <c r="K26" s="24" t="s">
        <v>1077</v>
      </c>
      <c r="L26" s="15"/>
    </row>
    <row r="27" spans="1:12" ht="24">
      <c r="A27" s="274" t="s">
        <v>2427</v>
      </c>
      <c r="B27" s="24" t="s">
        <v>1059</v>
      </c>
      <c r="C27" s="24"/>
      <c r="D27" s="34" t="s">
        <v>4</v>
      </c>
      <c r="E27" s="8">
        <v>44082</v>
      </c>
      <c r="F27" s="366">
        <v>44668</v>
      </c>
      <c r="G27" s="82"/>
      <c r="H27" s="10">
        <f>F27+30</f>
        <v>44698</v>
      </c>
      <c r="I27" s="11">
        <f t="shared" ca="1" si="0"/>
        <v>9</v>
      </c>
      <c r="J27" s="12" t="str">
        <f t="shared" ca="1" si="1"/>
        <v>NOT DUE</v>
      </c>
      <c r="K27" s="24"/>
      <c r="L27" s="15"/>
    </row>
    <row r="28" spans="1:12" ht="26.45" customHeight="1">
      <c r="A28" s="12" t="s">
        <v>2428</v>
      </c>
      <c r="B28" s="24" t="s">
        <v>3517</v>
      </c>
      <c r="C28" s="24" t="s">
        <v>1041</v>
      </c>
      <c r="D28" s="34" t="s">
        <v>734</v>
      </c>
      <c r="E28" s="8">
        <v>44082</v>
      </c>
      <c r="F28" s="8">
        <v>44082</v>
      </c>
      <c r="G28" s="52"/>
      <c r="H28" s="10">
        <f t="shared" ref="H28:H29" si="5">F28+(365*4)</f>
        <v>45542</v>
      </c>
      <c r="I28" s="11">
        <f t="shared" ca="1" si="0"/>
        <v>853</v>
      </c>
      <c r="J28" s="12" t="str">
        <f t="shared" ca="1" si="1"/>
        <v>NOT DUE</v>
      </c>
      <c r="K28" s="24" t="s">
        <v>3412</v>
      </c>
      <c r="L28" s="15"/>
    </row>
    <row r="29" spans="1:12" ht="24">
      <c r="A29" s="12" t="s">
        <v>2429</v>
      </c>
      <c r="B29" s="24" t="s">
        <v>3512</v>
      </c>
      <c r="C29" s="24" t="s">
        <v>3445</v>
      </c>
      <c r="D29" s="34" t="s">
        <v>734</v>
      </c>
      <c r="E29" s="8">
        <v>44082</v>
      </c>
      <c r="F29" s="8">
        <v>44082</v>
      </c>
      <c r="G29" s="52"/>
      <c r="H29" s="10">
        <f t="shared" si="5"/>
        <v>45542</v>
      </c>
      <c r="I29" s="11">
        <f t="shared" ca="1" si="0"/>
        <v>853</v>
      </c>
      <c r="J29" s="12" t="str">
        <f t="shared" ca="1" si="1"/>
        <v>NOT DUE</v>
      </c>
      <c r="K29" s="24" t="s">
        <v>3412</v>
      </c>
      <c r="L29" s="15"/>
    </row>
    <row r="30" spans="1:12" ht="26.45" customHeight="1">
      <c r="A30" s="273" t="s">
        <v>2430</v>
      </c>
      <c r="B30" s="24" t="s">
        <v>1060</v>
      </c>
      <c r="C30" s="24" t="s">
        <v>1061</v>
      </c>
      <c r="D30" s="34" t="s">
        <v>0</v>
      </c>
      <c r="E30" s="8">
        <v>44082</v>
      </c>
      <c r="F30" s="366">
        <v>44633</v>
      </c>
      <c r="G30" s="82"/>
      <c r="H30" s="10">
        <f>F30+90</f>
        <v>44723</v>
      </c>
      <c r="I30" s="11">
        <f t="shared" ca="1" si="0"/>
        <v>34</v>
      </c>
      <c r="J30" s="12" t="str">
        <f t="shared" ca="1" si="1"/>
        <v>NOT DUE</v>
      </c>
      <c r="K30" s="24" t="s">
        <v>1078</v>
      </c>
      <c r="L30" s="15"/>
    </row>
    <row r="31" spans="1:12" ht="15" customHeight="1">
      <c r="A31" s="271" t="s">
        <v>2431</v>
      </c>
      <c r="B31" s="24" t="s">
        <v>1546</v>
      </c>
      <c r="C31" s="24"/>
      <c r="D31" s="34" t="s">
        <v>1</v>
      </c>
      <c r="E31" s="8">
        <v>44082</v>
      </c>
      <c r="F31" s="366">
        <v>44689</v>
      </c>
      <c r="G31" s="82"/>
      <c r="H31" s="10">
        <f>F31+1</f>
        <v>44690</v>
      </c>
      <c r="I31" s="11">
        <f t="shared" ca="1" si="0"/>
        <v>1</v>
      </c>
      <c r="J31" s="12" t="str">
        <f t="shared" ca="1" si="1"/>
        <v>NOT DUE</v>
      </c>
      <c r="K31" s="24" t="s">
        <v>1078</v>
      </c>
      <c r="L31" s="15"/>
    </row>
    <row r="32" spans="1:12" ht="15" customHeight="1">
      <c r="A32" s="12" t="s">
        <v>2432</v>
      </c>
      <c r="B32" s="24" t="s">
        <v>1062</v>
      </c>
      <c r="C32" s="24" t="s">
        <v>1063</v>
      </c>
      <c r="D32" s="34" t="s">
        <v>376</v>
      </c>
      <c r="E32" s="8">
        <v>44082</v>
      </c>
      <c r="F32" s="306">
        <v>44449</v>
      </c>
      <c r="G32" s="82"/>
      <c r="H32" s="10">
        <f t="shared" ref="H32:H37" si="6">F32+365</f>
        <v>44814</v>
      </c>
      <c r="I32" s="11">
        <f t="shared" ca="1" si="0"/>
        <v>125</v>
      </c>
      <c r="J32" s="12" t="str">
        <f t="shared" ca="1" si="1"/>
        <v>NOT DUE</v>
      </c>
      <c r="K32" s="24" t="s">
        <v>1078</v>
      </c>
      <c r="L32" s="113"/>
    </row>
    <row r="33" spans="1:12" ht="24">
      <c r="A33" s="12" t="s">
        <v>2433</v>
      </c>
      <c r="B33" s="24" t="s">
        <v>1064</v>
      </c>
      <c r="C33" s="24" t="s">
        <v>1065</v>
      </c>
      <c r="D33" s="34" t="s">
        <v>376</v>
      </c>
      <c r="E33" s="8">
        <v>44082</v>
      </c>
      <c r="F33" s="306">
        <v>44449</v>
      </c>
      <c r="G33" s="82"/>
      <c r="H33" s="10">
        <f t="shared" si="6"/>
        <v>44814</v>
      </c>
      <c r="I33" s="11">
        <f t="shared" ca="1" si="0"/>
        <v>125</v>
      </c>
      <c r="J33" s="12" t="str">
        <f t="shared" ca="1" si="1"/>
        <v>NOT DUE</v>
      </c>
      <c r="K33" s="24" t="s">
        <v>1079</v>
      </c>
      <c r="L33" s="15"/>
    </row>
    <row r="34" spans="1:12" ht="24">
      <c r="A34" s="12" t="s">
        <v>3462</v>
      </c>
      <c r="B34" s="24" t="s">
        <v>1066</v>
      </c>
      <c r="C34" s="24" t="s">
        <v>1067</v>
      </c>
      <c r="D34" s="34" t="s">
        <v>376</v>
      </c>
      <c r="E34" s="8">
        <v>44082</v>
      </c>
      <c r="F34" s="306">
        <v>44449</v>
      </c>
      <c r="G34" s="82"/>
      <c r="H34" s="10">
        <f t="shared" si="6"/>
        <v>44814</v>
      </c>
      <c r="I34" s="11">
        <f t="shared" ca="1" si="0"/>
        <v>125</v>
      </c>
      <c r="J34" s="12" t="str">
        <f t="shared" ca="1" si="1"/>
        <v>NOT DUE</v>
      </c>
      <c r="K34" s="24" t="s">
        <v>1079</v>
      </c>
      <c r="L34" s="15"/>
    </row>
    <row r="35" spans="1:12" ht="24">
      <c r="A35" s="12" t="s">
        <v>3463</v>
      </c>
      <c r="B35" s="24" t="s">
        <v>1068</v>
      </c>
      <c r="C35" s="24" t="s">
        <v>1069</v>
      </c>
      <c r="D35" s="34" t="s">
        <v>376</v>
      </c>
      <c r="E35" s="8">
        <v>44082</v>
      </c>
      <c r="F35" s="306">
        <v>44449</v>
      </c>
      <c r="G35" s="82"/>
      <c r="H35" s="10">
        <f t="shared" si="6"/>
        <v>44814</v>
      </c>
      <c r="I35" s="11">
        <f t="shared" ca="1" si="0"/>
        <v>125</v>
      </c>
      <c r="J35" s="12" t="str">
        <f t="shared" ca="1" si="1"/>
        <v>NOT DUE</v>
      </c>
      <c r="K35" s="24" t="s">
        <v>1079</v>
      </c>
      <c r="L35" s="15"/>
    </row>
    <row r="36" spans="1:12" ht="24">
      <c r="A36" s="12" t="s">
        <v>3464</v>
      </c>
      <c r="B36" s="24" t="s">
        <v>1070</v>
      </c>
      <c r="C36" s="24" t="s">
        <v>1071</v>
      </c>
      <c r="D36" s="34" t="s">
        <v>376</v>
      </c>
      <c r="E36" s="8">
        <v>44082</v>
      </c>
      <c r="F36" s="306">
        <v>44449</v>
      </c>
      <c r="G36" s="82"/>
      <c r="H36" s="10">
        <f t="shared" si="6"/>
        <v>44814</v>
      </c>
      <c r="I36" s="11">
        <f t="shared" ca="1" si="0"/>
        <v>125</v>
      </c>
      <c r="J36" s="12" t="str">
        <f t="shared" ca="1" si="1"/>
        <v>NOT DUE</v>
      </c>
      <c r="K36" s="24" t="s">
        <v>1080</v>
      </c>
      <c r="L36" s="15"/>
    </row>
    <row r="37" spans="1:12" ht="15" customHeight="1">
      <c r="A37" s="12" t="s">
        <v>3465</v>
      </c>
      <c r="B37" s="24" t="s">
        <v>1081</v>
      </c>
      <c r="C37" s="24" t="s">
        <v>1082</v>
      </c>
      <c r="D37" s="34" t="s">
        <v>376</v>
      </c>
      <c r="E37" s="8">
        <v>44082</v>
      </c>
      <c r="F37" s="306">
        <v>44449</v>
      </c>
      <c r="G37" s="82"/>
      <c r="H37" s="10">
        <f t="shared" si="6"/>
        <v>44814</v>
      </c>
      <c r="I37" s="11">
        <f t="shared" ca="1" si="0"/>
        <v>125</v>
      </c>
      <c r="J37" s="12" t="str">
        <f t="shared" ca="1" si="1"/>
        <v>NOT DUE</v>
      </c>
      <c r="K37" s="24" t="s">
        <v>1080</v>
      </c>
      <c r="L37" s="15"/>
    </row>
    <row r="38" spans="1:12" ht="15.75" customHeight="1">
      <c r="A38" s="220"/>
    </row>
    <row r="39" spans="1:12">
      <c r="A39" s="220"/>
    </row>
    <row r="40" spans="1:12">
      <c r="A40" s="220"/>
    </row>
    <row r="41" spans="1:12">
      <c r="A41" s="220"/>
      <c r="B41" s="206" t="s">
        <v>4545</v>
      </c>
      <c r="D41" s="39" t="s">
        <v>3926</v>
      </c>
      <c r="H41" s="206" t="s">
        <v>3927</v>
      </c>
    </row>
    <row r="42" spans="1:12">
      <c r="A42" s="220"/>
    </row>
    <row r="43" spans="1:12">
      <c r="A43" s="220"/>
      <c r="C43" s="247" t="s">
        <v>4959</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D1F41B2-8744-413A-97ED-349318615928}">
          <x14:formula1>
            <xm:f>Details!$A$1:$A$7</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topLeftCell="A7" zoomScaleNormal="100"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1645</v>
      </c>
      <c r="D3" s="518" t="s">
        <v>12</v>
      </c>
      <c r="E3" s="518"/>
      <c r="F3" s="249" t="s">
        <v>2191</v>
      </c>
    </row>
    <row r="4" spans="1:12" ht="18" customHeight="1">
      <c r="A4" s="517" t="s">
        <v>74</v>
      </c>
      <c r="B4" s="517"/>
      <c r="C4" s="29" t="s">
        <v>4665</v>
      </c>
      <c r="D4" s="518" t="s">
        <v>2072</v>
      </c>
      <c r="E4" s="518"/>
      <c r="F4" s="82"/>
    </row>
    <row r="5" spans="1:12" ht="18" customHeight="1">
      <c r="A5" s="517" t="s">
        <v>75</v>
      </c>
      <c r="B5" s="517"/>
      <c r="C5" s="30" t="s">
        <v>4658</v>
      </c>
      <c r="D5" s="518" t="s">
        <v>4549</v>
      </c>
      <c r="E5" s="518"/>
      <c r="F5" s="115">
        <f>'Running Hours'!$D3</f>
        <v>44689</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853</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853</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853</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853</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853</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853</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853</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853</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853</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34</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34</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125</v>
      </c>
      <c r="J19" s="12" t="str">
        <f t="shared" ca="1" si="2"/>
        <v>NOT DUE</v>
      </c>
      <c r="K19" s="24"/>
      <c r="L19" s="15"/>
    </row>
    <row r="20" spans="1:12">
      <c r="A20" s="12" t="s">
        <v>2391</v>
      </c>
      <c r="B20" s="24" t="s">
        <v>1653</v>
      </c>
      <c r="C20" s="24" t="s">
        <v>3446</v>
      </c>
      <c r="D20" s="34" t="s">
        <v>1661</v>
      </c>
      <c r="E20" s="8">
        <v>44082</v>
      </c>
      <c r="F20" s="8">
        <v>44082</v>
      </c>
      <c r="G20" s="82"/>
      <c r="H20" s="10">
        <f>F20+(365*4)</f>
        <v>45542</v>
      </c>
      <c r="I20" s="11">
        <f t="shared" ca="1" si="1"/>
        <v>853</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125</v>
      </c>
      <c r="J21" s="12" t="str">
        <f t="shared" ca="1" si="2"/>
        <v>NOT DUE</v>
      </c>
      <c r="K21" s="24"/>
      <c r="L21" s="15"/>
    </row>
    <row r="22" spans="1:12" ht="24">
      <c r="A22" s="273" t="s">
        <v>2393</v>
      </c>
      <c r="B22" s="24" t="s">
        <v>1657</v>
      </c>
      <c r="C22" s="24" t="s">
        <v>1655</v>
      </c>
      <c r="D22" s="34" t="s">
        <v>0</v>
      </c>
      <c r="E22" s="8">
        <v>44082</v>
      </c>
      <c r="F22" s="366">
        <v>44633</v>
      </c>
      <c r="G22" s="82"/>
      <c r="H22" s="10">
        <f>F22+90</f>
        <v>44723</v>
      </c>
      <c r="I22" s="11">
        <f t="shared" ca="1" si="1"/>
        <v>34</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125</v>
      </c>
      <c r="J23" s="12" t="str">
        <f t="shared" ca="1" si="2"/>
        <v>NOT DUE</v>
      </c>
      <c r="K23" s="24"/>
      <c r="L23" s="15"/>
    </row>
    <row r="24" spans="1:12">
      <c r="A24" s="12" t="s">
        <v>2395</v>
      </c>
      <c r="B24" s="24" t="s">
        <v>1659</v>
      </c>
      <c r="C24" s="24" t="s">
        <v>1660</v>
      </c>
      <c r="D24" s="34" t="s">
        <v>376</v>
      </c>
      <c r="E24" s="8">
        <v>44082</v>
      </c>
      <c r="F24" s="306">
        <v>44449</v>
      </c>
      <c r="G24" s="82"/>
      <c r="H24" s="10">
        <f t="shared" si="5"/>
        <v>44814</v>
      </c>
      <c r="I24" s="11">
        <f t="shared" ca="1" si="1"/>
        <v>125</v>
      </c>
      <c r="J24" s="12" t="str">
        <f t="shared" ca="1" si="2"/>
        <v>NOT DUE</v>
      </c>
      <c r="K24" s="24"/>
      <c r="L24" s="15"/>
    </row>
    <row r="25" spans="1:12" ht="36">
      <c r="A25" s="271" t="s">
        <v>2396</v>
      </c>
      <c r="B25" s="24" t="s">
        <v>1042</v>
      </c>
      <c r="C25" s="24" t="s">
        <v>1043</v>
      </c>
      <c r="D25" s="34" t="s">
        <v>1</v>
      </c>
      <c r="E25" s="8">
        <v>44082</v>
      </c>
      <c r="F25" s="366">
        <v>44689</v>
      </c>
      <c r="G25" s="82"/>
      <c r="H25" s="10">
        <f>F25+1</f>
        <v>44690</v>
      </c>
      <c r="I25" s="11">
        <f t="shared" ca="1" si="1"/>
        <v>1</v>
      </c>
      <c r="J25" s="12" t="str">
        <f t="shared" ca="1" si="2"/>
        <v>NOT DUE</v>
      </c>
      <c r="K25" s="24" t="s">
        <v>1072</v>
      </c>
      <c r="L25" s="15"/>
    </row>
    <row r="26" spans="1:12" ht="36">
      <c r="A26" s="271" t="s">
        <v>2397</v>
      </c>
      <c r="B26" s="24" t="s">
        <v>1044</v>
      </c>
      <c r="C26" s="24" t="s">
        <v>1045</v>
      </c>
      <c r="D26" s="34" t="s">
        <v>1</v>
      </c>
      <c r="E26" s="8">
        <v>44082</v>
      </c>
      <c r="F26" s="366">
        <v>44689</v>
      </c>
      <c r="G26" s="82"/>
      <c r="H26" s="10">
        <f t="shared" ref="H26:H27" si="6">F26+1</f>
        <v>44690</v>
      </c>
      <c r="I26" s="11">
        <f t="shared" ca="1" si="1"/>
        <v>1</v>
      </c>
      <c r="J26" s="12" t="str">
        <f t="shared" ca="1" si="2"/>
        <v>NOT DUE</v>
      </c>
      <c r="K26" s="24" t="s">
        <v>1073</v>
      </c>
      <c r="L26" s="15"/>
    </row>
    <row r="27" spans="1:12" ht="36">
      <c r="A27" s="271" t="s">
        <v>2398</v>
      </c>
      <c r="B27" s="24" t="s">
        <v>1046</v>
      </c>
      <c r="C27" s="24" t="s">
        <v>1047</v>
      </c>
      <c r="D27" s="34" t="s">
        <v>1</v>
      </c>
      <c r="E27" s="8">
        <v>44082</v>
      </c>
      <c r="F27" s="366">
        <v>44689</v>
      </c>
      <c r="G27" s="82"/>
      <c r="H27" s="10">
        <f t="shared" si="6"/>
        <v>44690</v>
      </c>
      <c r="I27" s="11">
        <f t="shared" ca="1" si="1"/>
        <v>1</v>
      </c>
      <c r="J27" s="12" t="str">
        <f t="shared" ca="1" si="2"/>
        <v>NOT DUE</v>
      </c>
      <c r="K27" s="24" t="s">
        <v>1074</v>
      </c>
      <c r="L27" s="15"/>
    </row>
    <row r="28" spans="1:12" ht="38.450000000000003" customHeight="1">
      <c r="A28" s="274" t="s">
        <v>2399</v>
      </c>
      <c r="B28" s="24" t="s">
        <v>1048</v>
      </c>
      <c r="C28" s="24" t="s">
        <v>1049</v>
      </c>
      <c r="D28" s="34" t="s">
        <v>4</v>
      </c>
      <c r="E28" s="8">
        <v>44082</v>
      </c>
      <c r="F28" s="366">
        <v>44689</v>
      </c>
      <c r="G28" s="82"/>
      <c r="H28" s="10">
        <f>F28+30</f>
        <v>44719</v>
      </c>
      <c r="I28" s="11">
        <f t="shared" ca="1" si="1"/>
        <v>30</v>
      </c>
      <c r="J28" s="12" t="str">
        <f t="shared" ca="1" si="2"/>
        <v>NOT DUE</v>
      </c>
      <c r="K28" s="24" t="s">
        <v>1075</v>
      </c>
      <c r="L28" s="15"/>
    </row>
    <row r="29" spans="1:12" ht="24">
      <c r="A29" s="271" t="s">
        <v>2400</v>
      </c>
      <c r="B29" s="24" t="s">
        <v>1050</v>
      </c>
      <c r="C29" s="24" t="s">
        <v>1051</v>
      </c>
      <c r="D29" s="34" t="s">
        <v>1</v>
      </c>
      <c r="E29" s="8">
        <v>44082</v>
      </c>
      <c r="F29" s="366">
        <v>44689</v>
      </c>
      <c r="G29" s="82"/>
      <c r="H29" s="10">
        <f>F29+1</f>
        <v>44690</v>
      </c>
      <c r="I29" s="11">
        <f t="shared" ca="1" si="1"/>
        <v>1</v>
      </c>
      <c r="J29" s="12" t="str">
        <f t="shared" ca="1" si="2"/>
        <v>NOT DUE</v>
      </c>
      <c r="K29" s="24" t="s">
        <v>1076</v>
      </c>
      <c r="L29" s="15"/>
    </row>
    <row r="30" spans="1:12" ht="26.45" customHeight="1">
      <c r="A30" s="271" t="s">
        <v>2401</v>
      </c>
      <c r="B30" s="24" t="s">
        <v>1052</v>
      </c>
      <c r="C30" s="24" t="s">
        <v>1053</v>
      </c>
      <c r="D30" s="34" t="s">
        <v>1</v>
      </c>
      <c r="E30" s="8">
        <v>44082</v>
      </c>
      <c r="F30" s="366">
        <v>44689</v>
      </c>
      <c r="G30" s="82"/>
      <c r="H30" s="10">
        <f t="shared" ref="H30:H32" si="7">F30+1</f>
        <v>44690</v>
      </c>
      <c r="I30" s="11">
        <f t="shared" ca="1" si="1"/>
        <v>1</v>
      </c>
      <c r="J30" s="12" t="str">
        <f t="shared" ca="1" si="2"/>
        <v>NOT DUE</v>
      </c>
      <c r="K30" s="24" t="s">
        <v>1077</v>
      </c>
      <c r="L30" s="15"/>
    </row>
    <row r="31" spans="1:12" ht="26.45" customHeight="1">
      <c r="A31" s="271" t="s">
        <v>2402</v>
      </c>
      <c r="B31" s="24" t="s">
        <v>1054</v>
      </c>
      <c r="C31" s="24" t="s">
        <v>1055</v>
      </c>
      <c r="D31" s="34" t="s">
        <v>1</v>
      </c>
      <c r="E31" s="8">
        <v>44082</v>
      </c>
      <c r="F31" s="366">
        <v>44689</v>
      </c>
      <c r="G31" s="82"/>
      <c r="H31" s="10">
        <f t="shared" si="7"/>
        <v>44690</v>
      </c>
      <c r="I31" s="11">
        <f t="shared" ca="1" si="1"/>
        <v>1</v>
      </c>
      <c r="J31" s="12" t="str">
        <f t="shared" ca="1" si="2"/>
        <v>NOT DUE</v>
      </c>
      <c r="K31" s="24" t="s">
        <v>1077</v>
      </c>
      <c r="L31" s="15"/>
    </row>
    <row r="32" spans="1:12" ht="26.45" customHeight="1">
      <c r="A32" s="271" t="s">
        <v>2403</v>
      </c>
      <c r="B32" s="24" t="s">
        <v>1056</v>
      </c>
      <c r="C32" s="24" t="s">
        <v>1043</v>
      </c>
      <c r="D32" s="34" t="s">
        <v>1</v>
      </c>
      <c r="E32" s="8">
        <v>44082</v>
      </c>
      <c r="F32" s="366">
        <v>44689</v>
      </c>
      <c r="G32" s="82"/>
      <c r="H32" s="10">
        <f t="shared" si="7"/>
        <v>44690</v>
      </c>
      <c r="I32" s="11">
        <f t="shared" ca="1" si="1"/>
        <v>1</v>
      </c>
      <c r="J32" s="12" t="str">
        <f t="shared" ca="1" si="2"/>
        <v>NOT DUE</v>
      </c>
      <c r="K32" s="24" t="s">
        <v>1077</v>
      </c>
      <c r="L32" s="15"/>
    </row>
    <row r="33" spans="1:12" ht="26.45" customHeight="1">
      <c r="A33" s="12" t="s">
        <v>2404</v>
      </c>
      <c r="B33" s="24" t="s">
        <v>3517</v>
      </c>
      <c r="C33" s="24" t="s">
        <v>1041</v>
      </c>
      <c r="D33" s="34" t="s">
        <v>734</v>
      </c>
      <c r="E33" s="8">
        <v>44082</v>
      </c>
      <c r="F33" s="8">
        <v>44082</v>
      </c>
      <c r="G33" s="52"/>
      <c r="H33" s="10">
        <f t="shared" ref="H33:H34" si="8">F33+(365*4)</f>
        <v>45542</v>
      </c>
      <c r="I33" s="11">
        <f t="shared" ca="1" si="1"/>
        <v>853</v>
      </c>
      <c r="J33" s="12" t="str">
        <f t="shared" ca="1" si="2"/>
        <v>NOT DUE</v>
      </c>
      <c r="K33" s="24" t="s">
        <v>3412</v>
      </c>
      <c r="L33" s="15"/>
    </row>
    <row r="34" spans="1:12" ht="24">
      <c r="A34" s="12" t="s">
        <v>2405</v>
      </c>
      <c r="B34" s="24" t="s">
        <v>3512</v>
      </c>
      <c r="C34" s="24" t="s">
        <v>3445</v>
      </c>
      <c r="D34" s="34" t="s">
        <v>734</v>
      </c>
      <c r="E34" s="8">
        <v>44082</v>
      </c>
      <c r="F34" s="8">
        <v>44082</v>
      </c>
      <c r="G34" s="52"/>
      <c r="H34" s="10">
        <f t="shared" si="8"/>
        <v>45542</v>
      </c>
      <c r="I34" s="11">
        <f t="shared" ca="1" si="1"/>
        <v>853</v>
      </c>
      <c r="J34" s="12" t="str">
        <f t="shared" ca="1" si="2"/>
        <v>NOT DUE</v>
      </c>
      <c r="K34" s="24" t="s">
        <v>3412</v>
      </c>
      <c r="L34" s="15"/>
    </row>
    <row r="35" spans="1:12" ht="26.45" customHeight="1">
      <c r="A35" s="273" t="s">
        <v>2406</v>
      </c>
      <c r="B35" s="24" t="s">
        <v>1060</v>
      </c>
      <c r="C35" s="24" t="s">
        <v>1061</v>
      </c>
      <c r="D35" s="34" t="s">
        <v>0</v>
      </c>
      <c r="E35" s="8">
        <v>44082</v>
      </c>
      <c r="F35" s="366">
        <v>44633</v>
      </c>
      <c r="G35" s="82"/>
      <c r="H35" s="10">
        <f>F35+90</f>
        <v>44723</v>
      </c>
      <c r="I35" s="11">
        <f t="shared" ca="1" si="1"/>
        <v>34</v>
      </c>
      <c r="J35" s="12" t="str">
        <f t="shared" ca="1" si="2"/>
        <v>NOT DUE</v>
      </c>
      <c r="K35" s="24" t="s">
        <v>1078</v>
      </c>
      <c r="L35" s="15"/>
    </row>
    <row r="36" spans="1:12" ht="15" customHeight="1">
      <c r="A36" s="271" t="s">
        <v>2407</v>
      </c>
      <c r="B36" s="24" t="s">
        <v>1546</v>
      </c>
      <c r="C36" s="24"/>
      <c r="D36" s="34" t="s">
        <v>1</v>
      </c>
      <c r="E36" s="8">
        <v>44082</v>
      </c>
      <c r="F36" s="366">
        <v>44689</v>
      </c>
      <c r="G36" s="82"/>
      <c r="H36" s="10">
        <f>F36+1</f>
        <v>44690</v>
      </c>
      <c r="I36" s="11">
        <f t="shared" ca="1" si="1"/>
        <v>1</v>
      </c>
      <c r="J36" s="12" t="str">
        <f t="shared" ca="1" si="2"/>
        <v>NOT DUE</v>
      </c>
      <c r="K36" s="24" t="s">
        <v>1078</v>
      </c>
      <c r="L36" s="15"/>
    </row>
    <row r="37" spans="1:12" ht="15" customHeight="1">
      <c r="A37" s="12" t="s">
        <v>3481</v>
      </c>
      <c r="B37" s="24" t="s">
        <v>1062</v>
      </c>
      <c r="C37" s="24" t="s">
        <v>1063</v>
      </c>
      <c r="D37" s="34" t="s">
        <v>376</v>
      </c>
      <c r="E37" s="8">
        <v>44082</v>
      </c>
      <c r="F37" s="306">
        <v>44449</v>
      </c>
      <c r="G37" s="82"/>
      <c r="H37" s="10">
        <f t="shared" ref="H37:H42" si="9">F37+365</f>
        <v>44814</v>
      </c>
      <c r="I37" s="11">
        <f t="shared" ca="1" si="1"/>
        <v>125</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125</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125</v>
      </c>
      <c r="J39" s="12" t="str">
        <f t="shared" ca="1" si="2"/>
        <v>NOT DUE</v>
      </c>
      <c r="K39" s="24" t="s">
        <v>1079</v>
      </c>
      <c r="L39" s="15"/>
    </row>
    <row r="40" spans="1:12" ht="24">
      <c r="A40" s="12" t="s">
        <v>3484</v>
      </c>
      <c r="B40" s="24" t="s">
        <v>1068</v>
      </c>
      <c r="C40" s="24" t="s">
        <v>1069</v>
      </c>
      <c r="D40" s="34" t="s">
        <v>376</v>
      </c>
      <c r="E40" s="8">
        <v>44082</v>
      </c>
      <c r="F40" s="306">
        <v>44449</v>
      </c>
      <c r="G40" s="82"/>
      <c r="H40" s="10">
        <f t="shared" si="9"/>
        <v>44814</v>
      </c>
      <c r="I40" s="11">
        <f t="shared" ca="1" si="1"/>
        <v>125</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125</v>
      </c>
      <c r="J41" s="12" t="str">
        <f t="shared" ca="1" si="2"/>
        <v>NOT DUE</v>
      </c>
      <c r="K41" s="24" t="s">
        <v>1080</v>
      </c>
      <c r="L41" s="15"/>
    </row>
    <row r="42" spans="1:12" ht="15" customHeight="1">
      <c r="A42" s="12" t="s">
        <v>3486</v>
      </c>
      <c r="B42" s="24" t="s">
        <v>1081</v>
      </c>
      <c r="C42" s="24" t="s">
        <v>1082</v>
      </c>
      <c r="D42" s="34" t="s">
        <v>376</v>
      </c>
      <c r="E42" s="8">
        <v>44082</v>
      </c>
      <c r="F42" s="306">
        <v>44449</v>
      </c>
      <c r="G42" s="82"/>
      <c r="H42" s="10">
        <f t="shared" si="9"/>
        <v>44814</v>
      </c>
      <c r="I42" s="11">
        <f t="shared" ca="1" si="1"/>
        <v>125</v>
      </c>
      <c r="J42" s="12" t="str">
        <f t="shared" ca="1" si="2"/>
        <v>NOT DUE</v>
      </c>
      <c r="K42" s="24" t="s">
        <v>1080</v>
      </c>
      <c r="L42" s="15"/>
    </row>
    <row r="43" spans="1:12" ht="23.25" customHeight="1">
      <c r="A43" s="274" t="s">
        <v>3487</v>
      </c>
      <c r="B43" s="24" t="s">
        <v>3551</v>
      </c>
      <c r="C43" s="24" t="s">
        <v>3552</v>
      </c>
      <c r="D43" s="34" t="s">
        <v>4</v>
      </c>
      <c r="E43" s="8">
        <v>44082</v>
      </c>
      <c r="F43" s="366">
        <v>44675</v>
      </c>
      <c r="G43" s="82"/>
      <c r="H43" s="10">
        <f>F43+30</f>
        <v>44705</v>
      </c>
      <c r="I43" s="11">
        <f t="shared" ca="1" si="1"/>
        <v>16</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6" t="s">
        <v>5001</v>
      </c>
      <c r="F49" s="466"/>
      <c r="G49" s="466"/>
      <c r="I49" s="462" t="s">
        <v>4949</v>
      </c>
      <c r="J49" s="462"/>
      <c r="K49" s="462"/>
    </row>
    <row r="50" spans="1:11">
      <c r="A50" s="220"/>
      <c r="E50" s="463"/>
      <c r="F50" s="463"/>
      <c r="G50" s="463"/>
      <c r="I50" s="463"/>
      <c r="J50" s="463"/>
      <c r="K50" s="463"/>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4E2AE6-FCAD-4C4A-B25D-67F734AD64DE}">
          <x14:formula1>
            <xm:f>Details!$A$1:$A$7</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zoomScaleNormal="100"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1662</v>
      </c>
      <c r="D3" s="518" t="s">
        <v>12</v>
      </c>
      <c r="E3" s="518"/>
      <c r="F3" s="249" t="s">
        <v>2192</v>
      </c>
    </row>
    <row r="4" spans="1:12" ht="18" customHeight="1">
      <c r="A4" s="517" t="s">
        <v>74</v>
      </c>
      <c r="B4" s="517"/>
      <c r="C4" s="29" t="s">
        <v>4665</v>
      </c>
      <c r="D4" s="518" t="s">
        <v>2072</v>
      </c>
      <c r="E4" s="518"/>
      <c r="F4" s="82"/>
    </row>
    <row r="5" spans="1:12" ht="18" customHeight="1">
      <c r="A5" s="517" t="s">
        <v>75</v>
      </c>
      <c r="B5" s="517"/>
      <c r="C5" s="30" t="s">
        <v>4658</v>
      </c>
      <c r="D5" s="518" t="s">
        <v>4549</v>
      </c>
      <c r="E5" s="518"/>
      <c r="F5" s="115">
        <f>'Running Hours'!$D3</f>
        <v>44689</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853</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853</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853</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853</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853</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853</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853</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853</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853</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34</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34</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125</v>
      </c>
      <c r="J19" s="12" t="str">
        <f t="shared" ca="1" si="2"/>
        <v>NOT DUE</v>
      </c>
      <c r="K19" s="24"/>
      <c r="L19" s="15"/>
    </row>
    <row r="20" spans="1:12">
      <c r="A20" s="12" t="s">
        <v>2391</v>
      </c>
      <c r="B20" s="24" t="s">
        <v>1653</v>
      </c>
      <c r="C20" s="24" t="s">
        <v>1654</v>
      </c>
      <c r="D20" s="34" t="s">
        <v>1661</v>
      </c>
      <c r="E20" s="8">
        <v>44082</v>
      </c>
      <c r="F20" s="8">
        <v>44082</v>
      </c>
      <c r="G20" s="82"/>
      <c r="H20" s="10">
        <f>F20+(365*4)</f>
        <v>45542</v>
      </c>
      <c r="I20" s="11">
        <f t="shared" ca="1" si="1"/>
        <v>853</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125</v>
      </c>
      <c r="J21" s="12" t="str">
        <f t="shared" ca="1" si="2"/>
        <v>NOT DUE</v>
      </c>
      <c r="K21" s="24"/>
      <c r="L21" s="15"/>
    </row>
    <row r="22" spans="1:12" ht="38.450000000000003" customHeight="1">
      <c r="A22" s="273" t="s">
        <v>2393</v>
      </c>
      <c r="B22" s="24" t="s">
        <v>1657</v>
      </c>
      <c r="C22" s="24" t="s">
        <v>1655</v>
      </c>
      <c r="D22" s="34" t="s">
        <v>0</v>
      </c>
      <c r="E22" s="8">
        <v>44082</v>
      </c>
      <c r="F22" s="366">
        <v>44633</v>
      </c>
      <c r="G22" s="82"/>
      <c r="H22" s="10">
        <f>F22+90</f>
        <v>44723</v>
      </c>
      <c r="I22" s="11">
        <f t="shared" ca="1" si="1"/>
        <v>34</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125</v>
      </c>
      <c r="J23" s="12" t="str">
        <f t="shared" ca="1" si="2"/>
        <v>NOT DUE</v>
      </c>
      <c r="K23" s="24"/>
      <c r="L23" s="15"/>
    </row>
    <row r="24" spans="1:12" ht="26.45" customHeight="1">
      <c r="A24" s="12" t="s">
        <v>2395</v>
      </c>
      <c r="B24" s="24" t="s">
        <v>1659</v>
      </c>
      <c r="C24" s="24" t="s">
        <v>1660</v>
      </c>
      <c r="D24" s="34" t="s">
        <v>376</v>
      </c>
      <c r="E24" s="8">
        <v>44082</v>
      </c>
      <c r="F24" s="306">
        <v>44449</v>
      </c>
      <c r="G24" s="82"/>
      <c r="H24" s="10">
        <f t="shared" si="5"/>
        <v>44814</v>
      </c>
      <c r="I24" s="11">
        <f t="shared" ca="1" si="1"/>
        <v>125</v>
      </c>
      <c r="J24" s="12" t="str">
        <f t="shared" ca="1" si="2"/>
        <v>NOT DUE</v>
      </c>
      <c r="K24" s="24"/>
      <c r="L24" s="15"/>
    </row>
    <row r="25" spans="1:12" ht="35.25" customHeight="1">
      <c r="A25" s="271" t="s">
        <v>2396</v>
      </c>
      <c r="B25" s="24" t="s">
        <v>1042</v>
      </c>
      <c r="C25" s="24" t="s">
        <v>1043</v>
      </c>
      <c r="D25" s="34" t="s">
        <v>1</v>
      </c>
      <c r="E25" s="8">
        <v>44082</v>
      </c>
      <c r="F25" s="366">
        <v>44689</v>
      </c>
      <c r="G25" s="82"/>
      <c r="H25" s="10">
        <f>F25+1</f>
        <v>44690</v>
      </c>
      <c r="I25" s="11">
        <f t="shared" ca="1" si="1"/>
        <v>1</v>
      </c>
      <c r="J25" s="12" t="str">
        <f t="shared" ca="1" si="2"/>
        <v>NOT DUE</v>
      </c>
      <c r="K25" s="24" t="s">
        <v>1072</v>
      </c>
      <c r="L25" s="15"/>
    </row>
    <row r="26" spans="1:12" ht="39" customHeight="1">
      <c r="A26" s="271" t="s">
        <v>2397</v>
      </c>
      <c r="B26" s="24" t="s">
        <v>1044</v>
      </c>
      <c r="C26" s="24" t="s">
        <v>1045</v>
      </c>
      <c r="D26" s="34" t="s">
        <v>1</v>
      </c>
      <c r="E26" s="8">
        <v>44082</v>
      </c>
      <c r="F26" s="366">
        <v>44689</v>
      </c>
      <c r="G26" s="82"/>
      <c r="H26" s="10">
        <f t="shared" ref="H26:H27" si="6">F26+1</f>
        <v>44690</v>
      </c>
      <c r="I26" s="11">
        <f t="shared" ca="1" si="1"/>
        <v>1</v>
      </c>
      <c r="J26" s="12" t="str">
        <f t="shared" ca="1" si="2"/>
        <v>NOT DUE</v>
      </c>
      <c r="K26" s="24" t="s">
        <v>1073</v>
      </c>
      <c r="L26" s="15"/>
    </row>
    <row r="27" spans="1:12" ht="35.25" customHeight="1">
      <c r="A27" s="271" t="s">
        <v>2398</v>
      </c>
      <c r="B27" s="24" t="s">
        <v>1046</v>
      </c>
      <c r="C27" s="24" t="s">
        <v>1047</v>
      </c>
      <c r="D27" s="34" t="s">
        <v>1</v>
      </c>
      <c r="E27" s="8">
        <v>44082</v>
      </c>
      <c r="F27" s="366">
        <v>44689</v>
      </c>
      <c r="G27" s="82"/>
      <c r="H27" s="10">
        <f t="shared" si="6"/>
        <v>44690</v>
      </c>
      <c r="I27" s="11">
        <f t="shared" ca="1" si="1"/>
        <v>1</v>
      </c>
      <c r="J27" s="12" t="str">
        <f t="shared" ca="1" si="2"/>
        <v>NOT DUE</v>
      </c>
      <c r="K27" s="24" t="s">
        <v>1074</v>
      </c>
      <c r="L27" s="15"/>
    </row>
    <row r="28" spans="1:12" ht="48">
      <c r="A28" s="274" t="s">
        <v>2399</v>
      </c>
      <c r="B28" s="24" t="s">
        <v>1048</v>
      </c>
      <c r="C28" s="24" t="s">
        <v>1049</v>
      </c>
      <c r="D28" s="34" t="s">
        <v>4</v>
      </c>
      <c r="E28" s="8">
        <v>44082</v>
      </c>
      <c r="F28" s="366">
        <v>44689</v>
      </c>
      <c r="G28" s="82"/>
      <c r="H28" s="10">
        <f>F28+30</f>
        <v>44719</v>
      </c>
      <c r="I28" s="11">
        <f t="shared" ca="1" si="1"/>
        <v>30</v>
      </c>
      <c r="J28" s="12" t="str">
        <f t="shared" ca="1" si="2"/>
        <v>NOT DUE</v>
      </c>
      <c r="K28" s="24" t="s">
        <v>1075</v>
      </c>
      <c r="L28" s="15"/>
    </row>
    <row r="29" spans="1:12" ht="26.45" customHeight="1">
      <c r="A29" s="271" t="s">
        <v>2400</v>
      </c>
      <c r="B29" s="24" t="s">
        <v>1050</v>
      </c>
      <c r="C29" s="24" t="s">
        <v>1051</v>
      </c>
      <c r="D29" s="34" t="s">
        <v>1</v>
      </c>
      <c r="E29" s="8">
        <v>44082</v>
      </c>
      <c r="F29" s="366">
        <v>44689</v>
      </c>
      <c r="G29" s="82"/>
      <c r="H29" s="10">
        <f>F29+1</f>
        <v>44690</v>
      </c>
      <c r="I29" s="11">
        <f t="shared" ca="1" si="1"/>
        <v>1</v>
      </c>
      <c r="J29" s="12" t="str">
        <f t="shared" ca="1" si="2"/>
        <v>NOT DUE</v>
      </c>
      <c r="K29" s="24" t="s">
        <v>1076</v>
      </c>
      <c r="L29" s="15"/>
    </row>
    <row r="30" spans="1:12" ht="23.25" customHeight="1">
      <c r="A30" s="271" t="s">
        <v>2401</v>
      </c>
      <c r="B30" s="24" t="s">
        <v>1052</v>
      </c>
      <c r="C30" s="24" t="s">
        <v>1053</v>
      </c>
      <c r="D30" s="34" t="s">
        <v>1</v>
      </c>
      <c r="E30" s="8">
        <v>44082</v>
      </c>
      <c r="F30" s="366">
        <v>44689</v>
      </c>
      <c r="G30" s="82"/>
      <c r="H30" s="10">
        <f t="shared" ref="H30:H32" si="7">F30+1</f>
        <v>44690</v>
      </c>
      <c r="I30" s="11">
        <f t="shared" ca="1" si="1"/>
        <v>1</v>
      </c>
      <c r="J30" s="12" t="str">
        <f t="shared" ca="1" si="2"/>
        <v>NOT DUE</v>
      </c>
      <c r="K30" s="24" t="s">
        <v>1077</v>
      </c>
      <c r="L30" s="15"/>
    </row>
    <row r="31" spans="1:12" ht="27" customHeight="1">
      <c r="A31" s="271" t="s">
        <v>2402</v>
      </c>
      <c r="B31" s="24" t="s">
        <v>1054</v>
      </c>
      <c r="C31" s="24" t="s">
        <v>1055</v>
      </c>
      <c r="D31" s="34" t="s">
        <v>1</v>
      </c>
      <c r="E31" s="8">
        <v>44082</v>
      </c>
      <c r="F31" s="366">
        <v>44689</v>
      </c>
      <c r="G31" s="82"/>
      <c r="H31" s="10">
        <f t="shared" si="7"/>
        <v>44690</v>
      </c>
      <c r="I31" s="11">
        <f t="shared" ca="1" si="1"/>
        <v>1</v>
      </c>
      <c r="J31" s="12" t="str">
        <f t="shared" ca="1" si="2"/>
        <v>NOT DUE</v>
      </c>
      <c r="K31" s="24" t="s">
        <v>1077</v>
      </c>
      <c r="L31" s="15"/>
    </row>
    <row r="32" spans="1:12" ht="25.5" customHeight="1">
      <c r="A32" s="271" t="s">
        <v>2403</v>
      </c>
      <c r="B32" s="24" t="s">
        <v>1056</v>
      </c>
      <c r="C32" s="24" t="s">
        <v>1043</v>
      </c>
      <c r="D32" s="34" t="s">
        <v>1</v>
      </c>
      <c r="E32" s="8">
        <v>44082</v>
      </c>
      <c r="F32" s="366">
        <v>44689</v>
      </c>
      <c r="G32" s="82"/>
      <c r="H32" s="10">
        <f t="shared" si="7"/>
        <v>44690</v>
      </c>
      <c r="I32" s="11">
        <f t="shared" ca="1" si="1"/>
        <v>1</v>
      </c>
      <c r="J32" s="12" t="str">
        <f t="shared" ca="1" si="2"/>
        <v>NOT DUE</v>
      </c>
      <c r="K32" s="24" t="s">
        <v>1077</v>
      </c>
      <c r="L32" s="15"/>
    </row>
    <row r="33" spans="1:12" ht="15.75" customHeight="1">
      <c r="A33" s="12" t="s">
        <v>2404</v>
      </c>
      <c r="B33" s="24" t="s">
        <v>3517</v>
      </c>
      <c r="C33" s="24" t="s">
        <v>1041</v>
      </c>
      <c r="D33" s="34" t="s">
        <v>734</v>
      </c>
      <c r="E33" s="8">
        <v>44082</v>
      </c>
      <c r="F33" s="8">
        <v>44082</v>
      </c>
      <c r="G33" s="82"/>
      <c r="H33" s="10">
        <f t="shared" ref="H33:H34" si="8">F33+(365*4)</f>
        <v>45542</v>
      </c>
      <c r="I33" s="11">
        <f t="shared" ca="1" si="1"/>
        <v>853</v>
      </c>
      <c r="J33" s="12" t="str">
        <f t="shared" ca="1" si="2"/>
        <v>NOT DUE</v>
      </c>
      <c r="K33" s="24" t="s">
        <v>3412</v>
      </c>
      <c r="L33" s="15"/>
    </row>
    <row r="34" spans="1:12" ht="15" customHeight="1">
      <c r="A34" s="12" t="s">
        <v>2405</v>
      </c>
      <c r="B34" s="24" t="s">
        <v>3512</v>
      </c>
      <c r="C34" s="24" t="s">
        <v>3445</v>
      </c>
      <c r="D34" s="34" t="s">
        <v>734</v>
      </c>
      <c r="E34" s="8">
        <v>44082</v>
      </c>
      <c r="F34" s="8">
        <v>44082</v>
      </c>
      <c r="G34" s="82"/>
      <c r="H34" s="10">
        <f t="shared" si="8"/>
        <v>45542</v>
      </c>
      <c r="I34" s="11">
        <f t="shared" ca="1" si="1"/>
        <v>853</v>
      </c>
      <c r="J34" s="12" t="str">
        <f t="shared" ca="1" si="2"/>
        <v>NOT DUE</v>
      </c>
      <c r="K34" s="24" t="s">
        <v>3412</v>
      </c>
      <c r="L34" s="15"/>
    </row>
    <row r="35" spans="1:12" ht="23.25" customHeight="1">
      <c r="A35" s="273" t="s">
        <v>2406</v>
      </c>
      <c r="B35" s="24" t="s">
        <v>1060</v>
      </c>
      <c r="C35" s="24" t="s">
        <v>1061</v>
      </c>
      <c r="D35" s="34" t="s">
        <v>0</v>
      </c>
      <c r="E35" s="8">
        <v>44082</v>
      </c>
      <c r="F35" s="366">
        <v>44633</v>
      </c>
      <c r="G35" s="82"/>
      <c r="H35" s="10">
        <f>F35+90</f>
        <v>44723</v>
      </c>
      <c r="I35" s="11">
        <f t="shared" ca="1" si="1"/>
        <v>34</v>
      </c>
      <c r="J35" s="12" t="str">
        <f t="shared" ca="1" si="2"/>
        <v>NOT DUE</v>
      </c>
      <c r="K35" s="24" t="s">
        <v>1078</v>
      </c>
      <c r="L35" s="15"/>
    </row>
    <row r="36" spans="1:12" ht="12" customHeight="1">
      <c r="A36" s="271" t="s">
        <v>2407</v>
      </c>
      <c r="B36" s="24" t="s">
        <v>1546</v>
      </c>
      <c r="C36" s="24"/>
      <c r="D36" s="34" t="s">
        <v>1</v>
      </c>
      <c r="E36" s="8">
        <v>44082</v>
      </c>
      <c r="F36" s="366">
        <v>44689</v>
      </c>
      <c r="G36" s="82"/>
      <c r="H36" s="10">
        <f>F36+1</f>
        <v>44690</v>
      </c>
      <c r="I36" s="11">
        <f t="shared" ca="1" si="1"/>
        <v>1</v>
      </c>
      <c r="J36" s="12" t="str">
        <f t="shared" ca="1" si="2"/>
        <v>NOT DUE</v>
      </c>
      <c r="K36" s="24" t="s">
        <v>1078</v>
      </c>
      <c r="L36" s="15"/>
    </row>
    <row r="37" spans="1:12" ht="18" customHeight="1">
      <c r="A37" s="12" t="s">
        <v>3481</v>
      </c>
      <c r="B37" s="24" t="s">
        <v>1062</v>
      </c>
      <c r="C37" s="24" t="s">
        <v>1063</v>
      </c>
      <c r="D37" s="34" t="s">
        <v>376</v>
      </c>
      <c r="E37" s="8">
        <v>44082</v>
      </c>
      <c r="F37" s="306">
        <v>44449</v>
      </c>
      <c r="G37" s="82"/>
      <c r="H37" s="10">
        <f t="shared" ref="H37:H42" si="9">F37+365</f>
        <v>44814</v>
      </c>
      <c r="I37" s="11">
        <f t="shared" ca="1" si="1"/>
        <v>125</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125</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125</v>
      </c>
      <c r="J39" s="12" t="str">
        <f t="shared" ca="1" si="2"/>
        <v>NOT DUE</v>
      </c>
      <c r="K39" s="24" t="s">
        <v>1079</v>
      </c>
      <c r="L39" s="15"/>
    </row>
    <row r="40" spans="1:12" ht="22.5" customHeight="1">
      <c r="A40" s="12" t="s">
        <v>3484</v>
      </c>
      <c r="B40" s="24" t="s">
        <v>1068</v>
      </c>
      <c r="C40" s="24" t="s">
        <v>1069</v>
      </c>
      <c r="D40" s="34" t="s">
        <v>376</v>
      </c>
      <c r="E40" s="8">
        <v>44082</v>
      </c>
      <c r="F40" s="306">
        <v>44449</v>
      </c>
      <c r="G40" s="82"/>
      <c r="H40" s="10">
        <f t="shared" si="9"/>
        <v>44814</v>
      </c>
      <c r="I40" s="11">
        <f t="shared" ca="1" si="1"/>
        <v>125</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125</v>
      </c>
      <c r="J41" s="12" t="str">
        <f t="shared" ca="1" si="2"/>
        <v>NOT DUE</v>
      </c>
      <c r="K41" s="24" t="s">
        <v>1080</v>
      </c>
      <c r="L41" s="15"/>
    </row>
    <row r="42" spans="1:12" ht="24">
      <c r="A42" s="12" t="s">
        <v>3486</v>
      </c>
      <c r="B42" s="24" t="s">
        <v>1081</v>
      </c>
      <c r="C42" s="24" t="s">
        <v>1082</v>
      </c>
      <c r="D42" s="34" t="s">
        <v>376</v>
      </c>
      <c r="E42" s="8">
        <v>44082</v>
      </c>
      <c r="F42" s="306">
        <v>44449</v>
      </c>
      <c r="G42" s="82"/>
      <c r="H42" s="10">
        <f t="shared" si="9"/>
        <v>44814</v>
      </c>
      <c r="I42" s="11">
        <f t="shared" ca="1" si="1"/>
        <v>125</v>
      </c>
      <c r="J42" s="12" t="str">
        <f t="shared" ca="1" si="2"/>
        <v>NOT DUE</v>
      </c>
      <c r="K42" s="24" t="s">
        <v>1080</v>
      </c>
      <c r="L42" s="15"/>
    </row>
    <row r="43" spans="1:12" ht="24">
      <c r="A43" s="274" t="s">
        <v>3487</v>
      </c>
      <c r="B43" s="24" t="s">
        <v>3551</v>
      </c>
      <c r="C43" s="24" t="s">
        <v>3552</v>
      </c>
      <c r="D43" s="34" t="s">
        <v>4</v>
      </c>
      <c r="E43" s="8">
        <v>44082</v>
      </c>
      <c r="F43" s="366">
        <v>44682</v>
      </c>
      <c r="G43" s="82"/>
      <c r="H43" s="10">
        <f>F43+30</f>
        <v>44712</v>
      </c>
      <c r="I43" s="11">
        <f t="shared" ca="1" si="1"/>
        <v>23</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6" t="s">
        <v>5001</v>
      </c>
      <c r="F49" s="466"/>
      <c r="G49" s="466"/>
      <c r="I49" s="462" t="s">
        <v>4949</v>
      </c>
      <c r="J49" s="462"/>
      <c r="K49" s="462"/>
    </row>
    <row r="50" spans="1:11">
      <c r="A50" s="220"/>
      <c r="E50" s="463"/>
      <c r="F50" s="463"/>
      <c r="G50" s="463"/>
      <c r="I50" s="463"/>
      <c r="J50" s="463"/>
      <c r="K50" s="463"/>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4E3B7C6-074E-40ED-B59E-E3B8DFCA3DA4}">
          <x14:formula1>
            <xm:f>Details!$A$1:$A$7</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1978</v>
      </c>
      <c r="D3" s="518" t="s">
        <v>12</v>
      </c>
      <c r="E3" s="518"/>
      <c r="F3" s="249" t="s">
        <v>2193</v>
      </c>
    </row>
    <row r="4" spans="1:12" ht="18" customHeight="1">
      <c r="A4" s="517" t="s">
        <v>74</v>
      </c>
      <c r="B4" s="517"/>
      <c r="C4" s="29" t="s">
        <v>4692</v>
      </c>
      <c r="D4" s="518" t="s">
        <v>2072</v>
      </c>
      <c r="E4" s="518"/>
      <c r="F4" s="246">
        <f>'Running Hours'!B10</f>
        <v>475.9</v>
      </c>
    </row>
    <row r="5" spans="1:12" ht="18" customHeight="1">
      <c r="A5" s="517" t="s">
        <v>75</v>
      </c>
      <c r="B5" s="517"/>
      <c r="C5" s="30" t="s">
        <v>4693</v>
      </c>
      <c r="D5" s="518" t="s">
        <v>4549</v>
      </c>
      <c r="E5" s="518"/>
      <c r="F5" s="115">
        <f>'Running Hours'!$D3</f>
        <v>44689</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84">
      <c r="A8" s="276" t="s">
        <v>2373</v>
      </c>
      <c r="B8" s="24" t="s">
        <v>1979</v>
      </c>
      <c r="C8" s="24" t="s">
        <v>1980</v>
      </c>
      <c r="D8" s="34" t="s">
        <v>1</v>
      </c>
      <c r="E8" s="8">
        <v>44082</v>
      </c>
      <c r="F8" s="366">
        <v>44689</v>
      </c>
      <c r="G8" s="82"/>
      <c r="H8" s="10">
        <f>F8+1</f>
        <v>44690</v>
      </c>
      <c r="I8" s="11">
        <f t="shared" ref="I8" ca="1" si="0">IF(ISBLANK(H8),"",H8-DATE(YEAR(NOW()),MONTH(NOW()),DAY(NOW())))</f>
        <v>1</v>
      </c>
      <c r="J8" s="12" t="str">
        <f t="shared" ref="J8:J18" ca="1" si="1">IF(I8="","",IF(I8&lt;0,"OVERDUE","NOT DUE"))</f>
        <v>NOT DUE</v>
      </c>
      <c r="K8" s="24" t="s">
        <v>1988</v>
      </c>
      <c r="L8" s="15"/>
    </row>
    <row r="9" spans="1:12" ht="15" customHeight="1">
      <c r="A9" s="44" t="s">
        <v>2374</v>
      </c>
      <c r="B9" s="24" t="s">
        <v>1981</v>
      </c>
      <c r="C9" s="24" t="s">
        <v>1982</v>
      </c>
      <c r="D9" s="34">
        <v>2500</v>
      </c>
      <c r="E9" s="8">
        <v>44082</v>
      </c>
      <c r="F9" s="8">
        <v>44082</v>
      </c>
      <c r="G9" s="20">
        <v>0</v>
      </c>
      <c r="H9" s="17">
        <f>IF(I9&lt;=2500,$F$5+(I9/24),"error")</f>
        <v>44773.337500000001</v>
      </c>
      <c r="I9" s="18">
        <f t="shared" ref="I9:I18" si="2">D9-($F$4-G9)</f>
        <v>2024.1</v>
      </c>
      <c r="J9" s="12" t="str">
        <f t="shared" si="1"/>
        <v>NOT DUE</v>
      </c>
      <c r="K9" s="24" t="s">
        <v>1991</v>
      </c>
      <c r="L9" s="15"/>
    </row>
    <row r="10" spans="1:12" ht="15" customHeight="1">
      <c r="A10" s="44" t="s">
        <v>2375</v>
      </c>
      <c r="B10" s="24" t="s">
        <v>1983</v>
      </c>
      <c r="C10" s="24" t="s">
        <v>1984</v>
      </c>
      <c r="D10" s="34">
        <v>1000</v>
      </c>
      <c r="E10" s="8">
        <v>44082</v>
      </c>
      <c r="F10" s="8">
        <v>44324</v>
      </c>
      <c r="G10" s="20">
        <v>475.3</v>
      </c>
      <c r="H10" s="17">
        <f>IF(I10&lt;=1000,$F$5+(I10/24),"error")</f>
        <v>44730.64166666667</v>
      </c>
      <c r="I10" s="18">
        <f t="shared" si="2"/>
        <v>999.40000000000009</v>
      </c>
      <c r="J10" s="12" t="str">
        <f t="shared" si="1"/>
        <v>NOT DUE</v>
      </c>
      <c r="K10" s="24" t="s">
        <v>1989</v>
      </c>
      <c r="L10" s="15"/>
    </row>
    <row r="11" spans="1:12" ht="15" customHeight="1">
      <c r="A11" s="44" t="s">
        <v>2376</v>
      </c>
      <c r="B11" s="24" t="s">
        <v>1983</v>
      </c>
      <c r="C11" s="24" t="s">
        <v>1985</v>
      </c>
      <c r="D11" s="34">
        <v>20000</v>
      </c>
      <c r="E11" s="8">
        <v>44082</v>
      </c>
      <c r="F11" s="8">
        <v>44082</v>
      </c>
      <c r="G11" s="20">
        <v>0</v>
      </c>
      <c r="H11" s="17">
        <f>IF(I11&lt;=20000,$F$5+(I11/24),"error")</f>
        <v>45502.504166666666</v>
      </c>
      <c r="I11" s="18">
        <f t="shared" si="2"/>
        <v>19524.099999999999</v>
      </c>
      <c r="J11" s="12" t="str">
        <f t="shared" si="1"/>
        <v>NOT DUE</v>
      </c>
      <c r="K11" s="24" t="s">
        <v>1989</v>
      </c>
      <c r="L11" s="15"/>
    </row>
    <row r="12" spans="1:12" ht="15" customHeight="1">
      <c r="A12" s="44" t="s">
        <v>2377</v>
      </c>
      <c r="B12" s="24" t="s">
        <v>1986</v>
      </c>
      <c r="C12" s="24" t="s">
        <v>1987</v>
      </c>
      <c r="D12" s="34">
        <v>1000</v>
      </c>
      <c r="E12" s="8">
        <v>44082</v>
      </c>
      <c r="F12" s="8">
        <v>44082</v>
      </c>
      <c r="G12" s="20">
        <v>0</v>
      </c>
      <c r="H12" s="17">
        <f>IF(I12&lt;=1000,$F$5+(I12/24),"error")</f>
        <v>44710.837500000001</v>
      </c>
      <c r="I12" s="18">
        <f t="shared" si="2"/>
        <v>524.1</v>
      </c>
      <c r="J12" s="12" t="str">
        <f t="shared" si="1"/>
        <v>NOT DUE</v>
      </c>
      <c r="K12" s="24" t="s">
        <v>1989</v>
      </c>
      <c r="L12" s="15"/>
    </row>
    <row r="13" spans="1:12" ht="15" customHeight="1">
      <c r="A13" s="44" t="s">
        <v>2378</v>
      </c>
      <c r="B13" s="24" t="s">
        <v>3517</v>
      </c>
      <c r="C13" s="24" t="s">
        <v>3494</v>
      </c>
      <c r="D13" s="34">
        <v>20000</v>
      </c>
      <c r="E13" s="8">
        <v>44082</v>
      </c>
      <c r="F13" s="8">
        <v>44082</v>
      </c>
      <c r="G13" s="20">
        <v>0</v>
      </c>
      <c r="H13" s="17">
        <f>IF(I13&lt;=20000,$F$5+(I13/24),"error")</f>
        <v>45502.504166666666</v>
      </c>
      <c r="I13" s="18">
        <f t="shared" si="2"/>
        <v>19524.099999999999</v>
      </c>
      <c r="J13" s="12" t="str">
        <f t="shared" si="1"/>
        <v>NOT DUE</v>
      </c>
      <c r="K13" s="24" t="s">
        <v>1990</v>
      </c>
      <c r="L13" s="15"/>
    </row>
    <row r="14" spans="1:12" ht="15" customHeight="1">
      <c r="A14" s="44" t="s">
        <v>2378</v>
      </c>
      <c r="B14" s="24" t="s">
        <v>3512</v>
      </c>
      <c r="C14" s="24" t="s">
        <v>35</v>
      </c>
      <c r="D14" s="34">
        <v>20000</v>
      </c>
      <c r="E14" s="8">
        <v>44082</v>
      </c>
      <c r="F14" s="8">
        <v>44082</v>
      </c>
      <c r="G14" s="20">
        <v>0</v>
      </c>
      <c r="H14" s="17">
        <f t="shared" ref="H14:H17" si="3">IF(I14&lt;=20000,$F$5+(I14/24),"error")</f>
        <v>45502.504166666666</v>
      </c>
      <c r="I14" s="18">
        <f t="shared" si="2"/>
        <v>19524.099999999999</v>
      </c>
      <c r="J14" s="12" t="str">
        <f t="shared" si="1"/>
        <v>NOT DUE</v>
      </c>
      <c r="K14" s="24" t="s">
        <v>1990</v>
      </c>
      <c r="L14" s="15"/>
    </row>
    <row r="15" spans="1:12" ht="15" customHeight="1">
      <c r="A15" s="44" t="s">
        <v>2375</v>
      </c>
      <c r="B15" s="24" t="s">
        <v>3488</v>
      </c>
      <c r="C15" s="24" t="s">
        <v>35</v>
      </c>
      <c r="D15" s="34">
        <v>20000</v>
      </c>
      <c r="E15" s="8">
        <v>44082</v>
      </c>
      <c r="F15" s="8">
        <v>44082</v>
      </c>
      <c r="G15" s="20">
        <v>0</v>
      </c>
      <c r="H15" s="17">
        <f t="shared" si="3"/>
        <v>45502.504166666666</v>
      </c>
      <c r="I15" s="18">
        <f t="shared" si="2"/>
        <v>19524.099999999999</v>
      </c>
      <c r="J15" s="12" t="str">
        <f t="shared" si="1"/>
        <v>NOT DUE</v>
      </c>
      <c r="K15" s="24" t="s">
        <v>1989</v>
      </c>
      <c r="L15" s="15"/>
    </row>
    <row r="16" spans="1:12" ht="15" customHeight="1">
      <c r="A16" s="44" t="s">
        <v>2376</v>
      </c>
      <c r="B16" s="24" t="s">
        <v>1533</v>
      </c>
      <c r="C16" s="24" t="s">
        <v>3489</v>
      </c>
      <c r="D16" s="34">
        <v>20000</v>
      </c>
      <c r="E16" s="8">
        <v>44082</v>
      </c>
      <c r="F16" s="8">
        <v>44082</v>
      </c>
      <c r="G16" s="20">
        <v>0</v>
      </c>
      <c r="H16" s="17">
        <f t="shared" si="3"/>
        <v>45502.504166666666</v>
      </c>
      <c r="I16" s="18">
        <f t="shared" si="2"/>
        <v>19524.099999999999</v>
      </c>
      <c r="J16" s="12" t="str">
        <f t="shared" si="1"/>
        <v>NOT DUE</v>
      </c>
      <c r="K16" s="24" t="s">
        <v>1989</v>
      </c>
      <c r="L16" s="15"/>
    </row>
    <row r="17" spans="1:12" ht="15" customHeight="1">
      <c r="A17" s="44" t="s">
        <v>2377</v>
      </c>
      <c r="B17" s="24" t="s">
        <v>3490</v>
      </c>
      <c r="C17" s="24" t="s">
        <v>3491</v>
      </c>
      <c r="D17" s="34">
        <v>20000</v>
      </c>
      <c r="E17" s="8">
        <v>44082</v>
      </c>
      <c r="F17" s="8">
        <v>44082</v>
      </c>
      <c r="G17" s="20">
        <v>0</v>
      </c>
      <c r="H17" s="17">
        <f t="shared" si="3"/>
        <v>45502.504166666666</v>
      </c>
      <c r="I17" s="18">
        <f t="shared" si="2"/>
        <v>19524.099999999999</v>
      </c>
      <c r="J17" s="12" t="str">
        <f t="shared" si="1"/>
        <v>NOT DUE</v>
      </c>
      <c r="K17" s="24" t="s">
        <v>1989</v>
      </c>
      <c r="L17" s="15"/>
    </row>
    <row r="18" spans="1:12" ht="15" customHeight="1">
      <c r="A18" s="44" t="s">
        <v>2378</v>
      </c>
      <c r="B18" s="24" t="s">
        <v>3492</v>
      </c>
      <c r="C18" s="24" t="s">
        <v>3493</v>
      </c>
      <c r="D18" s="34">
        <v>20000</v>
      </c>
      <c r="E18" s="8">
        <v>44082</v>
      </c>
      <c r="F18" s="8">
        <v>44082</v>
      </c>
      <c r="G18" s="20">
        <v>0</v>
      </c>
      <c r="H18" s="17">
        <f>IF(I18&lt;=20000,$F$5+(I18/24),"error")</f>
        <v>45502.504166666666</v>
      </c>
      <c r="I18" s="18">
        <f t="shared" si="2"/>
        <v>19524.099999999999</v>
      </c>
      <c r="J18" s="12" t="str">
        <f t="shared" si="1"/>
        <v>NOT DUE</v>
      </c>
      <c r="K18" s="24" t="s">
        <v>1990</v>
      </c>
      <c r="L18" s="15"/>
    </row>
    <row r="19" spans="1:12" ht="15" customHeight="1">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2" t="s">
        <v>5001</v>
      </c>
      <c r="F24" s="462"/>
      <c r="G24" s="462"/>
      <c r="I24" s="462" t="s">
        <v>4949</v>
      </c>
      <c r="J24" s="462"/>
      <c r="K24" s="462"/>
    </row>
    <row r="25" spans="1:12">
      <c r="A25" s="220"/>
      <c r="E25" s="463"/>
      <c r="F25" s="463"/>
      <c r="G25" s="463"/>
      <c r="I25" s="463"/>
      <c r="J25" s="463"/>
      <c r="K25" s="463"/>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8735D5-6B7C-4076-842F-12623029D147}">
          <x14:formula1>
            <xm:f>Details!$A$1:$A$7</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2041</v>
      </c>
      <c r="D3" s="518" t="s">
        <v>12</v>
      </c>
      <c r="E3" s="518"/>
      <c r="F3" s="249" t="s">
        <v>2341</v>
      </c>
    </row>
    <row r="4" spans="1:12" ht="18" customHeight="1">
      <c r="A4" s="517" t="s">
        <v>74</v>
      </c>
      <c r="B4" s="517"/>
      <c r="C4" s="29" t="s">
        <v>4694</v>
      </c>
      <c r="D4" s="518" t="s">
        <v>2072</v>
      </c>
      <c r="E4" s="518"/>
      <c r="F4" s="258"/>
    </row>
    <row r="5" spans="1:12" ht="18" customHeight="1">
      <c r="A5" s="517" t="s">
        <v>75</v>
      </c>
      <c r="B5" s="517"/>
      <c r="C5" s="30" t="s">
        <v>4653</v>
      </c>
      <c r="D5" s="518" t="s">
        <v>4549</v>
      </c>
      <c r="E5" s="518"/>
      <c r="F5" s="257">
        <f>'Running Hours'!$D3</f>
        <v>44689</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209" t="s">
        <v>2342</v>
      </c>
      <c r="B8" s="170" t="s">
        <v>1529</v>
      </c>
      <c r="C8" s="170" t="s">
        <v>1530</v>
      </c>
      <c r="D8" s="210" t="s">
        <v>1785</v>
      </c>
      <c r="E8" s="8">
        <v>44082</v>
      </c>
      <c r="F8" s="8">
        <v>44082</v>
      </c>
      <c r="G8" s="82"/>
      <c r="H8" s="174">
        <f>F8+(365*5)</f>
        <v>45907</v>
      </c>
      <c r="I8" s="208">
        <f t="shared" ref="I8:I21" ca="1" si="0">IF(ISBLANK(H8),"",H8-DATE(YEAR(NOW()),MONTH(NOW()),DAY(NOW())))</f>
        <v>1218</v>
      </c>
      <c r="J8" s="12" t="str">
        <f t="shared" ref="J8:J39" ca="1" si="1">IF(I8="","",IF(I8&lt;0,"OVERDUE","NOT DUE"))</f>
        <v>NOT DUE</v>
      </c>
      <c r="K8" s="24" t="s">
        <v>1548</v>
      </c>
      <c r="L8" s="15"/>
    </row>
    <row r="9" spans="1:12" ht="24">
      <c r="A9" s="12" t="s">
        <v>2343</v>
      </c>
      <c r="B9" s="24" t="s">
        <v>1531</v>
      </c>
      <c r="C9" s="24" t="s">
        <v>1532</v>
      </c>
      <c r="D9" s="34" t="s">
        <v>0</v>
      </c>
      <c r="E9" s="8">
        <v>44082</v>
      </c>
      <c r="F9" s="366">
        <v>44633</v>
      </c>
      <c r="G9" s="82"/>
      <c r="H9" s="10">
        <f>F9+90</f>
        <v>44723</v>
      </c>
      <c r="I9" s="11">
        <f t="shared" ca="1" si="0"/>
        <v>34</v>
      </c>
      <c r="J9" s="12" t="str">
        <f t="shared" ca="1" si="1"/>
        <v>NOT DUE</v>
      </c>
      <c r="K9" s="24"/>
      <c r="L9" s="15"/>
    </row>
    <row r="10" spans="1:12" ht="26.45" customHeight="1">
      <c r="A10" s="209" t="s">
        <v>2344</v>
      </c>
      <c r="B10" s="170" t="s">
        <v>1536</v>
      </c>
      <c r="C10" s="170" t="s">
        <v>1537</v>
      </c>
      <c r="D10" s="210" t="s">
        <v>54</v>
      </c>
      <c r="E10" s="8">
        <v>44082</v>
      </c>
      <c r="F10" s="8">
        <v>44082</v>
      </c>
      <c r="G10" s="82"/>
      <c r="H10" s="207">
        <f>F10+(365*3)</f>
        <v>45177</v>
      </c>
      <c r="I10" s="208">
        <f t="shared" ca="1" si="0"/>
        <v>488</v>
      </c>
      <c r="J10" s="12" t="str">
        <f t="shared" ca="1" si="1"/>
        <v>NOT DUE</v>
      </c>
      <c r="K10" s="24" t="s">
        <v>1549</v>
      </c>
      <c r="L10" s="15"/>
    </row>
    <row r="11" spans="1:12" ht="24">
      <c r="A11" s="209" t="s">
        <v>2345</v>
      </c>
      <c r="B11" s="170" t="s">
        <v>1536</v>
      </c>
      <c r="C11" s="170" t="s">
        <v>1538</v>
      </c>
      <c r="D11" s="210" t="s">
        <v>1785</v>
      </c>
      <c r="E11" s="8">
        <v>44082</v>
      </c>
      <c r="F11" s="8">
        <v>44082</v>
      </c>
      <c r="G11" s="82"/>
      <c r="H11" s="207">
        <f>F11+(365*5)</f>
        <v>45907</v>
      </c>
      <c r="I11" s="208">
        <f t="shared" ca="1" si="0"/>
        <v>1218</v>
      </c>
      <c r="J11" s="12" t="str">
        <f t="shared" ca="1" si="1"/>
        <v>NOT DUE</v>
      </c>
      <c r="K11" s="24"/>
      <c r="L11" s="15"/>
    </row>
    <row r="12" spans="1:12" ht="24">
      <c r="A12" s="209" t="s">
        <v>2346</v>
      </c>
      <c r="B12" s="170" t="s">
        <v>1539</v>
      </c>
      <c r="C12" s="170" t="s">
        <v>1540</v>
      </c>
      <c r="D12" s="210" t="s">
        <v>54</v>
      </c>
      <c r="E12" s="8">
        <v>44082</v>
      </c>
      <c r="F12" s="8">
        <v>44082</v>
      </c>
      <c r="G12" s="82"/>
      <c r="H12" s="207">
        <f t="shared" ref="H12" si="2">F12+(365*3)</f>
        <v>45177</v>
      </c>
      <c r="I12" s="208">
        <f t="shared" ca="1" si="0"/>
        <v>488</v>
      </c>
      <c r="J12" s="12" t="str">
        <f t="shared" ca="1" si="1"/>
        <v>NOT DUE</v>
      </c>
      <c r="K12" s="24"/>
      <c r="L12" s="15"/>
    </row>
    <row r="13" spans="1:12">
      <c r="A13" s="209" t="s">
        <v>2347</v>
      </c>
      <c r="B13" s="170" t="s">
        <v>1539</v>
      </c>
      <c r="C13" s="170" t="s">
        <v>1535</v>
      </c>
      <c r="D13" s="210" t="s">
        <v>1785</v>
      </c>
      <c r="E13" s="8">
        <v>44082</v>
      </c>
      <c r="F13" s="8">
        <v>44082</v>
      </c>
      <c r="G13" s="82"/>
      <c r="H13" s="207">
        <f>F13+(365*5)</f>
        <v>45907</v>
      </c>
      <c r="I13" s="208">
        <f t="shared" ca="1" si="0"/>
        <v>1218</v>
      </c>
      <c r="J13" s="12" t="str">
        <f t="shared" ca="1" si="1"/>
        <v>NOT DUE</v>
      </c>
      <c r="K13" s="24"/>
      <c r="L13" s="15"/>
    </row>
    <row r="14" spans="1:12" ht="38.450000000000003" customHeight="1">
      <c r="A14" s="209" t="s">
        <v>2348</v>
      </c>
      <c r="B14" s="170" t="s">
        <v>1187</v>
      </c>
      <c r="C14" s="170" t="s">
        <v>1541</v>
      </c>
      <c r="D14" s="210" t="s">
        <v>1785</v>
      </c>
      <c r="E14" s="8">
        <v>44082</v>
      </c>
      <c r="F14" s="8">
        <v>44082</v>
      </c>
      <c r="G14" s="82"/>
      <c r="H14" s="207">
        <f t="shared" ref="H14:H16" si="3">F14+(365*5)</f>
        <v>45907</v>
      </c>
      <c r="I14" s="208">
        <f t="shared" ca="1" si="0"/>
        <v>1218</v>
      </c>
      <c r="J14" s="12" t="str">
        <f t="shared" ca="1" si="1"/>
        <v>NOT DUE</v>
      </c>
      <c r="K14" s="24" t="s">
        <v>1550</v>
      </c>
      <c r="L14" s="15"/>
    </row>
    <row r="15" spans="1:12" ht="26.45" customHeight="1">
      <c r="A15" s="209" t="s">
        <v>2349</v>
      </c>
      <c r="B15" s="170" t="s">
        <v>3407</v>
      </c>
      <c r="C15" s="170" t="s">
        <v>1543</v>
      </c>
      <c r="D15" s="210" t="s">
        <v>1785</v>
      </c>
      <c r="E15" s="8">
        <v>44082</v>
      </c>
      <c r="F15" s="8">
        <v>44082</v>
      </c>
      <c r="G15" s="82"/>
      <c r="H15" s="207">
        <f t="shared" si="3"/>
        <v>45907</v>
      </c>
      <c r="I15" s="208">
        <f t="shared" ca="1" si="0"/>
        <v>1218</v>
      </c>
      <c r="J15" s="12" t="str">
        <f t="shared" ca="1" si="1"/>
        <v>NOT DUE</v>
      </c>
      <c r="K15" s="24" t="s">
        <v>1551</v>
      </c>
      <c r="L15" s="15"/>
    </row>
    <row r="16" spans="1:12" ht="26.45" customHeight="1">
      <c r="A16" s="209" t="s">
        <v>2350</v>
      </c>
      <c r="B16" s="170" t="s">
        <v>1542</v>
      </c>
      <c r="C16" s="170" t="s">
        <v>1543</v>
      </c>
      <c r="D16" s="210" t="s">
        <v>1785</v>
      </c>
      <c r="E16" s="8">
        <v>44082</v>
      </c>
      <c r="F16" s="8">
        <v>44082</v>
      </c>
      <c r="G16" s="82"/>
      <c r="H16" s="207">
        <f t="shared" si="3"/>
        <v>45907</v>
      </c>
      <c r="I16" s="208">
        <f t="shared" ca="1" si="0"/>
        <v>1218</v>
      </c>
      <c r="J16" s="12" t="str">
        <f t="shared" ca="1" si="1"/>
        <v>NOT DUE</v>
      </c>
      <c r="K16" s="24" t="s">
        <v>1551</v>
      </c>
      <c r="L16" s="15"/>
    </row>
    <row r="17" spans="1:12" ht="26.45" customHeight="1">
      <c r="A17" s="209" t="s">
        <v>2351</v>
      </c>
      <c r="B17" s="170" t="s">
        <v>3495</v>
      </c>
      <c r="C17" s="170" t="s">
        <v>1543</v>
      </c>
      <c r="D17" s="210" t="s">
        <v>54</v>
      </c>
      <c r="E17" s="8">
        <v>44082</v>
      </c>
      <c r="F17" s="8">
        <v>44082</v>
      </c>
      <c r="G17" s="82"/>
      <c r="H17" s="207">
        <f>F17+(365*3)</f>
        <v>45177</v>
      </c>
      <c r="I17" s="208">
        <f t="shared" ca="1" si="0"/>
        <v>488</v>
      </c>
      <c r="J17" s="12" t="str">
        <f t="shared" ca="1" si="1"/>
        <v>NOT DUE</v>
      </c>
      <c r="K17" s="24" t="s">
        <v>1551</v>
      </c>
      <c r="L17" s="15"/>
    </row>
    <row r="18" spans="1:12" ht="26.45" customHeight="1">
      <c r="A18" s="209" t="s">
        <v>2352</v>
      </c>
      <c r="B18" s="170" t="s">
        <v>3496</v>
      </c>
      <c r="C18" s="170" t="s">
        <v>1543</v>
      </c>
      <c r="D18" s="210" t="s">
        <v>54</v>
      </c>
      <c r="E18" s="8">
        <v>44082</v>
      </c>
      <c r="F18" s="8">
        <v>44082</v>
      </c>
      <c r="G18" s="82"/>
      <c r="H18" s="207">
        <f>F18+(365*3)</f>
        <v>45177</v>
      </c>
      <c r="I18" s="208">
        <f t="shared" ca="1" si="0"/>
        <v>488</v>
      </c>
      <c r="J18" s="12" t="str">
        <f t="shared" ca="1" si="1"/>
        <v>NOT DUE</v>
      </c>
      <c r="K18" s="24" t="s">
        <v>1551</v>
      </c>
      <c r="L18" s="15"/>
    </row>
    <row r="19" spans="1:12" ht="26.45" customHeight="1">
      <c r="A19" s="209" t="s">
        <v>2353</v>
      </c>
      <c r="B19" s="170" t="s">
        <v>3497</v>
      </c>
      <c r="C19" s="170" t="s">
        <v>1543</v>
      </c>
      <c r="D19" s="210" t="s">
        <v>54</v>
      </c>
      <c r="E19" s="8">
        <v>44082</v>
      </c>
      <c r="F19" s="8">
        <v>44082</v>
      </c>
      <c r="G19" s="82"/>
      <c r="H19" s="207">
        <f>F19+(365*3)</f>
        <v>45177</v>
      </c>
      <c r="I19" s="208">
        <f t="shared" ca="1" si="0"/>
        <v>488</v>
      </c>
      <c r="J19" s="12" t="str">
        <f t="shared" ca="1" si="1"/>
        <v>NOT DUE</v>
      </c>
      <c r="K19" s="24" t="s">
        <v>1551</v>
      </c>
      <c r="L19" s="15"/>
    </row>
    <row r="20" spans="1:12" ht="26.45" customHeight="1">
      <c r="A20" s="209" t="s">
        <v>2354</v>
      </c>
      <c r="B20" s="170" t="s">
        <v>3498</v>
      </c>
      <c r="C20" s="170" t="s">
        <v>1543</v>
      </c>
      <c r="D20" s="210" t="s">
        <v>54</v>
      </c>
      <c r="E20" s="8">
        <v>44082</v>
      </c>
      <c r="F20" s="8">
        <v>44082</v>
      </c>
      <c r="G20" s="82"/>
      <c r="H20" s="207">
        <f>F20+(365*3)</f>
        <v>45177</v>
      </c>
      <c r="I20" s="208">
        <f t="shared" ca="1" si="0"/>
        <v>488</v>
      </c>
      <c r="J20" s="12" t="str">
        <f t="shared" ca="1" si="1"/>
        <v>NOT DUE</v>
      </c>
      <c r="K20" s="24" t="s">
        <v>1551</v>
      </c>
      <c r="L20" s="15"/>
    </row>
    <row r="21" spans="1:12" ht="24">
      <c r="A21" s="209" t="s">
        <v>2355</v>
      </c>
      <c r="B21" s="170" t="s">
        <v>3500</v>
      </c>
      <c r="C21" s="170" t="s">
        <v>1545</v>
      </c>
      <c r="D21" s="210" t="s">
        <v>376</v>
      </c>
      <c r="E21" s="8">
        <v>44082</v>
      </c>
      <c r="F21" s="306">
        <v>44449</v>
      </c>
      <c r="G21" s="82"/>
      <c r="H21" s="207">
        <f>F21+365</f>
        <v>44814</v>
      </c>
      <c r="I21" s="208">
        <f t="shared" ca="1" si="0"/>
        <v>125</v>
      </c>
      <c r="J21" s="12" t="str">
        <f t="shared" ca="1" si="1"/>
        <v>NOT DUE</v>
      </c>
      <c r="K21" s="24"/>
      <c r="L21" s="15"/>
    </row>
    <row r="22" spans="1:12" ht="36">
      <c r="A22" s="271" t="s">
        <v>2356</v>
      </c>
      <c r="B22" s="24" t="s">
        <v>1042</v>
      </c>
      <c r="C22" s="24" t="s">
        <v>1043</v>
      </c>
      <c r="D22" s="34" t="s">
        <v>1</v>
      </c>
      <c r="E22" s="8">
        <v>44082</v>
      </c>
      <c r="F22" s="366">
        <v>44689</v>
      </c>
      <c r="G22" s="82"/>
      <c r="H22" s="10">
        <f>F22+1</f>
        <v>44690</v>
      </c>
      <c r="I22" s="11">
        <f t="shared" ref="I22:I39" ca="1" si="4">IF(ISBLANK(H22),"",H22-DATE(YEAR(NOW()),MONTH(NOW()),DAY(NOW())))</f>
        <v>1</v>
      </c>
      <c r="J22" s="12" t="str">
        <f t="shared" ca="1" si="1"/>
        <v>NOT DUE</v>
      </c>
      <c r="K22" s="24" t="s">
        <v>4939</v>
      </c>
      <c r="L22" s="15"/>
    </row>
    <row r="23" spans="1:12" ht="36">
      <c r="A23" s="271" t="s">
        <v>2357</v>
      </c>
      <c r="B23" s="24" t="s">
        <v>1044</v>
      </c>
      <c r="C23" s="24" t="s">
        <v>1045</v>
      </c>
      <c r="D23" s="34" t="s">
        <v>1</v>
      </c>
      <c r="E23" s="8">
        <v>44082</v>
      </c>
      <c r="F23" s="366">
        <v>44689</v>
      </c>
      <c r="G23" s="82"/>
      <c r="H23" s="10">
        <f t="shared" ref="H23:H24" si="5">F23+1</f>
        <v>44690</v>
      </c>
      <c r="I23" s="11">
        <f t="shared" ca="1" si="4"/>
        <v>1</v>
      </c>
      <c r="J23" s="12" t="str">
        <f t="shared" ca="1" si="1"/>
        <v>NOT DUE</v>
      </c>
      <c r="K23" s="24" t="s">
        <v>1073</v>
      </c>
      <c r="L23" s="15"/>
    </row>
    <row r="24" spans="1:12" ht="36">
      <c r="A24" s="271" t="s">
        <v>2358</v>
      </c>
      <c r="B24" s="24" t="s">
        <v>1046</v>
      </c>
      <c r="C24" s="24" t="s">
        <v>1047</v>
      </c>
      <c r="D24" s="34" t="s">
        <v>1</v>
      </c>
      <c r="E24" s="8">
        <v>44082</v>
      </c>
      <c r="F24" s="366">
        <v>44689</v>
      </c>
      <c r="G24" s="82"/>
      <c r="H24" s="10">
        <f t="shared" si="5"/>
        <v>44690</v>
      </c>
      <c r="I24" s="11">
        <f t="shared" ca="1" si="4"/>
        <v>1</v>
      </c>
      <c r="J24" s="12" t="str">
        <f t="shared" ca="1" si="1"/>
        <v>NOT DUE</v>
      </c>
      <c r="K24" s="24" t="s">
        <v>1074</v>
      </c>
      <c r="L24" s="15"/>
    </row>
    <row r="25" spans="1:12" ht="38.450000000000003" customHeight="1">
      <c r="A25" s="274" t="s">
        <v>2359</v>
      </c>
      <c r="B25" s="24" t="s">
        <v>1048</v>
      </c>
      <c r="C25" s="24" t="s">
        <v>1049</v>
      </c>
      <c r="D25" s="34" t="s">
        <v>4</v>
      </c>
      <c r="E25" s="8">
        <v>44082</v>
      </c>
      <c r="F25" s="366">
        <v>44682</v>
      </c>
      <c r="G25" s="82"/>
      <c r="H25" s="10">
        <f>F25+30</f>
        <v>44712</v>
      </c>
      <c r="I25" s="11">
        <f t="shared" ca="1" si="4"/>
        <v>23</v>
      </c>
      <c r="J25" s="12" t="str">
        <f t="shared" ca="1" si="1"/>
        <v>NOT DUE</v>
      </c>
      <c r="K25" s="24" t="s">
        <v>1075</v>
      </c>
      <c r="L25" s="15"/>
    </row>
    <row r="26" spans="1:12" ht="24">
      <c r="A26" s="271" t="s">
        <v>2360</v>
      </c>
      <c r="B26" s="24" t="s">
        <v>1050</v>
      </c>
      <c r="C26" s="24" t="s">
        <v>1051</v>
      </c>
      <c r="D26" s="34" t="s">
        <v>1</v>
      </c>
      <c r="E26" s="8">
        <v>44082</v>
      </c>
      <c r="F26" s="366">
        <v>44689</v>
      </c>
      <c r="G26" s="82"/>
      <c r="H26" s="10">
        <f t="shared" ref="H26:H29" si="6">F26+1</f>
        <v>44690</v>
      </c>
      <c r="I26" s="11">
        <f t="shared" ca="1" si="4"/>
        <v>1</v>
      </c>
      <c r="J26" s="12" t="str">
        <f t="shared" ca="1" si="1"/>
        <v>NOT DUE</v>
      </c>
      <c r="K26" s="24" t="s">
        <v>1076</v>
      </c>
      <c r="L26" s="15"/>
    </row>
    <row r="27" spans="1:12" ht="26.45" customHeight="1">
      <c r="A27" s="271" t="s">
        <v>2361</v>
      </c>
      <c r="B27" s="24" t="s">
        <v>1052</v>
      </c>
      <c r="C27" s="24" t="s">
        <v>1053</v>
      </c>
      <c r="D27" s="34" t="s">
        <v>1</v>
      </c>
      <c r="E27" s="8">
        <v>44082</v>
      </c>
      <c r="F27" s="366">
        <v>44689</v>
      </c>
      <c r="G27" s="82"/>
      <c r="H27" s="10">
        <f t="shared" si="6"/>
        <v>44690</v>
      </c>
      <c r="I27" s="11">
        <f t="shared" ca="1" si="4"/>
        <v>1</v>
      </c>
      <c r="J27" s="12" t="str">
        <f t="shared" ca="1" si="1"/>
        <v>NOT DUE</v>
      </c>
      <c r="K27" s="24" t="s">
        <v>1077</v>
      </c>
      <c r="L27" s="15"/>
    </row>
    <row r="28" spans="1:12" ht="26.45" customHeight="1">
      <c r="A28" s="271" t="s">
        <v>2362</v>
      </c>
      <c r="B28" s="24" t="s">
        <v>1054</v>
      </c>
      <c r="C28" s="24" t="s">
        <v>1055</v>
      </c>
      <c r="D28" s="34" t="s">
        <v>1</v>
      </c>
      <c r="E28" s="8">
        <v>44082</v>
      </c>
      <c r="F28" s="366">
        <v>44689</v>
      </c>
      <c r="G28" s="82"/>
      <c r="H28" s="10">
        <f t="shared" si="6"/>
        <v>44690</v>
      </c>
      <c r="I28" s="11">
        <f t="shared" ca="1" si="4"/>
        <v>1</v>
      </c>
      <c r="J28" s="12" t="str">
        <f t="shared" ca="1" si="1"/>
        <v>NOT DUE</v>
      </c>
      <c r="K28" s="24" t="s">
        <v>1077</v>
      </c>
      <c r="L28" s="15"/>
    </row>
    <row r="29" spans="1:12" ht="26.45" customHeight="1">
      <c r="A29" s="271" t="s">
        <v>2363</v>
      </c>
      <c r="B29" s="24" t="s">
        <v>1056</v>
      </c>
      <c r="C29" s="24" t="s">
        <v>1043</v>
      </c>
      <c r="D29" s="34" t="s">
        <v>1</v>
      </c>
      <c r="E29" s="8">
        <v>44082</v>
      </c>
      <c r="F29" s="366">
        <v>44689</v>
      </c>
      <c r="G29" s="82"/>
      <c r="H29" s="10">
        <f t="shared" si="6"/>
        <v>44690</v>
      </c>
      <c r="I29" s="11">
        <f t="shared" ca="1" si="4"/>
        <v>1</v>
      </c>
      <c r="J29" s="12" t="str">
        <f t="shared" ca="1" si="1"/>
        <v>NOT DUE</v>
      </c>
      <c r="K29" s="24" t="s">
        <v>1077</v>
      </c>
      <c r="L29" s="15"/>
    </row>
    <row r="30" spans="1:12" ht="15.75" customHeight="1">
      <c r="A30" s="209" t="s">
        <v>2364</v>
      </c>
      <c r="B30" s="170" t="s">
        <v>3515</v>
      </c>
      <c r="C30" s="170" t="s">
        <v>1041</v>
      </c>
      <c r="D30" s="210" t="s">
        <v>4088</v>
      </c>
      <c r="E30" s="8">
        <v>44082</v>
      </c>
      <c r="F30" s="8">
        <v>44082</v>
      </c>
      <c r="G30" s="82"/>
      <c r="H30" s="207">
        <f>F30+(365*5)</f>
        <v>45907</v>
      </c>
      <c r="I30" s="208">
        <f t="shared" ca="1" si="4"/>
        <v>1218</v>
      </c>
      <c r="J30" s="12" t="str">
        <f t="shared" ca="1" si="1"/>
        <v>NOT DUE</v>
      </c>
      <c r="K30" s="24" t="s">
        <v>3412</v>
      </c>
      <c r="L30" s="15"/>
    </row>
    <row r="31" spans="1:12" ht="15" customHeight="1">
      <c r="A31" s="209" t="s">
        <v>2365</v>
      </c>
      <c r="B31" s="170" t="s">
        <v>3516</v>
      </c>
      <c r="C31" s="170" t="s">
        <v>3445</v>
      </c>
      <c r="D31" s="210" t="s">
        <v>4088</v>
      </c>
      <c r="E31" s="8">
        <v>44082</v>
      </c>
      <c r="F31" s="8">
        <v>44082</v>
      </c>
      <c r="G31" s="82"/>
      <c r="H31" s="207">
        <f>F31+(365*5)</f>
        <v>45907</v>
      </c>
      <c r="I31" s="208">
        <f t="shared" ca="1" si="4"/>
        <v>1218</v>
      </c>
      <c r="J31" s="12" t="str">
        <f t="shared" ca="1" si="1"/>
        <v>NOT DUE</v>
      </c>
      <c r="K31" s="24" t="s">
        <v>3412</v>
      </c>
      <c r="L31" s="15"/>
    </row>
    <row r="32" spans="1:12" ht="26.45" customHeight="1">
      <c r="A32" s="273" t="s">
        <v>2366</v>
      </c>
      <c r="B32" s="24" t="s">
        <v>1060</v>
      </c>
      <c r="C32" s="24" t="s">
        <v>1061</v>
      </c>
      <c r="D32" s="34" t="s">
        <v>0</v>
      </c>
      <c r="E32" s="8">
        <v>44082</v>
      </c>
      <c r="F32" s="366">
        <v>44633</v>
      </c>
      <c r="G32" s="82"/>
      <c r="H32" s="10">
        <f>F32+90</f>
        <v>44723</v>
      </c>
      <c r="I32" s="11">
        <f t="shared" ca="1" si="4"/>
        <v>34</v>
      </c>
      <c r="J32" s="12" t="str">
        <f t="shared" ca="1" si="1"/>
        <v>NOT DUE</v>
      </c>
      <c r="K32" s="24" t="s">
        <v>1078</v>
      </c>
      <c r="L32" s="15"/>
    </row>
    <row r="33" spans="1:12" ht="15" customHeight="1">
      <c r="A33" s="271" t="s">
        <v>2367</v>
      </c>
      <c r="B33" s="24" t="s">
        <v>1546</v>
      </c>
      <c r="C33" s="24"/>
      <c r="D33" s="34" t="s">
        <v>1</v>
      </c>
      <c r="E33" s="8">
        <v>44082</v>
      </c>
      <c r="F33" s="366">
        <v>44689</v>
      </c>
      <c r="G33" s="82"/>
      <c r="H33" s="10">
        <f t="shared" ref="H33" si="7">F33+1</f>
        <v>44690</v>
      </c>
      <c r="I33" s="11">
        <f t="shared" ca="1" si="4"/>
        <v>1</v>
      </c>
      <c r="J33" s="12" t="str">
        <f t="shared" ca="1" si="1"/>
        <v>NOT DUE</v>
      </c>
      <c r="K33" s="24" t="s">
        <v>1078</v>
      </c>
      <c r="L33" s="15"/>
    </row>
    <row r="34" spans="1:12" ht="15" customHeight="1">
      <c r="A34" s="12" t="s">
        <v>2368</v>
      </c>
      <c r="B34" s="24" t="s">
        <v>1062</v>
      </c>
      <c r="C34" s="24" t="s">
        <v>1063</v>
      </c>
      <c r="D34" s="34" t="s">
        <v>376</v>
      </c>
      <c r="E34" s="8">
        <v>44082</v>
      </c>
      <c r="F34" s="306">
        <v>44449</v>
      </c>
      <c r="G34" s="82"/>
      <c r="H34" s="10">
        <f>F34+365</f>
        <v>44814</v>
      </c>
      <c r="I34" s="11">
        <f t="shared" ca="1" si="4"/>
        <v>125</v>
      </c>
      <c r="J34" s="12" t="str">
        <f t="shared" ca="1" si="1"/>
        <v>NOT DUE</v>
      </c>
      <c r="K34" s="24" t="s">
        <v>1078</v>
      </c>
      <c r="L34" s="113"/>
    </row>
    <row r="35" spans="1:12" ht="24">
      <c r="A35" s="12" t="s">
        <v>2369</v>
      </c>
      <c r="B35" s="24" t="s">
        <v>1064</v>
      </c>
      <c r="C35" s="24" t="s">
        <v>1065</v>
      </c>
      <c r="D35" s="34" t="s">
        <v>376</v>
      </c>
      <c r="E35" s="8">
        <v>44082</v>
      </c>
      <c r="F35" s="306">
        <v>44449</v>
      </c>
      <c r="G35" s="82"/>
      <c r="H35" s="10">
        <f t="shared" ref="H35:H39" si="8">F35+365</f>
        <v>44814</v>
      </c>
      <c r="I35" s="11">
        <f t="shared" ca="1" si="4"/>
        <v>125</v>
      </c>
      <c r="J35" s="12" t="str">
        <f t="shared" ca="1" si="1"/>
        <v>NOT DUE</v>
      </c>
      <c r="K35" s="24" t="s">
        <v>1079</v>
      </c>
      <c r="L35" s="15"/>
    </row>
    <row r="36" spans="1:12" ht="24">
      <c r="A36" s="12" t="s">
        <v>2370</v>
      </c>
      <c r="B36" s="24" t="s">
        <v>1066</v>
      </c>
      <c r="C36" s="24" t="s">
        <v>1067</v>
      </c>
      <c r="D36" s="34" t="s">
        <v>376</v>
      </c>
      <c r="E36" s="8">
        <v>44082</v>
      </c>
      <c r="F36" s="306">
        <v>44449</v>
      </c>
      <c r="G36" s="82"/>
      <c r="H36" s="10">
        <f t="shared" si="8"/>
        <v>44814</v>
      </c>
      <c r="I36" s="11">
        <f t="shared" ca="1" si="4"/>
        <v>125</v>
      </c>
      <c r="J36" s="12" t="str">
        <f t="shared" ca="1" si="1"/>
        <v>NOT DUE</v>
      </c>
      <c r="K36" s="24" t="s">
        <v>1079</v>
      </c>
      <c r="L36" s="15"/>
    </row>
    <row r="37" spans="1:12" ht="24">
      <c r="A37" s="12" t="s">
        <v>2371</v>
      </c>
      <c r="B37" s="24" t="s">
        <v>1068</v>
      </c>
      <c r="C37" s="24" t="s">
        <v>1069</v>
      </c>
      <c r="D37" s="34" t="s">
        <v>376</v>
      </c>
      <c r="E37" s="8">
        <v>44082</v>
      </c>
      <c r="F37" s="306">
        <v>44449</v>
      </c>
      <c r="G37" s="82"/>
      <c r="H37" s="10">
        <f t="shared" si="8"/>
        <v>44814</v>
      </c>
      <c r="I37" s="11">
        <f t="shared" ca="1" si="4"/>
        <v>125</v>
      </c>
      <c r="J37" s="12" t="str">
        <f t="shared" ca="1" si="1"/>
        <v>NOT DUE</v>
      </c>
      <c r="K37" s="24" t="s">
        <v>1079</v>
      </c>
      <c r="L37" s="15"/>
    </row>
    <row r="38" spans="1:12" ht="24">
      <c r="A38" s="12" t="s">
        <v>2372</v>
      </c>
      <c r="B38" s="24" t="s">
        <v>1070</v>
      </c>
      <c r="C38" s="24" t="s">
        <v>1071</v>
      </c>
      <c r="D38" s="34" t="s">
        <v>376</v>
      </c>
      <c r="E38" s="8">
        <v>44082</v>
      </c>
      <c r="F38" s="306">
        <v>44449</v>
      </c>
      <c r="G38" s="82"/>
      <c r="H38" s="10">
        <f t="shared" si="8"/>
        <v>44814</v>
      </c>
      <c r="I38" s="11">
        <f t="shared" ca="1" si="4"/>
        <v>125</v>
      </c>
      <c r="J38" s="12" t="str">
        <f t="shared" ca="1" si="1"/>
        <v>NOT DUE</v>
      </c>
      <c r="K38" s="24" t="s">
        <v>1080</v>
      </c>
      <c r="L38" s="15"/>
    </row>
    <row r="39" spans="1:12" ht="15" customHeight="1">
      <c r="A39" s="12" t="s">
        <v>3499</v>
      </c>
      <c r="B39" s="24" t="s">
        <v>1081</v>
      </c>
      <c r="C39" s="24" t="s">
        <v>1082</v>
      </c>
      <c r="D39" s="34" t="s">
        <v>376</v>
      </c>
      <c r="E39" s="8">
        <v>44082</v>
      </c>
      <c r="F39" s="306">
        <v>44449</v>
      </c>
      <c r="G39" s="82"/>
      <c r="H39" s="10">
        <f t="shared" si="8"/>
        <v>44814</v>
      </c>
      <c r="I39" s="11">
        <f t="shared" ca="1" si="4"/>
        <v>125</v>
      </c>
      <c r="J39" s="12" t="str">
        <f t="shared" ca="1" si="1"/>
        <v>NOT DUE</v>
      </c>
      <c r="K39" s="24" t="s">
        <v>1080</v>
      </c>
      <c r="L39" s="15"/>
    </row>
    <row r="40" spans="1:12">
      <c r="A40" s="220"/>
    </row>
    <row r="41" spans="1:12">
      <c r="A41" s="220"/>
    </row>
    <row r="42" spans="1:12">
      <c r="A42" s="220"/>
    </row>
    <row r="43" spans="1:12">
      <c r="A43" s="220"/>
      <c r="B43" s="206" t="s">
        <v>4545</v>
      </c>
      <c r="D43" s="39" t="s">
        <v>3926</v>
      </c>
      <c r="H43" s="206" t="s">
        <v>3927</v>
      </c>
    </row>
    <row r="44" spans="1:12">
      <c r="A44" s="220"/>
    </row>
    <row r="45" spans="1:12">
      <c r="A45" s="220"/>
      <c r="C45" s="247" t="s">
        <v>4959</v>
      </c>
      <c r="E45" s="466" t="s">
        <v>5001</v>
      </c>
      <c r="F45" s="466"/>
      <c r="G45" s="466"/>
      <c r="I45" s="462" t="s">
        <v>4949</v>
      </c>
      <c r="J45" s="462"/>
      <c r="K45" s="462"/>
    </row>
    <row r="46" spans="1:12">
      <c r="A46" s="220"/>
      <c r="E46" s="463"/>
      <c r="F46" s="463"/>
      <c r="G46" s="463"/>
      <c r="I46" s="463"/>
      <c r="J46" s="463"/>
      <c r="K46" s="463"/>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C287EE7-C9B3-4042-AAF7-86F249E01863}">
          <x14:formula1>
            <xm:f>Details!$A$1:$A$7</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topLeftCell="B13" workbookViewId="0">
      <selection activeCell="K23" sqref="K23"/>
    </sheetView>
  </sheetViews>
  <sheetFormatPr defaultColWidth="9.125" defaultRowHeight="13.5"/>
  <cols>
    <col min="1" max="1" width="13.5" style="122" customWidth="1"/>
    <col min="2" max="2" width="24.5" style="122" customWidth="1"/>
    <col min="3" max="3" width="10.125" style="122" customWidth="1"/>
    <col min="4" max="13" width="9.125" style="122"/>
    <col min="14" max="15" width="13.5" style="122" customWidth="1"/>
    <col min="16" max="16" width="42.125" style="122" customWidth="1"/>
    <col min="17" max="17" width="9.125" style="122"/>
    <col min="18" max="18" width="0" style="122" hidden="1" customWidth="1"/>
    <col min="19" max="16384" width="9.125" style="122"/>
  </cols>
  <sheetData>
    <row r="1" spans="1:18" ht="18">
      <c r="A1" s="120"/>
      <c r="B1" s="120"/>
      <c r="C1" s="121"/>
      <c r="D1" s="121"/>
      <c r="E1" s="121"/>
      <c r="F1" s="121"/>
      <c r="G1" s="121"/>
      <c r="H1" s="121"/>
      <c r="I1" s="121"/>
      <c r="J1" s="121"/>
      <c r="K1" s="121"/>
      <c r="L1" s="121"/>
      <c r="M1" s="121"/>
      <c r="N1" s="121"/>
      <c r="O1" s="121"/>
      <c r="P1" s="121"/>
      <c r="Q1" s="121"/>
      <c r="R1" s="121"/>
    </row>
    <row r="2" spans="1:18" ht="23.25">
      <c r="A2" s="123" t="s">
        <v>3974</v>
      </c>
      <c r="B2" s="124"/>
      <c r="C2" s="125"/>
      <c r="D2" s="121"/>
      <c r="E2" s="121"/>
      <c r="F2" s="121"/>
      <c r="G2" s="121"/>
      <c r="H2" s="121"/>
      <c r="I2" s="121"/>
      <c r="J2" s="121"/>
      <c r="K2" s="121"/>
      <c r="L2" s="121"/>
      <c r="M2" s="121"/>
      <c r="N2" s="121"/>
      <c r="O2" s="121"/>
      <c r="P2" s="121"/>
      <c r="Q2" s="121"/>
      <c r="R2" s="121"/>
    </row>
    <row r="3" spans="1:18" ht="17.25" thickBot="1">
      <c r="A3" s="126"/>
      <c r="B3" s="126"/>
      <c r="C3" s="121"/>
      <c r="D3" s="121"/>
      <c r="E3" s="121"/>
      <c r="F3" s="121"/>
      <c r="G3" s="121"/>
      <c r="H3" s="121"/>
      <c r="I3" s="121"/>
      <c r="J3" s="121"/>
      <c r="K3" s="121"/>
      <c r="L3" s="121"/>
      <c r="M3" s="126"/>
      <c r="N3" s="126"/>
      <c r="O3" s="126"/>
      <c r="P3" s="121"/>
      <c r="Q3" s="121"/>
      <c r="R3" s="121"/>
    </row>
    <row r="4" spans="1:18" ht="18.75" thickTop="1">
      <c r="A4" s="457" t="s">
        <v>3975</v>
      </c>
      <c r="B4" s="457" t="s">
        <v>3976</v>
      </c>
      <c r="C4" s="455" t="s">
        <v>3977</v>
      </c>
      <c r="D4" s="455" t="s">
        <v>3978</v>
      </c>
      <c r="E4" s="455" t="s">
        <v>3979</v>
      </c>
      <c r="F4" s="455" t="s">
        <v>3980</v>
      </c>
      <c r="G4" s="455" t="s">
        <v>3981</v>
      </c>
      <c r="H4" s="459" t="s">
        <v>3982</v>
      </c>
      <c r="I4" s="460"/>
      <c r="J4" s="460"/>
      <c r="K4" s="460"/>
      <c r="L4" s="460"/>
      <c r="M4" s="461"/>
      <c r="N4" s="455" t="s">
        <v>3983</v>
      </c>
      <c r="O4" s="455" t="s">
        <v>3984</v>
      </c>
      <c r="P4" s="455" t="s">
        <v>3985</v>
      </c>
      <c r="Q4" s="127"/>
      <c r="R4" s="126"/>
    </row>
    <row r="5" spans="1:18" ht="60">
      <c r="A5" s="458"/>
      <c r="B5" s="458"/>
      <c r="C5" s="456"/>
      <c r="D5" s="456"/>
      <c r="E5" s="456"/>
      <c r="F5" s="456"/>
      <c r="G5" s="456"/>
      <c r="H5" s="128" t="s">
        <v>3986</v>
      </c>
      <c r="I5" s="128" t="s">
        <v>3987</v>
      </c>
      <c r="J5" s="128" t="s">
        <v>4390</v>
      </c>
      <c r="K5" s="128" t="s">
        <v>3988</v>
      </c>
      <c r="L5" s="129" t="s">
        <v>3989</v>
      </c>
      <c r="M5" s="129" t="s">
        <v>3990</v>
      </c>
      <c r="N5" s="456"/>
      <c r="O5" s="456"/>
      <c r="P5" s="456"/>
      <c r="Q5" s="127"/>
      <c r="R5" s="126"/>
    </row>
    <row r="6" spans="1:18" ht="34.5" customHeight="1">
      <c r="A6" s="130" t="s">
        <v>4923</v>
      </c>
      <c r="B6" s="131">
        <v>44082</v>
      </c>
      <c r="C6" s="132">
        <v>43.5</v>
      </c>
      <c r="D6" s="133">
        <v>63</v>
      </c>
      <c r="E6" s="133">
        <v>0.41</v>
      </c>
      <c r="F6" s="133">
        <v>0.41</v>
      </c>
      <c r="G6" s="132">
        <v>40</v>
      </c>
      <c r="H6" s="134">
        <v>3.66</v>
      </c>
      <c r="I6" s="135">
        <v>3.66</v>
      </c>
      <c r="J6" s="134">
        <v>0.41</v>
      </c>
      <c r="K6" s="134">
        <v>1</v>
      </c>
      <c r="L6" s="136">
        <v>1.5</v>
      </c>
      <c r="M6" s="137">
        <v>1.5</v>
      </c>
      <c r="N6" s="138"/>
      <c r="O6" s="139">
        <v>230</v>
      </c>
      <c r="P6" s="140" t="s">
        <v>4933</v>
      </c>
      <c r="Q6" s="141"/>
      <c r="R6" s="142">
        <f>I6*J6</f>
        <v>1.5005999999999999</v>
      </c>
    </row>
    <row r="7" spans="1:18" ht="34.5" customHeight="1">
      <c r="A7" s="130"/>
      <c r="B7" s="131">
        <v>44089</v>
      </c>
      <c r="C7" s="132">
        <v>207</v>
      </c>
      <c r="D7" s="133">
        <v>62</v>
      </c>
      <c r="E7" s="133">
        <v>0.41</v>
      </c>
      <c r="F7" s="133">
        <v>0.41</v>
      </c>
      <c r="G7" s="132">
        <v>40</v>
      </c>
      <c r="H7" s="134">
        <v>3.41</v>
      </c>
      <c r="I7" s="135">
        <v>3.41</v>
      </c>
      <c r="J7" s="134">
        <v>0.41</v>
      </c>
      <c r="K7" s="134">
        <v>1</v>
      </c>
      <c r="L7" s="136">
        <v>1.4</v>
      </c>
      <c r="M7" s="137">
        <v>1.4</v>
      </c>
      <c r="N7" s="138"/>
      <c r="O7" s="139">
        <v>190</v>
      </c>
      <c r="P7" s="140" t="s">
        <v>4933</v>
      </c>
      <c r="Q7" s="141"/>
      <c r="R7" s="142">
        <f t="shared" ref="R7:R66" si="0">I7*J7</f>
        <v>1.3980999999999999</v>
      </c>
    </row>
    <row r="8" spans="1:18" ht="34.5" customHeight="1">
      <c r="A8" s="130"/>
      <c r="B8" s="131">
        <v>44092</v>
      </c>
      <c r="C8" s="132">
        <v>278</v>
      </c>
      <c r="D8" s="133">
        <v>62</v>
      </c>
      <c r="E8" s="133">
        <v>0.41</v>
      </c>
      <c r="F8" s="133">
        <v>0.41</v>
      </c>
      <c r="G8" s="132">
        <v>40</v>
      </c>
      <c r="H8" s="134">
        <v>3.17</v>
      </c>
      <c r="I8" s="143">
        <v>3.17</v>
      </c>
      <c r="J8" s="134">
        <v>0.41</v>
      </c>
      <c r="K8" s="134">
        <v>1</v>
      </c>
      <c r="L8" s="136">
        <v>1.3</v>
      </c>
      <c r="M8" s="137">
        <v>1.3</v>
      </c>
      <c r="N8" s="138"/>
      <c r="O8" s="139">
        <v>165</v>
      </c>
      <c r="P8" s="140" t="s">
        <v>4933</v>
      </c>
      <c r="Q8" s="141"/>
      <c r="R8" s="142">
        <f t="shared" si="0"/>
        <v>1.2996999999999999</v>
      </c>
    </row>
    <row r="9" spans="1:18" ht="34.5" customHeight="1">
      <c r="A9" s="130"/>
      <c r="B9" s="131">
        <v>44099</v>
      </c>
      <c r="C9" s="132">
        <v>316</v>
      </c>
      <c r="D9" s="133">
        <v>62.5</v>
      </c>
      <c r="E9" s="133">
        <v>0.41</v>
      </c>
      <c r="F9" s="133">
        <v>0.41</v>
      </c>
      <c r="G9" s="132">
        <v>40</v>
      </c>
      <c r="H9" s="134">
        <v>2.92</v>
      </c>
      <c r="I9" s="135">
        <v>2.92</v>
      </c>
      <c r="J9" s="134">
        <v>0.41</v>
      </c>
      <c r="K9" s="134">
        <v>1</v>
      </c>
      <c r="L9" s="136">
        <v>1.2</v>
      </c>
      <c r="M9" s="137">
        <v>1.2</v>
      </c>
      <c r="N9" s="138"/>
      <c r="O9" s="139">
        <v>155</v>
      </c>
      <c r="P9" s="140" t="s">
        <v>4933</v>
      </c>
      <c r="Q9" s="141"/>
      <c r="R9" s="142">
        <f t="shared" si="0"/>
        <v>1.1971999999999998</v>
      </c>
    </row>
    <row r="10" spans="1:18" ht="34.5" customHeight="1">
      <c r="A10" s="130"/>
      <c r="B10" s="131">
        <v>44129</v>
      </c>
      <c r="C10" s="132">
        <v>834</v>
      </c>
      <c r="D10" s="133">
        <v>62</v>
      </c>
      <c r="E10" s="133"/>
      <c r="F10" s="133"/>
      <c r="G10" s="132"/>
      <c r="H10" s="134"/>
      <c r="I10" s="135"/>
      <c r="J10" s="134"/>
      <c r="K10" s="134"/>
      <c r="L10" s="136"/>
      <c r="M10" s="137">
        <v>1.3</v>
      </c>
      <c r="N10" s="138"/>
      <c r="O10" s="139">
        <v>165</v>
      </c>
      <c r="P10" s="140" t="s">
        <v>4934</v>
      </c>
      <c r="Q10" s="141"/>
      <c r="R10" s="142">
        <f t="shared" si="0"/>
        <v>0</v>
      </c>
    </row>
    <row r="11" spans="1:18" ht="34.5" customHeight="1">
      <c r="A11" s="130"/>
      <c r="B11" s="131">
        <v>44143</v>
      </c>
      <c r="C11" s="132">
        <v>1018</v>
      </c>
      <c r="D11" s="133">
        <v>62</v>
      </c>
      <c r="E11" s="133">
        <v>0.45</v>
      </c>
      <c r="F11" s="133">
        <v>0.45</v>
      </c>
      <c r="G11" s="132">
        <v>40</v>
      </c>
      <c r="H11" s="134">
        <v>2.89</v>
      </c>
      <c r="I11" s="135">
        <v>2.89</v>
      </c>
      <c r="J11" s="134">
        <v>0.45</v>
      </c>
      <c r="K11" s="134">
        <v>1</v>
      </c>
      <c r="L11" s="136">
        <v>1.3</v>
      </c>
      <c r="M11" s="137">
        <v>1.3</v>
      </c>
      <c r="N11" s="138"/>
      <c r="O11" s="139">
        <v>167</v>
      </c>
      <c r="P11" s="140" t="s">
        <v>4935</v>
      </c>
      <c r="Q11" s="141"/>
      <c r="R11" s="142">
        <f t="shared" si="0"/>
        <v>1.3005</v>
      </c>
    </row>
    <row r="12" spans="1:18" ht="34.5" customHeight="1">
      <c r="A12" s="130"/>
      <c r="B12" s="131">
        <v>44168</v>
      </c>
      <c r="C12" s="132">
        <v>1430</v>
      </c>
      <c r="D12" s="133">
        <v>62</v>
      </c>
      <c r="E12" s="133"/>
      <c r="F12" s="133"/>
      <c r="G12" s="132"/>
      <c r="H12" s="134"/>
      <c r="I12" s="135"/>
      <c r="J12" s="134"/>
      <c r="K12" s="134"/>
      <c r="L12" s="136"/>
      <c r="M12" s="137">
        <v>1.2</v>
      </c>
      <c r="N12" s="138"/>
      <c r="O12" s="139">
        <v>155</v>
      </c>
      <c r="P12" s="140" t="s">
        <v>4934</v>
      </c>
      <c r="Q12" s="141"/>
      <c r="R12" s="142">
        <f t="shared" si="0"/>
        <v>0</v>
      </c>
    </row>
    <row r="13" spans="1:18" ht="34.5" customHeight="1">
      <c r="A13" s="130"/>
      <c r="B13" s="131">
        <v>44281</v>
      </c>
      <c r="C13" s="132">
        <v>3168</v>
      </c>
      <c r="D13" s="133">
        <v>62</v>
      </c>
      <c r="E13" s="133"/>
      <c r="F13" s="133"/>
      <c r="G13" s="132"/>
      <c r="H13" s="134"/>
      <c r="I13" s="135"/>
      <c r="J13" s="134"/>
      <c r="K13" s="134"/>
      <c r="L13" s="136"/>
      <c r="M13" s="137">
        <v>1.1000000000000001</v>
      </c>
      <c r="N13" s="138"/>
      <c r="O13" s="139">
        <v>145</v>
      </c>
      <c r="P13" s="140" t="s">
        <v>4934</v>
      </c>
      <c r="Q13" s="141"/>
      <c r="R13" s="142">
        <f t="shared" si="0"/>
        <v>0</v>
      </c>
    </row>
    <row r="14" spans="1:18" ht="34.5" customHeight="1">
      <c r="A14" s="130"/>
      <c r="B14" s="131">
        <v>44303</v>
      </c>
      <c r="C14" s="132">
        <v>3555</v>
      </c>
      <c r="D14" s="133">
        <v>62</v>
      </c>
      <c r="E14" s="133">
        <v>0.45</v>
      </c>
      <c r="F14" s="133">
        <v>0.45</v>
      </c>
      <c r="G14" s="132">
        <v>40</v>
      </c>
      <c r="H14" s="134">
        <v>0.44</v>
      </c>
      <c r="I14" s="135">
        <v>0.44</v>
      </c>
      <c r="J14" s="134">
        <v>0.45</v>
      </c>
      <c r="K14" s="134">
        <v>1</v>
      </c>
      <c r="L14" s="136">
        <v>0.18</v>
      </c>
      <c r="M14" s="137">
        <v>1</v>
      </c>
      <c r="N14" s="138"/>
      <c r="O14" s="139">
        <v>144</v>
      </c>
      <c r="P14" s="140" t="s">
        <v>4937</v>
      </c>
      <c r="Q14" s="141"/>
      <c r="R14" s="142">
        <f t="shared" si="0"/>
        <v>0.19800000000000001</v>
      </c>
    </row>
    <row r="15" spans="1:18" ht="34.5" customHeight="1">
      <c r="A15" s="130"/>
      <c r="B15" s="131">
        <v>44349</v>
      </c>
      <c r="C15" s="132">
        <v>4361</v>
      </c>
      <c r="D15" s="133">
        <v>62</v>
      </c>
      <c r="E15" s="133">
        <v>0.48</v>
      </c>
      <c r="F15" s="133">
        <v>0.48</v>
      </c>
      <c r="G15" s="132">
        <v>40</v>
      </c>
      <c r="H15" s="134">
        <v>0.4</v>
      </c>
      <c r="I15" s="135">
        <v>0.4</v>
      </c>
      <c r="J15" s="134">
        <v>0.45</v>
      </c>
      <c r="K15" s="134">
        <v>1</v>
      </c>
      <c r="L15" s="136">
        <v>0.16</v>
      </c>
      <c r="M15" s="137">
        <v>0.95</v>
      </c>
      <c r="N15" s="138"/>
      <c r="O15" s="139">
        <v>130</v>
      </c>
      <c r="P15" s="140" t="s">
        <v>4937</v>
      </c>
      <c r="Q15" s="141"/>
      <c r="R15" s="142">
        <f t="shared" si="0"/>
        <v>0.18000000000000002</v>
      </c>
    </row>
    <row r="16" spans="1:18" ht="34.5" customHeight="1">
      <c r="A16" s="130"/>
      <c r="B16" s="131">
        <v>44358</v>
      </c>
      <c r="C16" s="132">
        <v>4600</v>
      </c>
      <c r="D16" s="133">
        <v>62</v>
      </c>
      <c r="E16" s="133">
        <v>0.48</v>
      </c>
      <c r="F16" s="133">
        <v>0.48</v>
      </c>
      <c r="G16" s="132">
        <v>40</v>
      </c>
      <c r="H16" s="134">
        <v>0.5</v>
      </c>
      <c r="I16" s="135">
        <v>0.5</v>
      </c>
      <c r="J16" s="134">
        <v>0.45</v>
      </c>
      <c r="K16" s="134">
        <v>1</v>
      </c>
      <c r="L16" s="367">
        <v>0.22500000000000001</v>
      </c>
      <c r="M16" s="137">
        <v>0.95</v>
      </c>
      <c r="N16" s="138"/>
      <c r="O16" s="139">
        <v>130</v>
      </c>
      <c r="P16" s="140" t="s">
        <v>4937</v>
      </c>
      <c r="Q16" s="141"/>
      <c r="R16" s="142">
        <f t="shared" si="0"/>
        <v>0.22500000000000001</v>
      </c>
    </row>
    <row r="17" spans="1:18" ht="34.5" customHeight="1">
      <c r="A17" s="130"/>
      <c r="B17" s="131">
        <v>44587</v>
      </c>
      <c r="C17" s="132">
        <v>8253</v>
      </c>
      <c r="D17" s="133">
        <v>62</v>
      </c>
      <c r="E17" s="133">
        <v>0.31</v>
      </c>
      <c r="F17" s="133">
        <v>0.32</v>
      </c>
      <c r="G17" s="132">
        <v>40</v>
      </c>
      <c r="H17" s="134">
        <v>0.5</v>
      </c>
      <c r="I17" s="135">
        <v>0.5</v>
      </c>
      <c r="J17" s="134">
        <v>0.32</v>
      </c>
      <c r="K17" s="134">
        <v>1</v>
      </c>
      <c r="L17" s="136">
        <v>0.16</v>
      </c>
      <c r="M17" s="137">
        <v>0.95</v>
      </c>
      <c r="N17" s="138"/>
      <c r="O17" s="139">
        <v>130</v>
      </c>
      <c r="P17" s="431" t="s">
        <v>4981</v>
      </c>
      <c r="Q17" s="141"/>
      <c r="R17" s="142">
        <f t="shared" si="0"/>
        <v>0.16</v>
      </c>
    </row>
    <row r="18" spans="1:18" ht="34.5" customHeight="1">
      <c r="A18" s="130"/>
      <c r="B18" s="131">
        <v>44621</v>
      </c>
      <c r="C18" s="132">
        <v>8805</v>
      </c>
      <c r="D18" s="133">
        <v>62</v>
      </c>
      <c r="E18" s="133">
        <v>0.35</v>
      </c>
      <c r="F18" s="133">
        <v>0.36</v>
      </c>
      <c r="G18" s="132">
        <v>40</v>
      </c>
      <c r="H18" s="134">
        <v>0.5</v>
      </c>
      <c r="I18" s="144">
        <v>0.5</v>
      </c>
      <c r="J18" s="137">
        <v>0.36</v>
      </c>
      <c r="K18" s="134">
        <v>1</v>
      </c>
      <c r="L18" s="136">
        <v>0.18</v>
      </c>
      <c r="M18" s="137">
        <v>0.95</v>
      </c>
      <c r="N18" s="138"/>
      <c r="O18" s="139">
        <v>130</v>
      </c>
      <c r="P18" s="140" t="s">
        <v>4982</v>
      </c>
      <c r="Q18" s="141"/>
      <c r="R18" s="142">
        <f t="shared" si="0"/>
        <v>0.18</v>
      </c>
    </row>
    <row r="19" spans="1:18" ht="34.5" customHeight="1">
      <c r="A19" s="130"/>
      <c r="B19" s="145">
        <v>44652</v>
      </c>
      <c r="C19" s="146">
        <v>9400</v>
      </c>
      <c r="D19" s="178">
        <v>62</v>
      </c>
      <c r="E19" s="135">
        <v>0.42</v>
      </c>
      <c r="F19" s="135">
        <v>0.42</v>
      </c>
      <c r="G19" s="146">
        <v>40</v>
      </c>
      <c r="H19" s="147">
        <v>0.5</v>
      </c>
      <c r="I19" s="135">
        <v>0.5</v>
      </c>
      <c r="J19" s="135">
        <v>0.42</v>
      </c>
      <c r="K19" s="147">
        <v>1</v>
      </c>
      <c r="L19" s="136">
        <v>0.18</v>
      </c>
      <c r="M19" s="137">
        <v>0.95</v>
      </c>
      <c r="N19" s="138"/>
      <c r="O19" s="139">
        <v>135</v>
      </c>
      <c r="P19" s="140" t="s">
        <v>5011</v>
      </c>
      <c r="Q19" s="141"/>
      <c r="R19" s="142">
        <f t="shared" si="0"/>
        <v>0.21</v>
      </c>
    </row>
    <row r="20" spans="1:18" ht="34.5" customHeight="1">
      <c r="A20" s="130"/>
      <c r="B20" s="145">
        <v>44685</v>
      </c>
      <c r="C20" s="146">
        <v>9935</v>
      </c>
      <c r="D20" s="178">
        <v>62</v>
      </c>
      <c r="E20" s="135">
        <v>0.22</v>
      </c>
      <c r="F20" s="135">
        <v>0.22</v>
      </c>
      <c r="G20" s="146">
        <v>40</v>
      </c>
      <c r="H20" s="147">
        <v>0.5</v>
      </c>
      <c r="I20" s="135">
        <v>0.5</v>
      </c>
      <c r="J20" s="135">
        <v>0.22</v>
      </c>
      <c r="K20" s="147">
        <v>1</v>
      </c>
      <c r="L20" s="136">
        <v>0.18</v>
      </c>
      <c r="M20" s="137">
        <v>0.95</v>
      </c>
      <c r="N20" s="138"/>
      <c r="O20" s="139">
        <v>135</v>
      </c>
      <c r="P20" s="140" t="s">
        <v>5012</v>
      </c>
      <c r="Q20" s="141"/>
      <c r="R20" s="142">
        <f>I20*J20</f>
        <v>0.11</v>
      </c>
    </row>
    <row r="21" spans="1:18" ht="34.5" customHeight="1">
      <c r="A21" s="130"/>
      <c r="B21" s="145"/>
      <c r="C21" s="146"/>
      <c r="D21" s="178"/>
      <c r="E21" s="135"/>
      <c r="F21" s="135"/>
      <c r="G21" s="146"/>
      <c r="H21" s="147"/>
      <c r="I21" s="135"/>
      <c r="J21" s="135"/>
      <c r="K21" s="147"/>
      <c r="L21" s="136"/>
      <c r="M21" s="137"/>
      <c r="N21" s="138"/>
      <c r="O21" s="139"/>
      <c r="P21" s="140"/>
      <c r="Q21" s="141"/>
      <c r="R21" s="142">
        <f t="shared" si="0"/>
        <v>0</v>
      </c>
    </row>
    <row r="22" spans="1:18" ht="34.5" customHeight="1">
      <c r="A22" s="130"/>
      <c r="B22" s="145"/>
      <c r="C22" s="146"/>
      <c r="D22" s="178"/>
      <c r="E22" s="135"/>
      <c r="F22" s="135"/>
      <c r="G22" s="146"/>
      <c r="H22" s="147"/>
      <c r="I22" s="135"/>
      <c r="J22" s="135"/>
      <c r="K22" s="147"/>
      <c r="L22" s="136"/>
      <c r="M22" s="137"/>
      <c r="N22" s="138"/>
      <c r="O22" s="139"/>
      <c r="P22" s="140"/>
      <c r="Q22" s="141"/>
      <c r="R22" s="142">
        <f t="shared" si="0"/>
        <v>0</v>
      </c>
    </row>
    <row r="23" spans="1:18" ht="34.5" customHeight="1">
      <c r="A23" s="130"/>
      <c r="B23" s="145"/>
      <c r="C23" s="146"/>
      <c r="D23" s="178"/>
      <c r="E23" s="135"/>
      <c r="F23" s="135"/>
      <c r="G23" s="146"/>
      <c r="H23" s="147"/>
      <c r="I23" s="135"/>
      <c r="J23" s="135"/>
      <c r="K23" s="147"/>
      <c r="L23" s="136"/>
      <c r="M23" s="137"/>
      <c r="N23" s="138"/>
      <c r="O23" s="139"/>
      <c r="P23" s="140"/>
      <c r="Q23" s="141"/>
      <c r="R23" s="142">
        <f t="shared" si="0"/>
        <v>0</v>
      </c>
    </row>
    <row r="24" spans="1:18" ht="34.5" customHeight="1">
      <c r="A24" s="130"/>
      <c r="B24" s="145"/>
      <c r="C24" s="146"/>
      <c r="D24" s="178"/>
      <c r="E24" s="135"/>
      <c r="F24" s="135"/>
      <c r="G24" s="146"/>
      <c r="H24" s="147"/>
      <c r="I24" s="147"/>
      <c r="J24" s="147"/>
      <c r="K24" s="135"/>
      <c r="L24" s="136"/>
      <c r="M24" s="148"/>
      <c r="N24" s="149"/>
      <c r="O24" s="148"/>
      <c r="P24" s="150"/>
      <c r="Q24" s="142"/>
      <c r="R24" s="142">
        <f t="shared" si="0"/>
        <v>0</v>
      </c>
    </row>
    <row r="25" spans="1:18" ht="34.5" customHeight="1">
      <c r="A25" s="130"/>
      <c r="B25" s="145"/>
      <c r="C25" s="146"/>
      <c r="D25" s="135"/>
      <c r="E25" s="135"/>
      <c r="F25" s="135"/>
      <c r="G25" s="146"/>
      <c r="H25" s="147"/>
      <c r="I25" s="135"/>
      <c r="J25" s="135"/>
      <c r="K25" s="147"/>
      <c r="L25" s="136"/>
      <c r="M25" s="137"/>
      <c r="N25" s="148"/>
      <c r="O25" s="148"/>
      <c r="P25" s="151"/>
      <c r="Q25" s="121"/>
      <c r="R25" s="142">
        <f t="shared" si="0"/>
        <v>0</v>
      </c>
    </row>
    <row r="26" spans="1:18" ht="34.5" customHeight="1">
      <c r="A26" s="130"/>
      <c r="B26" s="145"/>
      <c r="C26" s="146"/>
      <c r="D26" s="135"/>
      <c r="E26" s="135"/>
      <c r="F26" s="135"/>
      <c r="G26" s="146"/>
      <c r="H26" s="147"/>
      <c r="I26" s="135"/>
      <c r="J26" s="135"/>
      <c r="K26" s="147"/>
      <c r="L26" s="136"/>
      <c r="M26" s="137"/>
      <c r="N26" s="148"/>
      <c r="O26" s="148"/>
      <c r="P26" s="152"/>
      <c r="Q26" s="121"/>
      <c r="R26" s="142">
        <f t="shared" si="0"/>
        <v>0</v>
      </c>
    </row>
    <row r="27" spans="1:18" ht="34.5" customHeight="1">
      <c r="A27" s="130"/>
      <c r="B27" s="145"/>
      <c r="C27" s="146"/>
      <c r="D27" s="135"/>
      <c r="E27" s="135"/>
      <c r="F27" s="135"/>
      <c r="G27" s="146"/>
      <c r="H27" s="147"/>
      <c r="I27" s="135"/>
      <c r="J27" s="135"/>
      <c r="K27" s="147"/>
      <c r="L27" s="136"/>
      <c r="M27" s="137"/>
      <c r="N27" s="148"/>
      <c r="O27" s="148"/>
      <c r="P27" s="140"/>
      <c r="Q27" s="121"/>
      <c r="R27" s="142">
        <f t="shared" si="0"/>
        <v>0</v>
      </c>
    </row>
    <row r="28" spans="1:18" ht="34.5" customHeight="1">
      <c r="A28" s="130"/>
      <c r="B28" s="153"/>
      <c r="C28" s="154"/>
      <c r="D28" s="133"/>
      <c r="E28" s="133"/>
      <c r="F28" s="135"/>
      <c r="G28" s="154"/>
      <c r="H28" s="143"/>
      <c r="I28" s="135"/>
      <c r="J28" s="143"/>
      <c r="K28" s="143"/>
      <c r="L28" s="136"/>
      <c r="M28" s="155"/>
      <c r="N28" s="156"/>
      <c r="O28" s="157"/>
      <c r="P28" s="152"/>
      <c r="Q28" s="121"/>
      <c r="R28" s="142">
        <f t="shared" si="0"/>
        <v>0</v>
      </c>
    </row>
    <row r="29" spans="1:18" ht="34.5" customHeight="1">
      <c r="A29" s="130"/>
      <c r="B29" s="145"/>
      <c r="C29" s="146"/>
      <c r="D29" s="135"/>
      <c r="E29" s="135"/>
      <c r="F29" s="135"/>
      <c r="G29" s="146"/>
      <c r="H29" s="147"/>
      <c r="I29" s="135"/>
      <c r="J29" s="135"/>
      <c r="K29" s="147"/>
      <c r="L29" s="136"/>
      <c r="M29" s="137"/>
      <c r="N29" s="148"/>
      <c r="O29" s="148"/>
      <c r="P29" s="140"/>
      <c r="Q29" s="121"/>
      <c r="R29" s="142">
        <f t="shared" si="0"/>
        <v>0</v>
      </c>
    </row>
    <row r="30" spans="1:18" ht="34.5" customHeight="1">
      <c r="A30" s="130"/>
      <c r="B30" s="145"/>
      <c r="C30" s="146"/>
      <c r="D30" s="135"/>
      <c r="E30" s="135"/>
      <c r="F30" s="135"/>
      <c r="G30" s="146"/>
      <c r="H30" s="147"/>
      <c r="I30" s="135"/>
      <c r="J30" s="135"/>
      <c r="K30" s="147"/>
      <c r="L30" s="136"/>
      <c r="M30" s="137"/>
      <c r="N30" s="148"/>
      <c r="O30" s="148"/>
      <c r="P30" s="140"/>
      <c r="Q30" s="121"/>
      <c r="R30" s="142">
        <f t="shared" si="0"/>
        <v>0</v>
      </c>
    </row>
    <row r="31" spans="1:18" ht="34.5" customHeight="1">
      <c r="A31" s="130"/>
      <c r="B31" s="145"/>
      <c r="C31" s="146"/>
      <c r="D31" s="135"/>
      <c r="E31" s="135"/>
      <c r="F31" s="135"/>
      <c r="G31" s="146"/>
      <c r="H31" s="147"/>
      <c r="I31" s="135"/>
      <c r="J31" s="135"/>
      <c r="K31" s="147"/>
      <c r="L31" s="136"/>
      <c r="M31" s="137"/>
      <c r="N31" s="148"/>
      <c r="O31" s="158"/>
      <c r="P31" s="140"/>
      <c r="Q31" s="121"/>
      <c r="R31" s="142">
        <f t="shared" si="0"/>
        <v>0</v>
      </c>
    </row>
    <row r="32" spans="1:18" ht="34.5" customHeight="1">
      <c r="A32" s="130"/>
      <c r="B32" s="153"/>
      <c r="C32" s="158"/>
      <c r="D32" s="158"/>
      <c r="E32" s="158"/>
      <c r="F32" s="158"/>
      <c r="G32" s="158"/>
      <c r="H32" s="158"/>
      <c r="I32" s="158"/>
      <c r="J32" s="158"/>
      <c r="K32" s="158"/>
      <c r="L32" s="136"/>
      <c r="M32" s="158"/>
      <c r="N32" s="158"/>
      <c r="O32" s="158"/>
      <c r="P32" s="140"/>
      <c r="Q32" s="121"/>
      <c r="R32" s="142">
        <f t="shared" si="0"/>
        <v>0</v>
      </c>
    </row>
    <row r="33" spans="1:18" ht="34.5" customHeight="1">
      <c r="A33" s="130"/>
      <c r="B33" s="145"/>
      <c r="C33" s="146"/>
      <c r="D33" s="135"/>
      <c r="E33" s="135"/>
      <c r="F33" s="135"/>
      <c r="G33" s="146"/>
      <c r="H33" s="147"/>
      <c r="I33" s="135"/>
      <c r="J33" s="135"/>
      <c r="K33" s="147"/>
      <c r="L33" s="136"/>
      <c r="M33" s="137"/>
      <c r="N33" s="148"/>
      <c r="O33" s="158"/>
      <c r="P33" s="140"/>
      <c r="R33" s="142">
        <f t="shared" si="0"/>
        <v>0</v>
      </c>
    </row>
    <row r="34" spans="1:18" ht="34.5" customHeight="1">
      <c r="A34" s="130"/>
      <c r="B34" s="145"/>
      <c r="C34" s="146"/>
      <c r="D34" s="178"/>
      <c r="E34" s="135"/>
      <c r="F34" s="135"/>
      <c r="G34" s="146"/>
      <c r="H34" s="147"/>
      <c r="I34" s="135"/>
      <c r="J34" s="135"/>
      <c r="K34" s="147"/>
      <c r="L34" s="136"/>
      <c r="M34" s="137"/>
      <c r="N34" s="148"/>
      <c r="O34" s="158"/>
      <c r="P34" s="140"/>
      <c r="R34" s="142">
        <f t="shared" si="0"/>
        <v>0</v>
      </c>
    </row>
    <row r="35" spans="1:18" ht="34.5" customHeight="1">
      <c r="A35" s="130"/>
      <c r="B35" s="145"/>
      <c r="C35" s="146"/>
      <c r="D35" s="178"/>
      <c r="E35" s="135"/>
      <c r="F35" s="135"/>
      <c r="G35" s="146"/>
      <c r="H35" s="147"/>
      <c r="I35" s="135"/>
      <c r="J35" s="135"/>
      <c r="K35" s="147"/>
      <c r="L35" s="136"/>
      <c r="M35" s="137"/>
      <c r="N35" s="148"/>
      <c r="O35" s="158"/>
      <c r="P35" s="140"/>
      <c r="R35" s="142">
        <f t="shared" si="0"/>
        <v>0</v>
      </c>
    </row>
    <row r="36" spans="1:18" ht="34.5" customHeight="1">
      <c r="A36" s="130"/>
      <c r="B36" s="145"/>
      <c r="C36" s="146"/>
      <c r="D36" s="178"/>
      <c r="E36" s="135"/>
      <c r="F36" s="135"/>
      <c r="G36" s="146"/>
      <c r="H36" s="147"/>
      <c r="I36" s="135"/>
      <c r="J36" s="135"/>
      <c r="K36" s="147"/>
      <c r="L36" s="136"/>
      <c r="M36" s="137"/>
      <c r="N36" s="148"/>
      <c r="O36" s="158"/>
      <c r="P36" s="140"/>
      <c r="R36" s="142">
        <f t="shared" si="0"/>
        <v>0</v>
      </c>
    </row>
    <row r="37" spans="1:18" ht="34.5" customHeight="1">
      <c r="A37" s="130"/>
      <c r="B37" s="145"/>
      <c r="C37" s="146"/>
      <c r="D37" s="178"/>
      <c r="E37" s="135"/>
      <c r="F37" s="135"/>
      <c r="G37" s="146"/>
      <c r="H37" s="147"/>
      <c r="I37" s="135"/>
      <c r="J37" s="135"/>
      <c r="K37" s="147"/>
      <c r="L37" s="136"/>
      <c r="M37" s="137"/>
      <c r="N37" s="148"/>
      <c r="O37" s="158"/>
      <c r="P37" s="140"/>
      <c r="R37" s="142">
        <f t="shared" si="0"/>
        <v>0</v>
      </c>
    </row>
    <row r="38" spans="1:18" ht="34.5" customHeight="1">
      <c r="A38" s="130"/>
      <c r="B38" s="145"/>
      <c r="C38" s="146"/>
      <c r="D38" s="178"/>
      <c r="E38" s="135"/>
      <c r="F38" s="135"/>
      <c r="G38" s="146"/>
      <c r="H38" s="147"/>
      <c r="I38" s="135"/>
      <c r="J38" s="135"/>
      <c r="K38" s="147"/>
      <c r="L38" s="136"/>
      <c r="M38" s="137"/>
      <c r="N38" s="148"/>
      <c r="O38" s="158"/>
      <c r="P38" s="140"/>
      <c r="R38" s="142">
        <f t="shared" si="0"/>
        <v>0</v>
      </c>
    </row>
    <row r="39" spans="1:18" ht="38.25" customHeight="1">
      <c r="A39" s="130"/>
      <c r="B39" s="145"/>
      <c r="C39" s="146"/>
      <c r="D39" s="178"/>
      <c r="E39" s="135"/>
      <c r="F39" s="135"/>
      <c r="G39" s="146"/>
      <c r="H39" s="147"/>
      <c r="I39" s="135"/>
      <c r="J39" s="135"/>
      <c r="K39" s="147"/>
      <c r="L39" s="136"/>
      <c r="M39" s="137"/>
      <c r="N39" s="148"/>
      <c r="O39" s="158"/>
      <c r="P39" s="140"/>
      <c r="R39" s="142">
        <f t="shared" si="0"/>
        <v>0</v>
      </c>
    </row>
    <row r="40" spans="1:18" ht="48" customHeight="1">
      <c r="A40" s="130"/>
      <c r="B40" s="153"/>
      <c r="C40" s="159"/>
      <c r="D40" s="178"/>
      <c r="E40" s="135"/>
      <c r="F40" s="135"/>
      <c r="G40" s="146"/>
      <c r="H40" s="147"/>
      <c r="I40" s="135"/>
      <c r="J40" s="135"/>
      <c r="K40" s="147"/>
      <c r="L40" s="136"/>
      <c r="M40" s="135"/>
      <c r="N40" s="148"/>
      <c r="O40" s="173"/>
      <c r="P40" s="160"/>
      <c r="R40" s="142">
        <f t="shared" si="0"/>
        <v>0</v>
      </c>
    </row>
    <row r="41" spans="1:18" ht="48" customHeight="1">
      <c r="A41" s="130"/>
      <c r="B41" s="153"/>
      <c r="C41" s="159"/>
      <c r="D41" s="135"/>
      <c r="E41" s="135"/>
      <c r="F41" s="135"/>
      <c r="G41" s="146"/>
      <c r="H41" s="147"/>
      <c r="I41" s="135"/>
      <c r="J41" s="135"/>
      <c r="K41" s="147"/>
      <c r="L41" s="136"/>
      <c r="M41" s="135"/>
      <c r="N41" s="148"/>
      <c r="O41" s="173"/>
      <c r="P41" s="160"/>
      <c r="R41" s="142"/>
    </row>
    <row r="42" spans="1:18" ht="48" customHeight="1">
      <c r="A42" s="130"/>
      <c r="B42" s="153"/>
      <c r="C42" s="159"/>
      <c r="D42" s="135"/>
      <c r="E42" s="135"/>
      <c r="F42" s="135"/>
      <c r="G42" s="146"/>
      <c r="H42" s="147"/>
      <c r="I42" s="135"/>
      <c r="J42" s="135"/>
      <c r="K42" s="147"/>
      <c r="L42" s="136"/>
      <c r="M42" s="135"/>
      <c r="N42" s="148"/>
      <c r="O42" s="173"/>
      <c r="P42" s="160"/>
      <c r="R42" s="142"/>
    </row>
    <row r="43" spans="1:18" ht="48" customHeight="1">
      <c r="A43" s="130"/>
      <c r="B43" s="153"/>
      <c r="C43" s="159"/>
      <c r="D43" s="135"/>
      <c r="E43" s="135"/>
      <c r="F43" s="135"/>
      <c r="G43" s="146"/>
      <c r="H43" s="147"/>
      <c r="I43" s="135"/>
      <c r="J43" s="135"/>
      <c r="K43" s="147"/>
      <c r="L43" s="136"/>
      <c r="M43" s="135"/>
      <c r="N43" s="148"/>
      <c r="O43" s="173"/>
      <c r="P43" s="160"/>
      <c r="R43" s="142"/>
    </row>
    <row r="44" spans="1:18" ht="38.25" customHeight="1">
      <c r="A44" s="130"/>
      <c r="B44" s="153"/>
      <c r="C44" s="159"/>
      <c r="D44" s="178"/>
      <c r="E44" s="135"/>
      <c r="F44" s="135"/>
      <c r="G44" s="146"/>
      <c r="H44" s="147"/>
      <c r="I44" s="135"/>
      <c r="J44" s="135"/>
      <c r="K44" s="147"/>
      <c r="L44" s="136"/>
      <c r="M44" s="135"/>
      <c r="N44" s="148"/>
      <c r="O44" s="173"/>
      <c r="P44" s="160"/>
      <c r="R44" s="142">
        <f t="shared" si="0"/>
        <v>0</v>
      </c>
    </row>
    <row r="45" spans="1:18" ht="34.5" customHeight="1">
      <c r="A45" s="130"/>
      <c r="B45" s="153"/>
      <c r="C45" s="159"/>
      <c r="D45" s="178"/>
      <c r="E45" s="135"/>
      <c r="F45" s="135"/>
      <c r="G45" s="146"/>
      <c r="H45" s="147"/>
      <c r="I45" s="135"/>
      <c r="J45" s="135"/>
      <c r="K45" s="147"/>
      <c r="L45" s="136"/>
      <c r="M45" s="135"/>
      <c r="N45" s="148"/>
      <c r="O45" s="173"/>
      <c r="P45" s="160"/>
      <c r="R45" s="142">
        <f t="shared" si="0"/>
        <v>0</v>
      </c>
    </row>
    <row r="46" spans="1:18" ht="38.25" customHeight="1">
      <c r="A46" s="130"/>
      <c r="B46" s="153"/>
      <c r="C46" s="159"/>
      <c r="D46" s="178"/>
      <c r="E46" s="135"/>
      <c r="F46" s="135"/>
      <c r="G46" s="146"/>
      <c r="H46" s="147"/>
      <c r="I46" s="135"/>
      <c r="J46" s="135"/>
      <c r="K46" s="147"/>
      <c r="L46" s="136"/>
      <c r="M46" s="135"/>
      <c r="N46" s="148"/>
      <c r="O46" s="173"/>
      <c r="P46" s="160"/>
      <c r="R46" s="142">
        <f t="shared" si="0"/>
        <v>0</v>
      </c>
    </row>
    <row r="47" spans="1:18" ht="38.25" customHeight="1">
      <c r="A47" s="130"/>
      <c r="B47" s="153"/>
      <c r="C47" s="159"/>
      <c r="D47" s="178"/>
      <c r="E47" s="135"/>
      <c r="F47" s="135"/>
      <c r="G47" s="146"/>
      <c r="H47" s="147"/>
      <c r="I47" s="135"/>
      <c r="J47" s="135"/>
      <c r="K47" s="147"/>
      <c r="L47" s="136"/>
      <c r="M47" s="135"/>
      <c r="N47" s="148"/>
      <c r="O47" s="173"/>
      <c r="P47" s="160"/>
      <c r="R47" s="142">
        <f t="shared" si="0"/>
        <v>0</v>
      </c>
    </row>
    <row r="48" spans="1:18" ht="38.25" customHeight="1">
      <c r="A48" s="130"/>
      <c r="B48" s="153"/>
      <c r="C48" s="159"/>
      <c r="D48" s="178"/>
      <c r="E48" s="135"/>
      <c r="F48" s="135"/>
      <c r="G48" s="146"/>
      <c r="H48" s="147"/>
      <c r="I48" s="135"/>
      <c r="J48" s="135"/>
      <c r="K48" s="147"/>
      <c r="L48" s="136"/>
      <c r="M48" s="135"/>
      <c r="N48" s="148"/>
      <c r="O48" s="173"/>
      <c r="P48" s="160"/>
      <c r="R48" s="142">
        <f t="shared" si="0"/>
        <v>0</v>
      </c>
    </row>
    <row r="49" spans="1:18" ht="38.25" customHeight="1">
      <c r="A49" s="130"/>
      <c r="B49" s="153"/>
      <c r="C49" s="159"/>
      <c r="D49" s="178"/>
      <c r="E49" s="135"/>
      <c r="F49" s="135"/>
      <c r="G49" s="146"/>
      <c r="H49" s="147"/>
      <c r="I49" s="135"/>
      <c r="J49" s="135"/>
      <c r="K49" s="147"/>
      <c r="L49" s="136"/>
      <c r="M49" s="135"/>
      <c r="N49" s="148"/>
      <c r="O49" s="173"/>
      <c r="P49" s="160"/>
      <c r="R49" s="142">
        <f t="shared" si="0"/>
        <v>0</v>
      </c>
    </row>
    <row r="50" spans="1:18" ht="49.5" customHeight="1">
      <c r="A50" s="130"/>
      <c r="B50" s="153"/>
      <c r="C50" s="159"/>
      <c r="D50" s="178"/>
      <c r="E50" s="135"/>
      <c r="F50" s="135"/>
      <c r="G50" s="146"/>
      <c r="H50" s="147"/>
      <c r="I50" s="135"/>
      <c r="J50" s="135"/>
      <c r="K50" s="147"/>
      <c r="L50" s="136"/>
      <c r="M50" s="135"/>
      <c r="N50" s="148"/>
      <c r="O50" s="173"/>
      <c r="P50" s="160"/>
      <c r="R50" s="142">
        <f t="shared" si="0"/>
        <v>0</v>
      </c>
    </row>
    <row r="51" spans="1:18" ht="49.5" customHeight="1">
      <c r="A51" s="130"/>
      <c r="B51" s="153"/>
      <c r="C51" s="159"/>
      <c r="D51" s="178"/>
      <c r="E51" s="135"/>
      <c r="F51" s="135"/>
      <c r="G51" s="146"/>
      <c r="H51" s="147"/>
      <c r="I51" s="135"/>
      <c r="J51" s="135"/>
      <c r="K51" s="147"/>
      <c r="L51" s="136"/>
      <c r="M51" s="135"/>
      <c r="N51" s="148"/>
      <c r="O51" s="173"/>
      <c r="P51" s="160"/>
      <c r="R51" s="142">
        <f t="shared" si="0"/>
        <v>0</v>
      </c>
    </row>
    <row r="52" spans="1:18" ht="49.5" customHeight="1">
      <c r="A52" s="130"/>
      <c r="B52" s="153"/>
      <c r="C52" s="159"/>
      <c r="D52" s="178"/>
      <c r="E52" s="135"/>
      <c r="F52" s="135"/>
      <c r="G52" s="146"/>
      <c r="H52" s="147"/>
      <c r="I52" s="135"/>
      <c r="J52" s="135"/>
      <c r="K52" s="147"/>
      <c r="L52" s="136"/>
      <c r="M52" s="135"/>
      <c r="N52" s="148"/>
      <c r="O52" s="173"/>
      <c r="P52" s="160"/>
      <c r="R52" s="142">
        <f t="shared" si="0"/>
        <v>0</v>
      </c>
    </row>
    <row r="53" spans="1:18" ht="49.5" customHeight="1">
      <c r="A53" s="130"/>
      <c r="B53" s="153"/>
      <c r="C53" s="159"/>
      <c r="D53" s="178"/>
      <c r="E53" s="135"/>
      <c r="F53" s="135"/>
      <c r="G53" s="146"/>
      <c r="H53" s="147"/>
      <c r="I53" s="135"/>
      <c r="J53" s="135"/>
      <c r="K53" s="147"/>
      <c r="L53" s="136"/>
      <c r="M53" s="135"/>
      <c r="N53" s="148"/>
      <c r="O53" s="173"/>
      <c r="P53" s="160"/>
      <c r="R53" s="142">
        <f t="shared" si="0"/>
        <v>0</v>
      </c>
    </row>
    <row r="54" spans="1:18" ht="49.5" customHeight="1">
      <c r="A54" s="130"/>
      <c r="B54" s="153"/>
      <c r="C54" s="159"/>
      <c r="D54" s="178"/>
      <c r="E54" s="135"/>
      <c r="F54" s="135"/>
      <c r="G54" s="146"/>
      <c r="H54" s="147"/>
      <c r="I54" s="135"/>
      <c r="J54" s="135"/>
      <c r="K54" s="147"/>
      <c r="L54" s="136"/>
      <c r="M54" s="135"/>
      <c r="N54" s="148"/>
      <c r="O54" s="173"/>
      <c r="P54" s="160"/>
      <c r="R54" s="142">
        <f t="shared" si="0"/>
        <v>0</v>
      </c>
    </row>
    <row r="55" spans="1:18" ht="49.5" customHeight="1">
      <c r="A55" s="130"/>
      <c r="B55" s="153"/>
      <c r="C55" s="159"/>
      <c r="D55" s="178"/>
      <c r="E55" s="135"/>
      <c r="F55" s="135"/>
      <c r="G55" s="146"/>
      <c r="H55" s="147"/>
      <c r="I55" s="135"/>
      <c r="J55" s="135"/>
      <c r="K55" s="147"/>
      <c r="L55" s="136"/>
      <c r="M55" s="135"/>
      <c r="N55" s="148"/>
      <c r="O55" s="173"/>
      <c r="P55" s="160"/>
      <c r="R55" s="142">
        <f t="shared" si="0"/>
        <v>0</v>
      </c>
    </row>
    <row r="56" spans="1:18" ht="49.5" customHeight="1">
      <c r="A56" s="130"/>
      <c r="B56" s="153"/>
      <c r="C56" s="159"/>
      <c r="D56" s="178"/>
      <c r="E56" s="135"/>
      <c r="F56" s="135"/>
      <c r="G56" s="146"/>
      <c r="H56" s="147"/>
      <c r="I56" s="135"/>
      <c r="J56" s="135"/>
      <c r="K56" s="147"/>
      <c r="L56" s="136"/>
      <c r="M56" s="135"/>
      <c r="N56" s="148"/>
      <c r="O56" s="173"/>
      <c r="P56" s="160"/>
      <c r="R56" s="142">
        <f t="shared" si="0"/>
        <v>0</v>
      </c>
    </row>
    <row r="57" spans="1:18" ht="49.5" customHeight="1">
      <c r="A57" s="130"/>
      <c r="B57" s="153"/>
      <c r="C57" s="159"/>
      <c r="D57" s="178"/>
      <c r="E57" s="135"/>
      <c r="F57" s="135"/>
      <c r="G57" s="146"/>
      <c r="H57" s="147"/>
      <c r="I57" s="135"/>
      <c r="J57" s="135"/>
      <c r="K57" s="147"/>
      <c r="L57" s="136"/>
      <c r="M57" s="135"/>
      <c r="N57" s="148"/>
      <c r="O57" s="173"/>
      <c r="P57" s="160"/>
      <c r="R57" s="142">
        <f t="shared" si="0"/>
        <v>0</v>
      </c>
    </row>
    <row r="58" spans="1:18" ht="49.5" customHeight="1">
      <c r="A58" s="130"/>
      <c r="B58" s="153"/>
      <c r="C58" s="159"/>
      <c r="D58" s="178"/>
      <c r="E58" s="135"/>
      <c r="F58" s="135"/>
      <c r="G58" s="146"/>
      <c r="H58" s="147"/>
      <c r="I58" s="135"/>
      <c r="J58" s="135"/>
      <c r="K58" s="147"/>
      <c r="L58" s="136"/>
      <c r="M58" s="135"/>
      <c r="N58" s="148"/>
      <c r="O58" s="173"/>
      <c r="P58" s="160"/>
      <c r="R58" s="142">
        <f t="shared" si="0"/>
        <v>0</v>
      </c>
    </row>
    <row r="59" spans="1:18" ht="49.5" customHeight="1">
      <c r="A59" s="130"/>
      <c r="B59" s="153"/>
      <c r="C59" s="159"/>
      <c r="D59" s="178"/>
      <c r="E59" s="135"/>
      <c r="F59" s="135"/>
      <c r="G59" s="146"/>
      <c r="H59" s="147"/>
      <c r="I59" s="135"/>
      <c r="J59" s="135"/>
      <c r="K59" s="147"/>
      <c r="L59" s="136"/>
      <c r="M59" s="135"/>
      <c r="N59" s="148"/>
      <c r="O59" s="173"/>
      <c r="P59" s="160"/>
      <c r="R59" s="142">
        <f t="shared" si="0"/>
        <v>0</v>
      </c>
    </row>
    <row r="60" spans="1:18" ht="49.5" customHeight="1">
      <c r="A60" s="130"/>
      <c r="B60" s="153"/>
      <c r="C60" s="159"/>
      <c r="D60" s="178"/>
      <c r="E60" s="135"/>
      <c r="F60" s="135"/>
      <c r="G60" s="146"/>
      <c r="H60" s="147"/>
      <c r="I60" s="135"/>
      <c r="J60" s="135"/>
      <c r="K60" s="147"/>
      <c r="L60" s="136"/>
      <c r="M60" s="135"/>
      <c r="N60" s="148"/>
      <c r="O60" s="173"/>
      <c r="P60" s="160"/>
      <c r="R60" s="142">
        <f t="shared" si="0"/>
        <v>0</v>
      </c>
    </row>
    <row r="61" spans="1:18" ht="49.5" customHeight="1">
      <c r="A61" s="130"/>
      <c r="B61" s="153"/>
      <c r="C61" s="159"/>
      <c r="D61" s="178"/>
      <c r="E61" s="135"/>
      <c r="F61" s="135"/>
      <c r="G61" s="146"/>
      <c r="H61" s="147"/>
      <c r="I61" s="135"/>
      <c r="J61" s="135"/>
      <c r="K61" s="147"/>
      <c r="L61" s="136"/>
      <c r="M61" s="135"/>
      <c r="N61" s="148"/>
      <c r="O61" s="173"/>
      <c r="P61" s="160"/>
      <c r="R61" s="142">
        <f t="shared" si="0"/>
        <v>0</v>
      </c>
    </row>
    <row r="62" spans="1:18" ht="49.5" customHeight="1">
      <c r="A62" s="130"/>
      <c r="B62" s="153"/>
      <c r="C62" s="159"/>
      <c r="D62" s="178"/>
      <c r="E62" s="135"/>
      <c r="F62" s="135"/>
      <c r="G62" s="146"/>
      <c r="H62" s="147"/>
      <c r="I62" s="135"/>
      <c r="J62" s="135"/>
      <c r="K62" s="147"/>
      <c r="L62" s="136"/>
      <c r="M62" s="135"/>
      <c r="N62" s="148"/>
      <c r="O62" s="173"/>
      <c r="P62" s="160"/>
      <c r="R62" s="142">
        <f t="shared" si="0"/>
        <v>0</v>
      </c>
    </row>
    <row r="63" spans="1:18" ht="49.5" customHeight="1">
      <c r="A63" s="130"/>
      <c r="B63" s="153"/>
      <c r="C63" s="159"/>
      <c r="D63" s="178"/>
      <c r="E63" s="135"/>
      <c r="F63" s="135"/>
      <c r="G63" s="146"/>
      <c r="H63" s="147"/>
      <c r="I63" s="135"/>
      <c r="J63" s="135"/>
      <c r="K63" s="147"/>
      <c r="L63" s="136"/>
      <c r="M63" s="135"/>
      <c r="N63" s="148"/>
      <c r="O63" s="173"/>
      <c r="P63" s="160"/>
      <c r="R63" s="142">
        <f t="shared" si="0"/>
        <v>0</v>
      </c>
    </row>
    <row r="64" spans="1:18" ht="49.5" customHeight="1">
      <c r="A64" s="130"/>
      <c r="B64" s="153"/>
      <c r="C64" s="159"/>
      <c r="D64" s="178"/>
      <c r="E64" s="135"/>
      <c r="F64" s="135"/>
      <c r="G64" s="146"/>
      <c r="H64" s="147"/>
      <c r="I64" s="135"/>
      <c r="J64" s="135"/>
      <c r="K64" s="147"/>
      <c r="L64" s="136"/>
      <c r="M64" s="135"/>
      <c r="N64" s="148"/>
      <c r="O64" s="173"/>
      <c r="P64" s="160"/>
      <c r="R64" s="142">
        <f t="shared" ref="R64" si="1">I64*J64</f>
        <v>0</v>
      </c>
    </row>
    <row r="65" spans="1:18" ht="49.5" customHeight="1">
      <c r="A65" s="130"/>
      <c r="B65" s="153"/>
      <c r="C65" s="159"/>
      <c r="D65" s="178"/>
      <c r="E65" s="135"/>
      <c r="F65" s="135"/>
      <c r="G65" s="146"/>
      <c r="H65" s="147"/>
      <c r="I65" s="135"/>
      <c r="J65" s="135"/>
      <c r="K65" s="147"/>
      <c r="L65" s="136"/>
      <c r="M65" s="135"/>
      <c r="N65" s="148"/>
      <c r="O65" s="173"/>
      <c r="P65" s="160"/>
      <c r="R65" s="142">
        <f t="shared" si="0"/>
        <v>0</v>
      </c>
    </row>
    <row r="66" spans="1:18" ht="49.5" customHeight="1">
      <c r="A66" s="130"/>
      <c r="B66" s="153"/>
      <c r="C66" s="159"/>
      <c r="D66" s="178"/>
      <c r="E66" s="135"/>
      <c r="F66" s="135"/>
      <c r="G66" s="146"/>
      <c r="H66" s="147"/>
      <c r="I66" s="135"/>
      <c r="J66" s="135"/>
      <c r="K66" s="147"/>
      <c r="L66" s="136"/>
      <c r="M66" s="135"/>
      <c r="N66" s="148"/>
      <c r="O66" s="173"/>
      <c r="P66" s="160"/>
      <c r="R66" s="142">
        <f t="shared" si="0"/>
        <v>0</v>
      </c>
    </row>
    <row r="67" spans="1:18" ht="49.5" customHeight="1">
      <c r="A67" s="130"/>
      <c r="B67" s="153"/>
      <c r="C67" s="159"/>
      <c r="D67" s="178"/>
      <c r="E67" s="135"/>
      <c r="F67" s="135"/>
      <c r="G67" s="146"/>
      <c r="H67" s="147"/>
      <c r="I67" s="135"/>
      <c r="J67" s="135"/>
      <c r="K67" s="147"/>
      <c r="L67" s="136"/>
      <c r="M67" s="135"/>
      <c r="N67" s="148"/>
      <c r="O67" s="173"/>
      <c r="P67" s="160"/>
      <c r="R67" s="142"/>
    </row>
    <row r="68" spans="1:18" ht="49.5" customHeight="1">
      <c r="A68" s="130"/>
      <c r="B68" s="153"/>
      <c r="C68" s="159"/>
      <c r="D68" s="178"/>
      <c r="E68" s="135"/>
      <c r="F68" s="135"/>
      <c r="G68" s="146"/>
      <c r="H68" s="147"/>
      <c r="I68" s="135"/>
      <c r="J68" s="135"/>
      <c r="K68" s="147"/>
      <c r="L68" s="136"/>
      <c r="M68" s="135"/>
      <c r="N68" s="148"/>
      <c r="O68" s="173"/>
      <c r="P68" s="160"/>
      <c r="R68" s="142"/>
    </row>
    <row r="69" spans="1:18" ht="49.5" customHeight="1">
      <c r="A69" s="130"/>
      <c r="B69" s="153"/>
      <c r="C69" s="159"/>
      <c r="D69" s="178"/>
      <c r="E69" s="135"/>
      <c r="F69" s="135"/>
      <c r="G69" s="146"/>
      <c r="H69" s="147"/>
      <c r="I69" s="135"/>
      <c r="J69" s="135"/>
      <c r="K69" s="147"/>
      <c r="L69" s="136"/>
      <c r="M69" s="135"/>
      <c r="N69" s="148"/>
      <c r="O69" s="173"/>
      <c r="P69" s="160"/>
      <c r="R69" s="142"/>
    </row>
    <row r="70" spans="1:18" ht="49.5" customHeight="1">
      <c r="A70" s="130"/>
      <c r="B70" s="153"/>
      <c r="C70" s="159"/>
      <c r="D70" s="178"/>
      <c r="E70" s="135"/>
      <c r="F70" s="135"/>
      <c r="G70" s="146"/>
      <c r="H70" s="147"/>
      <c r="I70" s="135"/>
      <c r="J70" s="135"/>
      <c r="K70" s="147"/>
      <c r="L70" s="136"/>
      <c r="M70" s="135"/>
      <c r="N70" s="148"/>
      <c r="O70" s="173"/>
      <c r="P70" s="160"/>
      <c r="R70" s="142">
        <f t="shared" ref="R70" si="2">I70*J70</f>
        <v>0</v>
      </c>
    </row>
    <row r="71" spans="1:18" customFormat="1">
      <c r="B71" s="206" t="s">
        <v>3925</v>
      </c>
      <c r="D71" s="199"/>
      <c r="F71" t="s">
        <v>3926</v>
      </c>
      <c r="G71" s="199"/>
      <c r="J71" t="s">
        <v>3927</v>
      </c>
    </row>
    <row r="73" spans="1:18">
      <c r="B73" s="230"/>
      <c r="C73" s="453" t="s">
        <v>4948</v>
      </c>
      <c r="D73" s="453"/>
      <c r="E73" s="453"/>
      <c r="G73" s="453" t="s">
        <v>5001</v>
      </c>
      <c r="H73" s="453"/>
      <c r="I73" s="453"/>
      <c r="K73" s="453" t="s">
        <v>4949</v>
      </c>
      <c r="L73" s="453"/>
      <c r="M73" s="453"/>
    </row>
    <row r="74" spans="1:18">
      <c r="C74" s="454"/>
      <c r="D74" s="454"/>
      <c r="E74" s="454"/>
      <c r="G74" s="454"/>
      <c r="H74" s="454"/>
      <c r="I74" s="454"/>
      <c r="K74" s="454"/>
      <c r="L74" s="454"/>
      <c r="M74" s="454"/>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honeticPr fontId="57" type="noConversion"/>
  <pageMargins left="0.7" right="0.7" top="0.75" bottom="0.75" header="0.3" footer="0.3"/>
  <pageSetup paperSize="9" orientation="portrait" horizontalDpi="0"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zoomScaleNormal="100" workbookViewId="0">
      <selection activeCell="F15" sqref="F15"/>
    </sheetView>
  </sheetViews>
  <sheetFormatPr defaultRowHeight="13.5"/>
  <cols>
    <col min="1" max="1" width="10.875" style="36" customWidth="1"/>
    <col min="2" max="2" width="34.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1663</v>
      </c>
      <c r="D3" s="518" t="s">
        <v>12</v>
      </c>
      <c r="E3" s="518"/>
      <c r="F3" s="249" t="s">
        <v>2194</v>
      </c>
    </row>
    <row r="4" spans="1:12" ht="18" customHeight="1">
      <c r="A4" s="517" t="s">
        <v>74</v>
      </c>
      <c r="B4" s="517"/>
      <c r="C4" s="29" t="s">
        <v>4667</v>
      </c>
      <c r="D4" s="518" t="s">
        <v>2072</v>
      </c>
      <c r="E4" s="518"/>
      <c r="F4" s="82"/>
    </row>
    <row r="5" spans="1:12" ht="18" customHeight="1">
      <c r="A5" s="517" t="s">
        <v>75</v>
      </c>
      <c r="B5" s="517"/>
      <c r="C5" s="30" t="s">
        <v>4666</v>
      </c>
      <c r="D5" s="531">
        <f>E8</f>
        <v>44082</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1667</v>
      </c>
      <c r="B8" s="24" t="s">
        <v>1664</v>
      </c>
      <c r="C8" s="24" t="s">
        <v>1665</v>
      </c>
      <c r="D8" s="34" t="s">
        <v>1</v>
      </c>
      <c r="E8" s="8">
        <v>44082</v>
      </c>
      <c r="F8" s="366">
        <v>44689</v>
      </c>
      <c r="G8" s="82"/>
      <c r="H8" s="10">
        <f>F8+1</f>
        <v>44690</v>
      </c>
      <c r="I8" s="11">
        <f t="shared" ref="I8:I9" ca="1" si="0">IF(ISBLANK(H8),"",H8-DATE(YEAR(NOW()),MONTH(NOW()),DAY(NOW())))</f>
        <v>1</v>
      </c>
      <c r="J8" s="12" t="str">
        <f t="shared" ref="J8:J9" ca="1" si="1">IF(I8="","",IF(I8&lt;0,"OVERDUE","NOT DUE"))</f>
        <v>NOT DUE</v>
      </c>
      <c r="K8" s="24"/>
      <c r="L8" s="113" t="s">
        <v>4924</v>
      </c>
    </row>
    <row r="9" spans="1:12" ht="24">
      <c r="A9" s="12" t="s">
        <v>1668</v>
      </c>
      <c r="B9" s="24" t="s">
        <v>3557</v>
      </c>
      <c r="C9" s="24" t="s">
        <v>3558</v>
      </c>
      <c r="D9" s="34" t="s">
        <v>376</v>
      </c>
      <c r="E9" s="8">
        <v>44082</v>
      </c>
      <c r="F9" s="306">
        <v>44449</v>
      </c>
      <c r="G9" s="82"/>
      <c r="H9" s="10">
        <f>F9+365</f>
        <v>44814</v>
      </c>
      <c r="I9" s="11">
        <f t="shared" ca="1" si="0"/>
        <v>125</v>
      </c>
      <c r="J9" s="12" t="str">
        <f t="shared" ca="1" si="1"/>
        <v>NOT DUE</v>
      </c>
      <c r="K9" s="24"/>
      <c r="L9" s="113"/>
    </row>
    <row r="10" spans="1:12">
      <c r="A10" s="12" t="s">
        <v>1669</v>
      </c>
      <c r="B10" s="24" t="s">
        <v>3559</v>
      </c>
      <c r="C10" s="24" t="s">
        <v>1666</v>
      </c>
      <c r="D10" s="34" t="s">
        <v>3</v>
      </c>
      <c r="E10" s="8">
        <v>44082</v>
      </c>
      <c r="F10" s="306">
        <v>44629</v>
      </c>
      <c r="G10" s="82"/>
      <c r="H10" s="10">
        <f>F10+180</f>
        <v>44809</v>
      </c>
      <c r="I10" s="11">
        <f t="shared" ref="I10:I21" ca="1" si="2">IF(ISBLANK(H10),"",H10-DATE(YEAR(NOW()),MONTH(NOW()),DAY(NOW())))</f>
        <v>120</v>
      </c>
      <c r="J10" s="12" t="str">
        <f t="shared" ref="J10:J21" ca="1" si="3">IF(I10="","",IF(I10&lt;0,"OVERDUE","NOT DUE"))</f>
        <v>NOT DUE</v>
      </c>
      <c r="K10" s="24"/>
      <c r="L10" s="113"/>
    </row>
    <row r="11" spans="1:12">
      <c r="A11" s="12" t="s">
        <v>4048</v>
      </c>
      <c r="B11" s="184" t="s">
        <v>4052</v>
      </c>
      <c r="C11" s="184" t="s">
        <v>4084</v>
      </c>
      <c r="D11" s="185" t="s">
        <v>3</v>
      </c>
      <c r="E11" s="8">
        <v>44082</v>
      </c>
      <c r="F11" s="306">
        <v>44629</v>
      </c>
      <c r="G11" s="82"/>
      <c r="H11" s="10">
        <f t="shared" ref="H11:H16" si="4">F11+180</f>
        <v>44809</v>
      </c>
      <c r="I11" s="11">
        <f t="shared" ca="1" si="2"/>
        <v>120</v>
      </c>
      <c r="J11" s="12" t="str">
        <f t="shared" ca="1" si="3"/>
        <v>NOT DUE</v>
      </c>
      <c r="K11" s="24"/>
      <c r="L11" s="113" t="s">
        <v>5010</v>
      </c>
    </row>
    <row r="12" spans="1:12">
      <c r="A12" s="12" t="s">
        <v>4049</v>
      </c>
      <c r="B12" s="184" t="s">
        <v>4053</v>
      </c>
      <c r="C12" s="184" t="s">
        <v>4084</v>
      </c>
      <c r="D12" s="185" t="s">
        <v>3</v>
      </c>
      <c r="E12" s="8">
        <v>44082</v>
      </c>
      <c r="F12" s="366">
        <v>44629</v>
      </c>
      <c r="G12" s="82"/>
      <c r="H12" s="10">
        <f t="shared" si="4"/>
        <v>44809</v>
      </c>
      <c r="I12" s="11">
        <f t="shared" ca="1" si="2"/>
        <v>120</v>
      </c>
      <c r="J12" s="12" t="str">
        <f t="shared" ca="1" si="3"/>
        <v>NOT DUE</v>
      </c>
      <c r="K12" s="24"/>
      <c r="L12" s="113" t="s">
        <v>5010</v>
      </c>
    </row>
    <row r="13" spans="1:12">
      <c r="A13" s="12" t="s">
        <v>4050</v>
      </c>
      <c r="B13" s="184" t="s">
        <v>4054</v>
      </c>
      <c r="C13" s="184" t="s">
        <v>4084</v>
      </c>
      <c r="D13" s="185" t="s">
        <v>3</v>
      </c>
      <c r="E13" s="8">
        <v>44082</v>
      </c>
      <c r="F13" s="366">
        <v>44629</v>
      </c>
      <c r="G13" s="82"/>
      <c r="H13" s="10">
        <f t="shared" si="4"/>
        <v>44809</v>
      </c>
      <c r="I13" s="11">
        <f t="shared" ca="1" si="2"/>
        <v>120</v>
      </c>
      <c r="J13" s="12" t="str">
        <f t="shared" ca="1" si="3"/>
        <v>NOT DUE</v>
      </c>
      <c r="K13" s="24"/>
      <c r="L13" s="113"/>
    </row>
    <row r="14" spans="1:12">
      <c r="A14" s="12" t="s">
        <v>4051</v>
      </c>
      <c r="B14" s="184" t="s">
        <v>4055</v>
      </c>
      <c r="C14" s="184" t="s">
        <v>4084</v>
      </c>
      <c r="D14" s="185" t="s">
        <v>3</v>
      </c>
      <c r="E14" s="8">
        <v>44082</v>
      </c>
      <c r="F14" s="366">
        <v>44629</v>
      </c>
      <c r="G14" s="82"/>
      <c r="H14" s="10">
        <f t="shared" si="4"/>
        <v>44809</v>
      </c>
      <c r="I14" s="11">
        <f t="shared" ca="1" si="2"/>
        <v>120</v>
      </c>
      <c r="J14" s="12" t="str">
        <f t="shared" ca="1" si="3"/>
        <v>NOT DUE</v>
      </c>
      <c r="K14" s="24"/>
      <c r="L14" s="113"/>
    </row>
    <row r="15" spans="1:12">
      <c r="A15" s="12" t="s">
        <v>4063</v>
      </c>
      <c r="B15" s="184" t="s">
        <v>4056</v>
      </c>
      <c r="C15" s="184" t="s">
        <v>4084</v>
      </c>
      <c r="D15" s="185" t="s">
        <v>3</v>
      </c>
      <c r="E15" s="8">
        <v>44082</v>
      </c>
      <c r="F15" s="306">
        <v>44631</v>
      </c>
      <c r="G15" s="82"/>
      <c r="H15" s="10">
        <f t="shared" si="4"/>
        <v>44811</v>
      </c>
      <c r="I15" s="11">
        <f t="shared" ca="1" si="2"/>
        <v>122</v>
      </c>
      <c r="J15" s="12" t="str">
        <f t="shared" ca="1" si="3"/>
        <v>NOT DUE</v>
      </c>
      <c r="K15" s="24"/>
      <c r="L15" s="113"/>
    </row>
    <row r="16" spans="1:12">
      <c r="A16" s="12" t="s">
        <v>4064</v>
      </c>
      <c r="B16" s="184" t="s">
        <v>4057</v>
      </c>
      <c r="C16" s="184" t="s">
        <v>4084</v>
      </c>
      <c r="D16" s="185" t="s">
        <v>3</v>
      </c>
      <c r="E16" s="8">
        <v>44082</v>
      </c>
      <c r="F16" s="366">
        <v>44631</v>
      </c>
      <c r="G16" s="82"/>
      <c r="H16" s="10">
        <f t="shared" si="4"/>
        <v>44811</v>
      </c>
      <c r="I16" s="11">
        <f t="shared" ca="1" si="2"/>
        <v>122</v>
      </c>
      <c r="J16" s="12" t="str">
        <f t="shared" ca="1" si="3"/>
        <v>NOT DUE</v>
      </c>
      <c r="K16" s="24"/>
      <c r="L16" s="113"/>
    </row>
    <row r="17" spans="1:12">
      <c r="A17" s="12" t="s">
        <v>4065</v>
      </c>
      <c r="B17" s="184" t="s">
        <v>4058</v>
      </c>
      <c r="C17" s="184" t="s">
        <v>4084</v>
      </c>
      <c r="D17" s="185" t="s">
        <v>3</v>
      </c>
      <c r="E17" s="8">
        <v>44082</v>
      </c>
      <c r="F17" s="306">
        <v>44667</v>
      </c>
      <c r="G17" s="82"/>
      <c r="H17" s="10">
        <f>F17+180</f>
        <v>44847</v>
      </c>
      <c r="I17" s="11">
        <f t="shared" ca="1" si="2"/>
        <v>158</v>
      </c>
      <c r="J17" s="12" t="str">
        <f t="shared" ca="1" si="3"/>
        <v>NOT DUE</v>
      </c>
      <c r="K17" s="24"/>
      <c r="L17" s="113"/>
    </row>
    <row r="18" spans="1:12">
      <c r="A18" s="12" t="s">
        <v>4066</v>
      </c>
      <c r="B18" s="184" t="s">
        <v>4059</v>
      </c>
      <c r="C18" s="184" t="s">
        <v>4084</v>
      </c>
      <c r="D18" s="185" t="s">
        <v>3</v>
      </c>
      <c r="E18" s="8">
        <v>44082</v>
      </c>
      <c r="F18" s="366">
        <v>44667</v>
      </c>
      <c r="G18" s="82"/>
      <c r="H18" s="10">
        <f>F18+180</f>
        <v>44847</v>
      </c>
      <c r="I18" s="11">
        <f t="shared" ca="1" si="2"/>
        <v>158</v>
      </c>
      <c r="J18" s="12" t="str">
        <f t="shared" ca="1" si="3"/>
        <v>NOT DUE</v>
      </c>
      <c r="K18" s="24"/>
      <c r="L18" s="113"/>
    </row>
    <row r="19" spans="1:12">
      <c r="A19" s="12" t="s">
        <v>4067</v>
      </c>
      <c r="B19" s="184" t="s">
        <v>4060</v>
      </c>
      <c r="C19" s="184" t="s">
        <v>4084</v>
      </c>
      <c r="D19" s="185" t="s">
        <v>4070</v>
      </c>
      <c r="E19" s="8">
        <v>44082</v>
      </c>
      <c r="F19" s="8">
        <v>44082</v>
      </c>
      <c r="G19" s="82"/>
      <c r="H19" s="10">
        <f>F19+1440</f>
        <v>45522</v>
      </c>
      <c r="I19" s="11">
        <f t="shared" ca="1" si="2"/>
        <v>833</v>
      </c>
      <c r="J19" s="12" t="str">
        <f t="shared" ca="1" si="3"/>
        <v>NOT DUE</v>
      </c>
      <c r="K19" s="24"/>
      <c r="L19" s="113"/>
    </row>
    <row r="20" spans="1:12">
      <c r="A20" s="12" t="s">
        <v>4068</v>
      </c>
      <c r="B20" s="183" t="s">
        <v>4061</v>
      </c>
      <c r="C20" s="184" t="s">
        <v>4084</v>
      </c>
      <c r="D20" s="185" t="s">
        <v>3</v>
      </c>
      <c r="E20" s="8">
        <v>44082</v>
      </c>
      <c r="F20" s="306">
        <v>44555</v>
      </c>
      <c r="G20" s="82"/>
      <c r="H20" s="10">
        <f>F20+180</f>
        <v>44735</v>
      </c>
      <c r="I20" s="11">
        <f t="shared" ca="1" si="2"/>
        <v>46</v>
      </c>
      <c r="J20" s="12" t="str">
        <f t="shared" ca="1" si="3"/>
        <v>NOT DUE</v>
      </c>
      <c r="K20" s="24"/>
      <c r="L20" s="113"/>
    </row>
    <row r="21" spans="1:12">
      <c r="A21" s="12" t="s">
        <v>4069</v>
      </c>
      <c r="B21" s="183" t="s">
        <v>4062</v>
      </c>
      <c r="C21" s="184" t="s">
        <v>4084</v>
      </c>
      <c r="D21" s="185" t="s">
        <v>3</v>
      </c>
      <c r="E21" s="8">
        <v>44082</v>
      </c>
      <c r="F21" s="306">
        <v>44534</v>
      </c>
      <c r="G21" s="82"/>
      <c r="H21" s="10">
        <f>F21+180</f>
        <v>44714</v>
      </c>
      <c r="I21" s="11">
        <f t="shared" ca="1" si="2"/>
        <v>25</v>
      </c>
      <c r="J21" s="12" t="str">
        <f t="shared" ca="1" si="3"/>
        <v>NOT DUE</v>
      </c>
      <c r="K21" s="24"/>
      <c r="L21" s="113"/>
    </row>
    <row r="22" spans="1:12">
      <c r="A22" s="220"/>
    </row>
    <row r="23" spans="1:12">
      <c r="A23" s="220"/>
    </row>
    <row r="24" spans="1:12">
      <c r="A24" s="220"/>
      <c r="F24" t="s">
        <v>4940</v>
      </c>
    </row>
    <row r="25" spans="1:12">
      <c r="A25" s="220"/>
      <c r="B25" s="206" t="s">
        <v>4545</v>
      </c>
      <c r="D25" s="39" t="s">
        <v>3926</v>
      </c>
      <c r="H25" s="206" t="s">
        <v>3927</v>
      </c>
    </row>
    <row r="26" spans="1:12">
      <c r="A26" s="220"/>
    </row>
    <row r="27" spans="1:12">
      <c r="A27" s="220"/>
      <c r="C27" s="247" t="s">
        <v>4958</v>
      </c>
      <c r="E27" s="462" t="s">
        <v>5002</v>
      </c>
      <c r="F27" s="462"/>
      <c r="G27" s="462"/>
      <c r="I27" s="462" t="s">
        <v>4951</v>
      </c>
      <c r="J27" s="462"/>
      <c r="K27" s="462"/>
    </row>
    <row r="28" spans="1:12">
      <c r="A28" s="220"/>
      <c r="E28" s="463"/>
      <c r="F28" s="463"/>
      <c r="G28" s="463"/>
      <c r="I28" s="463"/>
      <c r="J28" s="463"/>
      <c r="K28" s="463"/>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1E26BA-186E-428A-A6A3-366D0289A282}">
          <x14:formula1>
            <xm:f>Details!$A$1:$A$7</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H30" sqref="H3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1787</v>
      </c>
      <c r="D3" s="518" t="s">
        <v>12</v>
      </c>
      <c r="E3" s="518"/>
      <c r="F3" s="249" t="s">
        <v>2196</v>
      </c>
    </row>
    <row r="4" spans="1:12" ht="18" customHeight="1">
      <c r="A4" s="517" t="s">
        <v>74</v>
      </c>
      <c r="B4" s="517"/>
      <c r="C4" s="29" t="s">
        <v>4671</v>
      </c>
      <c r="D4" s="518" t="s">
        <v>2072</v>
      </c>
      <c r="E4" s="518"/>
      <c r="F4" s="82"/>
    </row>
    <row r="5" spans="1:12" ht="18" customHeight="1">
      <c r="A5" s="517" t="s">
        <v>75</v>
      </c>
      <c r="B5" s="517"/>
      <c r="C5" s="30" t="s">
        <v>4670</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271" t="s">
        <v>1808</v>
      </c>
      <c r="B8" s="24" t="s">
        <v>1788</v>
      </c>
      <c r="C8" s="24" t="s">
        <v>1789</v>
      </c>
      <c r="D8" s="32" t="s">
        <v>1</v>
      </c>
      <c r="E8" s="8">
        <v>44082</v>
      </c>
      <c r="F8" s="366">
        <v>44689</v>
      </c>
      <c r="G8" s="82"/>
      <c r="H8" s="10">
        <f>F8+1</f>
        <v>44690</v>
      </c>
      <c r="I8" s="11">
        <f t="shared" ref="I8:I18" ca="1" si="0">IF(ISBLANK(H8),"",H8-DATE(YEAR(NOW()),MONTH(NOW()),DAY(NOW())))</f>
        <v>1</v>
      </c>
      <c r="J8" s="12" t="str">
        <f t="shared" ref="J8:J18" ca="1" si="1">IF(I8="","",IF(I8&lt;0,"OVERDUE","NOT DUE"))</f>
        <v>NOT DUE</v>
      </c>
      <c r="K8" s="24" t="s">
        <v>1809</v>
      </c>
      <c r="L8" s="15"/>
    </row>
    <row r="9" spans="1:12" ht="26.45" customHeight="1">
      <c r="A9" s="271" t="s">
        <v>1817</v>
      </c>
      <c r="B9" s="24" t="s">
        <v>1790</v>
      </c>
      <c r="C9" s="24" t="s">
        <v>1791</v>
      </c>
      <c r="D9" s="32" t="s">
        <v>1</v>
      </c>
      <c r="E9" s="8">
        <v>44082</v>
      </c>
      <c r="F9" s="366">
        <v>44689</v>
      </c>
      <c r="G9" s="82"/>
      <c r="H9" s="10">
        <f t="shared" ref="H9:H10" si="2">F9+1</f>
        <v>44690</v>
      </c>
      <c r="I9" s="11">
        <f t="shared" ca="1" si="0"/>
        <v>1</v>
      </c>
      <c r="J9" s="12" t="str">
        <f t="shared" ca="1" si="1"/>
        <v>NOT DUE</v>
      </c>
      <c r="K9" s="24" t="s">
        <v>1810</v>
      </c>
      <c r="L9" s="15"/>
    </row>
    <row r="10" spans="1:12" ht="24">
      <c r="A10" s="271" t="s">
        <v>1818</v>
      </c>
      <c r="B10" s="24" t="s">
        <v>1792</v>
      </c>
      <c r="C10" s="24" t="s">
        <v>1793</v>
      </c>
      <c r="D10" s="32" t="s">
        <v>1</v>
      </c>
      <c r="E10" s="8">
        <v>44082</v>
      </c>
      <c r="F10" s="366">
        <v>44689</v>
      </c>
      <c r="G10" s="82"/>
      <c r="H10" s="10">
        <f t="shared" si="2"/>
        <v>44690</v>
      </c>
      <c r="I10" s="11">
        <f t="shared" ca="1" si="0"/>
        <v>1</v>
      </c>
      <c r="J10" s="12" t="str">
        <f t="shared" ca="1" si="1"/>
        <v>NOT DUE</v>
      </c>
      <c r="K10" s="24"/>
      <c r="L10" s="15"/>
    </row>
    <row r="11" spans="1:12" ht="26.45" customHeight="1">
      <c r="A11" s="281" t="s">
        <v>1819</v>
      </c>
      <c r="B11" s="24" t="s">
        <v>1794</v>
      </c>
      <c r="C11" s="24" t="s">
        <v>1795</v>
      </c>
      <c r="D11" s="32" t="s">
        <v>25</v>
      </c>
      <c r="E11" s="8">
        <v>44082</v>
      </c>
      <c r="F11" s="366">
        <v>44682</v>
      </c>
      <c r="G11" s="82"/>
      <c r="H11" s="10">
        <f>F11+7</f>
        <v>44689</v>
      </c>
      <c r="I11" s="11">
        <f t="shared" ca="1" si="0"/>
        <v>0</v>
      </c>
      <c r="J11" s="12" t="str">
        <f t="shared" ca="1" si="1"/>
        <v>NOT DUE</v>
      </c>
      <c r="K11" s="24" t="s">
        <v>1811</v>
      </c>
      <c r="L11" s="15"/>
    </row>
    <row r="12" spans="1:12" ht="15" customHeight="1">
      <c r="A12" s="273" t="s">
        <v>1820</v>
      </c>
      <c r="B12" s="24" t="s">
        <v>1796</v>
      </c>
      <c r="C12" s="24" t="s">
        <v>1797</v>
      </c>
      <c r="D12" s="32" t="s">
        <v>4</v>
      </c>
      <c r="E12" s="8">
        <v>44082</v>
      </c>
      <c r="F12" s="366">
        <v>44675</v>
      </c>
      <c r="G12" s="82"/>
      <c r="H12" s="10">
        <f>F12+30</f>
        <v>44705</v>
      </c>
      <c r="I12" s="11">
        <f t="shared" ca="1" si="0"/>
        <v>16</v>
      </c>
      <c r="J12" s="12" t="str">
        <f t="shared" ca="1" si="1"/>
        <v>NOT DUE</v>
      </c>
      <c r="K12" s="24" t="s">
        <v>1812</v>
      </c>
      <c r="L12" s="113"/>
    </row>
    <row r="13" spans="1:12" ht="15" customHeight="1">
      <c r="A13" s="273" t="s">
        <v>1821</v>
      </c>
      <c r="B13" s="24" t="s">
        <v>1798</v>
      </c>
      <c r="C13" s="24" t="s">
        <v>1799</v>
      </c>
      <c r="D13" s="32" t="s">
        <v>4</v>
      </c>
      <c r="E13" s="8">
        <v>44082</v>
      </c>
      <c r="F13" s="366">
        <v>44675</v>
      </c>
      <c r="G13" s="82"/>
      <c r="H13" s="10">
        <f>F13+30</f>
        <v>44705</v>
      </c>
      <c r="I13" s="11">
        <f t="shared" ca="1" si="0"/>
        <v>16</v>
      </c>
      <c r="J13" s="12" t="str">
        <f t="shared" ca="1" si="1"/>
        <v>NOT DUE</v>
      </c>
      <c r="K13" s="24" t="s">
        <v>1813</v>
      </c>
      <c r="L13" s="113"/>
    </row>
    <row r="14" spans="1:12" ht="15" customHeight="1">
      <c r="A14" s="274" t="s">
        <v>1822</v>
      </c>
      <c r="B14" s="24" t="s">
        <v>1800</v>
      </c>
      <c r="C14" s="24" t="s">
        <v>4086</v>
      </c>
      <c r="D14" s="32" t="s">
        <v>0</v>
      </c>
      <c r="E14" s="8">
        <v>44082</v>
      </c>
      <c r="F14" s="366">
        <v>44633</v>
      </c>
      <c r="G14" s="82"/>
      <c r="H14" s="10">
        <f>F14+90</f>
        <v>44723</v>
      </c>
      <c r="I14" s="11">
        <f t="shared" ca="1" si="0"/>
        <v>34</v>
      </c>
      <c r="J14" s="12" t="str">
        <f t="shared" ca="1" si="1"/>
        <v>NOT DUE</v>
      </c>
      <c r="K14" s="24" t="s">
        <v>1814</v>
      </c>
      <c r="L14" s="113"/>
    </row>
    <row r="15" spans="1:12" ht="24">
      <c r="A15" s="274" t="s">
        <v>1823</v>
      </c>
      <c r="B15" s="24" t="s">
        <v>1801</v>
      </c>
      <c r="C15" s="24" t="s">
        <v>1802</v>
      </c>
      <c r="D15" s="32" t="s">
        <v>0</v>
      </c>
      <c r="E15" s="8">
        <v>44082</v>
      </c>
      <c r="F15" s="366">
        <v>44633</v>
      </c>
      <c r="G15" s="82"/>
      <c r="H15" s="10">
        <f>F15+90</f>
        <v>44723</v>
      </c>
      <c r="I15" s="11">
        <f t="shared" ca="1" si="0"/>
        <v>34</v>
      </c>
      <c r="J15" s="12" t="str">
        <f t="shared" ca="1" si="1"/>
        <v>NOT DUE</v>
      </c>
      <c r="K15" s="24" t="s">
        <v>1815</v>
      </c>
      <c r="L15" s="113"/>
    </row>
    <row r="16" spans="1:12" ht="15" customHeight="1">
      <c r="A16" s="12" t="s">
        <v>1824</v>
      </c>
      <c r="B16" s="24" t="s">
        <v>1803</v>
      </c>
      <c r="C16" s="24" t="s">
        <v>1804</v>
      </c>
      <c r="D16" s="32" t="s">
        <v>376</v>
      </c>
      <c r="E16" s="8">
        <v>44082</v>
      </c>
      <c r="F16" s="306">
        <v>44449</v>
      </c>
      <c r="G16" s="82"/>
      <c r="H16" s="10">
        <f>F16+365</f>
        <v>44814</v>
      </c>
      <c r="I16" s="11">
        <f t="shared" ca="1" si="0"/>
        <v>125</v>
      </c>
      <c r="J16" s="12" t="str">
        <f t="shared" ca="1" si="1"/>
        <v>NOT DUE</v>
      </c>
      <c r="K16" s="24" t="s">
        <v>1816</v>
      </c>
      <c r="L16" s="15"/>
    </row>
    <row r="17" spans="1:12">
      <c r="A17" s="12" t="s">
        <v>1825</v>
      </c>
      <c r="B17" s="24" t="s">
        <v>1805</v>
      </c>
      <c r="C17" s="24" t="s">
        <v>1144</v>
      </c>
      <c r="D17" s="32" t="s">
        <v>376</v>
      </c>
      <c r="E17" s="8">
        <v>44082</v>
      </c>
      <c r="F17" s="306">
        <v>44449</v>
      </c>
      <c r="G17" s="82"/>
      <c r="H17" s="10">
        <f>F17+365</f>
        <v>44814</v>
      </c>
      <c r="I17" s="11">
        <f t="shared" ca="1" si="0"/>
        <v>125</v>
      </c>
      <c r="J17" s="12" t="str">
        <f t="shared" ca="1" si="1"/>
        <v>NOT DUE</v>
      </c>
      <c r="K17" s="24"/>
      <c r="L17" s="15"/>
    </row>
    <row r="18" spans="1:12">
      <c r="A18" s="12" t="s">
        <v>2067</v>
      </c>
      <c r="B18" s="24" t="s">
        <v>1806</v>
      </c>
      <c r="C18" s="24" t="s">
        <v>1807</v>
      </c>
      <c r="D18" s="32" t="s">
        <v>54</v>
      </c>
      <c r="E18" s="8">
        <v>44082</v>
      </c>
      <c r="F18" s="8">
        <v>44082</v>
      </c>
      <c r="G18" s="82"/>
      <c r="H18" s="10">
        <f>F18+(365*3)</f>
        <v>45177</v>
      </c>
      <c r="I18" s="11">
        <f t="shared" ca="1" si="0"/>
        <v>488</v>
      </c>
      <c r="J18" s="12" t="str">
        <f t="shared" ca="1" si="1"/>
        <v>NOT DUE</v>
      </c>
      <c r="K18" s="24"/>
      <c r="L18" s="15"/>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4956</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B2F55E-6504-4D94-A743-FFF2F04BAF43}">
          <x14:formula1>
            <xm:f>Details!$A$1:$A$7</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topLeftCell="A19" zoomScaleNormal="100" workbookViewId="0">
      <selection activeCell="F20" sqref="F2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1670</v>
      </c>
      <c r="D3" s="518" t="s">
        <v>12</v>
      </c>
      <c r="E3" s="518"/>
      <c r="F3" s="249" t="s">
        <v>2195</v>
      </c>
    </row>
    <row r="4" spans="1:12" ht="18" customHeight="1">
      <c r="A4" s="517" t="s">
        <v>74</v>
      </c>
      <c r="B4" s="517"/>
      <c r="C4" s="29" t="s">
        <v>4669</v>
      </c>
      <c r="D4" s="518" t="s">
        <v>2072</v>
      </c>
      <c r="E4" s="518"/>
      <c r="F4" s="82"/>
    </row>
    <row r="5" spans="1:12" ht="18" customHeight="1">
      <c r="A5" s="517" t="s">
        <v>75</v>
      </c>
      <c r="B5" s="517"/>
      <c r="C5" s="30" t="s">
        <v>4668</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1671</v>
      </c>
      <c r="B8" s="24" t="s">
        <v>1692</v>
      </c>
      <c r="C8" s="24" t="s">
        <v>596</v>
      </c>
      <c r="D8" s="32" t="s">
        <v>1784</v>
      </c>
      <c r="E8" s="8">
        <v>44082</v>
      </c>
      <c r="F8" s="8">
        <v>44082</v>
      </c>
      <c r="G8" s="82"/>
      <c r="H8" s="10">
        <f>F8+(365*7)</f>
        <v>46637</v>
      </c>
      <c r="I8" s="11">
        <f t="shared" ref="I8:I48" ca="1" si="0">IF(ISBLANK(H8),"",H8-DATE(YEAR(NOW()),MONTH(NOW()),DAY(NOW())))</f>
        <v>1948</v>
      </c>
      <c r="J8" s="12" t="str">
        <f t="shared" ref="J8:J48" ca="1" si="1">IF(I8="","",IF(I8&lt;0,"OVERDUE","NOT DUE"))</f>
        <v>NOT DUE</v>
      </c>
      <c r="K8" s="24"/>
      <c r="L8" s="15"/>
    </row>
    <row r="9" spans="1:12" ht="24">
      <c r="A9" s="274" t="s">
        <v>1744</v>
      </c>
      <c r="B9" s="24" t="s">
        <v>1693</v>
      </c>
      <c r="C9" s="24" t="s">
        <v>1694</v>
      </c>
      <c r="D9" s="32" t="s">
        <v>799</v>
      </c>
      <c r="E9" s="8">
        <v>44082</v>
      </c>
      <c r="F9" s="366">
        <v>44633</v>
      </c>
      <c r="G9" s="82"/>
      <c r="H9" s="10">
        <f>F9+60</f>
        <v>44693</v>
      </c>
      <c r="I9" s="11">
        <f t="shared" ca="1" si="0"/>
        <v>4</v>
      </c>
      <c r="J9" s="12" t="str">
        <f t="shared" ca="1" si="1"/>
        <v>NOT DUE</v>
      </c>
      <c r="K9" s="24" t="s">
        <v>4004</v>
      </c>
      <c r="L9" s="179"/>
    </row>
    <row r="10" spans="1:12" ht="24">
      <c r="A10" s="12" t="s">
        <v>1745</v>
      </c>
      <c r="B10" s="24" t="s">
        <v>1693</v>
      </c>
      <c r="C10" s="24" t="s">
        <v>1695</v>
      </c>
      <c r="D10" s="32" t="s">
        <v>1785</v>
      </c>
      <c r="E10" s="8">
        <v>44082</v>
      </c>
      <c r="F10" s="8">
        <v>44082</v>
      </c>
      <c r="G10" s="82"/>
      <c r="H10" s="10">
        <f>F10+(365*5)</f>
        <v>45907</v>
      </c>
      <c r="I10" s="11">
        <f t="shared" ca="1" si="0"/>
        <v>1218</v>
      </c>
      <c r="J10" s="12" t="str">
        <f t="shared" ca="1" si="1"/>
        <v>NOT DUE</v>
      </c>
      <c r="K10" s="24"/>
      <c r="L10" s="15"/>
    </row>
    <row r="11" spans="1:12" ht="15" customHeight="1">
      <c r="A11" s="12" t="s">
        <v>1746</v>
      </c>
      <c r="B11" s="24" t="s">
        <v>1696</v>
      </c>
      <c r="C11" s="24" t="s">
        <v>3501</v>
      </c>
      <c r="D11" s="32" t="s">
        <v>3</v>
      </c>
      <c r="E11" s="8">
        <v>44082</v>
      </c>
      <c r="F11" s="306">
        <v>44627</v>
      </c>
      <c r="G11" s="82"/>
      <c r="H11" s="10">
        <f t="shared" ref="H11" si="2">F11+182</f>
        <v>44809</v>
      </c>
      <c r="I11" s="11">
        <f t="shared" ca="1" si="0"/>
        <v>120</v>
      </c>
      <c r="J11" s="12" t="str">
        <f t="shared" ca="1" si="1"/>
        <v>NOT DUE</v>
      </c>
      <c r="K11" s="24" t="s">
        <v>1673</v>
      </c>
      <c r="L11" s="15"/>
    </row>
    <row r="12" spans="1:12" ht="24">
      <c r="A12" s="274" t="s">
        <v>1747</v>
      </c>
      <c r="B12" s="24" t="s">
        <v>1697</v>
      </c>
      <c r="C12" s="24" t="s">
        <v>1698</v>
      </c>
      <c r="D12" s="32" t="s">
        <v>799</v>
      </c>
      <c r="E12" s="8">
        <v>44082</v>
      </c>
      <c r="F12" s="366">
        <v>44647</v>
      </c>
      <c r="G12" s="82"/>
      <c r="H12" s="10">
        <f>F12+60</f>
        <v>44707</v>
      </c>
      <c r="I12" s="11">
        <f t="shared" ca="1" si="0"/>
        <v>18</v>
      </c>
      <c r="J12" s="12" t="str">
        <f t="shared" ca="1" si="1"/>
        <v>NOT DUE</v>
      </c>
      <c r="K12" s="24" t="s">
        <v>1674</v>
      </c>
      <c r="L12" s="179"/>
    </row>
    <row r="13" spans="1:12" ht="15" customHeight="1">
      <c r="A13" s="12" t="s">
        <v>1748</v>
      </c>
      <c r="B13" s="24" t="s">
        <v>1699</v>
      </c>
      <c r="C13" s="24" t="s">
        <v>1700</v>
      </c>
      <c r="D13" s="32" t="s">
        <v>3</v>
      </c>
      <c r="E13" s="8">
        <v>44082</v>
      </c>
      <c r="F13" s="366">
        <v>44627</v>
      </c>
      <c r="G13" s="82"/>
      <c r="H13" s="10">
        <f>F13+182</f>
        <v>44809</v>
      </c>
      <c r="I13" s="11">
        <f t="shared" ca="1" si="0"/>
        <v>120</v>
      </c>
      <c r="J13" s="12" t="str">
        <f t="shared" ca="1" si="1"/>
        <v>NOT DUE</v>
      </c>
      <c r="K13" s="24" t="s">
        <v>1675</v>
      </c>
      <c r="L13" s="15"/>
    </row>
    <row r="14" spans="1:12" ht="24">
      <c r="A14" s="274" t="s">
        <v>1749</v>
      </c>
      <c r="B14" s="24" t="s">
        <v>1701</v>
      </c>
      <c r="C14" s="24" t="s">
        <v>1702</v>
      </c>
      <c r="D14" s="32" t="s">
        <v>799</v>
      </c>
      <c r="E14" s="8">
        <v>44082</v>
      </c>
      <c r="F14" s="366">
        <v>44647</v>
      </c>
      <c r="G14" s="82"/>
      <c r="H14" s="10">
        <f>F14+60</f>
        <v>44707</v>
      </c>
      <c r="I14" s="11">
        <f t="shared" ca="1" si="0"/>
        <v>18</v>
      </c>
      <c r="J14" s="12" t="str">
        <f t="shared" ca="1" si="1"/>
        <v>NOT DUE</v>
      </c>
      <c r="K14" s="24" t="s">
        <v>1672</v>
      </c>
      <c r="L14" s="179"/>
    </row>
    <row r="15" spans="1:12" ht="36">
      <c r="A15" s="12" t="s">
        <v>1750</v>
      </c>
      <c r="B15" s="24" t="s">
        <v>1703</v>
      </c>
      <c r="C15" s="24" t="s">
        <v>1704</v>
      </c>
      <c r="D15" s="32" t="s">
        <v>3</v>
      </c>
      <c r="E15" s="8">
        <v>44082</v>
      </c>
      <c r="F15" s="366">
        <v>44627</v>
      </c>
      <c r="G15" s="82"/>
      <c r="H15" s="10">
        <f t="shared" ref="H15:H45" si="3">F15+182</f>
        <v>44809</v>
      </c>
      <c r="I15" s="11">
        <f t="shared" ca="1" si="0"/>
        <v>120</v>
      </c>
      <c r="J15" s="12" t="str">
        <f t="shared" ca="1" si="1"/>
        <v>NOT DUE</v>
      </c>
      <c r="K15" s="24" t="s">
        <v>1676</v>
      </c>
      <c r="L15" s="15"/>
    </row>
    <row r="16" spans="1:12" ht="24">
      <c r="A16" s="12" t="s">
        <v>1751</v>
      </c>
      <c r="B16" s="24" t="s">
        <v>1705</v>
      </c>
      <c r="C16" s="24" t="s">
        <v>1706</v>
      </c>
      <c r="D16" s="32" t="s">
        <v>3</v>
      </c>
      <c r="E16" s="8">
        <v>44082</v>
      </c>
      <c r="F16" s="366">
        <v>44627</v>
      </c>
      <c r="G16" s="82"/>
      <c r="H16" s="10">
        <f t="shared" si="3"/>
        <v>44809</v>
      </c>
      <c r="I16" s="11">
        <f t="shared" ca="1" si="0"/>
        <v>120</v>
      </c>
      <c r="J16" s="12" t="str">
        <f t="shared" ca="1" si="1"/>
        <v>NOT DUE</v>
      </c>
      <c r="K16" s="24" t="s">
        <v>1677</v>
      </c>
      <c r="L16" s="15"/>
    </row>
    <row r="17" spans="1:12" ht="24">
      <c r="A17" s="274" t="s">
        <v>1752</v>
      </c>
      <c r="B17" s="24" t="s">
        <v>1707</v>
      </c>
      <c r="C17" s="24" t="s">
        <v>1698</v>
      </c>
      <c r="D17" s="32" t="s">
        <v>799</v>
      </c>
      <c r="E17" s="8">
        <v>44082</v>
      </c>
      <c r="F17" s="366">
        <v>44647</v>
      </c>
      <c r="G17" s="82"/>
      <c r="H17" s="10">
        <f>F17+60</f>
        <v>44707</v>
      </c>
      <c r="I17" s="11">
        <f t="shared" ca="1" si="0"/>
        <v>18</v>
      </c>
      <c r="J17" s="12" t="str">
        <f t="shared" ca="1" si="1"/>
        <v>NOT DUE</v>
      </c>
      <c r="K17" s="24" t="s">
        <v>1674</v>
      </c>
      <c r="L17" s="179"/>
    </row>
    <row r="18" spans="1:12" ht="38.25" customHeight="1">
      <c r="A18" s="12" t="s">
        <v>1753</v>
      </c>
      <c r="B18" s="24" t="s">
        <v>1708</v>
      </c>
      <c r="C18" s="24" t="s">
        <v>1709</v>
      </c>
      <c r="D18" s="32" t="s">
        <v>3</v>
      </c>
      <c r="E18" s="8">
        <v>44082</v>
      </c>
      <c r="F18" s="366">
        <v>44627</v>
      </c>
      <c r="G18" s="82"/>
      <c r="H18" s="10">
        <f t="shared" si="3"/>
        <v>44809</v>
      </c>
      <c r="I18" s="11">
        <f t="shared" ca="1" si="0"/>
        <v>120</v>
      </c>
      <c r="J18" s="12" t="str">
        <f t="shared" ca="1" si="1"/>
        <v>NOT DUE</v>
      </c>
      <c r="K18" s="24" t="s">
        <v>1675</v>
      </c>
      <c r="L18" s="15"/>
    </row>
    <row r="19" spans="1:12" ht="38.25" customHeight="1">
      <c r="A19" s="12" t="s">
        <v>1754</v>
      </c>
      <c r="B19" s="24" t="s">
        <v>1710</v>
      </c>
      <c r="C19" s="24" t="s">
        <v>1711</v>
      </c>
      <c r="D19" s="32" t="s">
        <v>3</v>
      </c>
      <c r="E19" s="8">
        <v>44082</v>
      </c>
      <c r="F19" s="366">
        <v>44627</v>
      </c>
      <c r="G19" s="82"/>
      <c r="H19" s="10">
        <f t="shared" si="3"/>
        <v>44809</v>
      </c>
      <c r="I19" s="11">
        <f t="shared" ca="1" si="0"/>
        <v>120</v>
      </c>
      <c r="J19" s="12" t="str">
        <f t="shared" ca="1" si="1"/>
        <v>NOT DUE</v>
      </c>
      <c r="K19" s="24" t="s">
        <v>1675</v>
      </c>
      <c r="L19" s="15"/>
    </row>
    <row r="20" spans="1:12" ht="36">
      <c r="A20" s="274" t="s">
        <v>1755</v>
      </c>
      <c r="B20" s="24" t="s">
        <v>1712</v>
      </c>
      <c r="C20" s="24" t="s">
        <v>1713</v>
      </c>
      <c r="D20" s="32" t="s">
        <v>1786</v>
      </c>
      <c r="E20" s="8">
        <v>44082</v>
      </c>
      <c r="F20" s="366">
        <v>44661</v>
      </c>
      <c r="G20" s="82"/>
      <c r="H20" s="10">
        <f>F20+30</f>
        <v>44691</v>
      </c>
      <c r="I20" s="11">
        <f t="shared" ca="1" si="0"/>
        <v>2</v>
      </c>
      <c r="J20" s="12" t="str">
        <f t="shared" ca="1" si="1"/>
        <v>NOT DUE</v>
      </c>
      <c r="K20" s="24" t="s">
        <v>1678</v>
      </c>
      <c r="L20" s="179"/>
    </row>
    <row r="21" spans="1:12" ht="36">
      <c r="A21" s="12" t="s">
        <v>1756</v>
      </c>
      <c r="B21" s="24" t="s">
        <v>1712</v>
      </c>
      <c r="C21" s="24" t="s">
        <v>1695</v>
      </c>
      <c r="D21" s="32" t="s">
        <v>1784</v>
      </c>
      <c r="E21" s="8">
        <v>44082</v>
      </c>
      <c r="F21" s="8">
        <v>44082</v>
      </c>
      <c r="G21" s="82"/>
      <c r="H21" s="10">
        <f>F21+(365*7)</f>
        <v>46637</v>
      </c>
      <c r="I21" s="11">
        <f t="shared" ca="1" si="0"/>
        <v>1948</v>
      </c>
      <c r="J21" s="12" t="str">
        <f t="shared" ca="1" si="1"/>
        <v>NOT DUE</v>
      </c>
      <c r="K21" s="24"/>
      <c r="L21" s="15"/>
    </row>
    <row r="22" spans="1:12" ht="24">
      <c r="A22" s="274" t="s">
        <v>1757</v>
      </c>
      <c r="B22" s="24" t="s">
        <v>1714</v>
      </c>
      <c r="C22" s="24" t="s">
        <v>1702</v>
      </c>
      <c r="D22" s="32" t="s">
        <v>799</v>
      </c>
      <c r="E22" s="8">
        <v>44082</v>
      </c>
      <c r="F22" s="366">
        <v>44647</v>
      </c>
      <c r="G22" s="82"/>
      <c r="H22" s="10">
        <f>F22+60</f>
        <v>44707</v>
      </c>
      <c r="I22" s="11">
        <f t="shared" ca="1" si="0"/>
        <v>18</v>
      </c>
      <c r="J22" s="12" t="str">
        <f t="shared" ca="1" si="1"/>
        <v>NOT DUE</v>
      </c>
      <c r="K22" s="24" t="s">
        <v>1672</v>
      </c>
      <c r="L22" s="179"/>
    </row>
    <row r="23" spans="1:12" ht="36">
      <c r="A23" s="12" t="s">
        <v>1758</v>
      </c>
      <c r="B23" s="24" t="s">
        <v>1715</v>
      </c>
      <c r="C23" s="24" t="s">
        <v>1704</v>
      </c>
      <c r="D23" s="32" t="s">
        <v>3</v>
      </c>
      <c r="E23" s="8">
        <v>44082</v>
      </c>
      <c r="F23" s="366">
        <v>44627</v>
      </c>
      <c r="G23" s="82"/>
      <c r="H23" s="10">
        <f t="shared" si="3"/>
        <v>44809</v>
      </c>
      <c r="I23" s="11">
        <f t="shared" ca="1" si="0"/>
        <v>120</v>
      </c>
      <c r="J23" s="12" t="str">
        <f t="shared" ca="1" si="1"/>
        <v>NOT DUE</v>
      </c>
      <c r="K23" s="24" t="s">
        <v>1676</v>
      </c>
      <c r="L23" s="15"/>
    </row>
    <row r="24" spans="1:12" ht="24">
      <c r="A24" s="12" t="s">
        <v>1759</v>
      </c>
      <c r="B24" s="24" t="s">
        <v>1716</v>
      </c>
      <c r="C24" s="24" t="s">
        <v>1706</v>
      </c>
      <c r="D24" s="32" t="s">
        <v>3</v>
      </c>
      <c r="E24" s="8">
        <v>44082</v>
      </c>
      <c r="F24" s="366">
        <v>44627</v>
      </c>
      <c r="G24" s="82"/>
      <c r="H24" s="10">
        <f t="shared" si="3"/>
        <v>44809</v>
      </c>
      <c r="I24" s="11">
        <f t="shared" ca="1" si="0"/>
        <v>120</v>
      </c>
      <c r="J24" s="12" t="str">
        <f t="shared" ca="1" si="1"/>
        <v>NOT DUE</v>
      </c>
      <c r="K24" s="24" t="s">
        <v>1677</v>
      </c>
      <c r="L24" s="15"/>
    </row>
    <row r="25" spans="1:12" ht="24">
      <c r="A25" s="274" t="s">
        <v>1760</v>
      </c>
      <c r="B25" s="24" t="s">
        <v>1717</v>
      </c>
      <c r="C25" s="24" t="s">
        <v>1718</v>
      </c>
      <c r="D25" s="32" t="s">
        <v>799</v>
      </c>
      <c r="E25" s="8">
        <v>44082</v>
      </c>
      <c r="F25" s="366">
        <v>44647</v>
      </c>
      <c r="G25" s="82"/>
      <c r="H25" s="10">
        <f>F25+60</f>
        <v>44707</v>
      </c>
      <c r="I25" s="11">
        <f t="shared" ca="1" si="0"/>
        <v>18</v>
      </c>
      <c r="J25" s="12" t="str">
        <f t="shared" ca="1" si="1"/>
        <v>NOT DUE</v>
      </c>
      <c r="K25" s="24" t="s">
        <v>1679</v>
      </c>
      <c r="L25" s="179"/>
    </row>
    <row r="26" spans="1:12" ht="24">
      <c r="A26" s="274" t="s">
        <v>1761</v>
      </c>
      <c r="B26" s="24" t="s">
        <v>1719</v>
      </c>
      <c r="C26" s="24" t="s">
        <v>1718</v>
      </c>
      <c r="D26" s="32" t="s">
        <v>799</v>
      </c>
      <c r="E26" s="8">
        <v>44082</v>
      </c>
      <c r="F26" s="366">
        <v>44647</v>
      </c>
      <c r="G26" s="82"/>
      <c r="H26" s="10">
        <f>F26+60</f>
        <v>44707</v>
      </c>
      <c r="I26" s="11">
        <f t="shared" ca="1" si="0"/>
        <v>18</v>
      </c>
      <c r="J26" s="12" t="str">
        <f t="shared" ca="1" si="1"/>
        <v>NOT DUE</v>
      </c>
      <c r="K26" s="24" t="s">
        <v>1680</v>
      </c>
      <c r="L26" s="179"/>
    </row>
    <row r="27" spans="1:12" ht="36">
      <c r="A27" s="12" t="s">
        <v>1762</v>
      </c>
      <c r="B27" s="24" t="s">
        <v>1720</v>
      </c>
      <c r="C27" s="24" t="s">
        <v>1718</v>
      </c>
      <c r="D27" s="32" t="s">
        <v>3</v>
      </c>
      <c r="E27" s="8">
        <v>44082</v>
      </c>
      <c r="F27" s="366">
        <v>44627</v>
      </c>
      <c r="G27" s="82"/>
      <c r="H27" s="10">
        <f t="shared" si="3"/>
        <v>44809</v>
      </c>
      <c r="I27" s="11">
        <f t="shared" ca="1" si="0"/>
        <v>120</v>
      </c>
      <c r="J27" s="12" t="str">
        <f t="shared" ca="1" si="1"/>
        <v>NOT DUE</v>
      </c>
      <c r="K27" s="24" t="s">
        <v>1681</v>
      </c>
      <c r="L27" s="15"/>
    </row>
    <row r="28" spans="1:12" ht="24">
      <c r="A28" s="274" t="s">
        <v>1763</v>
      </c>
      <c r="B28" s="24" t="s">
        <v>1721</v>
      </c>
      <c r="C28" s="24" t="s">
        <v>1709</v>
      </c>
      <c r="D28" s="32" t="s">
        <v>799</v>
      </c>
      <c r="E28" s="8">
        <v>44082</v>
      </c>
      <c r="F28" s="366">
        <v>44647</v>
      </c>
      <c r="G28" s="82"/>
      <c r="H28" s="10">
        <f>F28+60</f>
        <v>44707</v>
      </c>
      <c r="I28" s="11">
        <f t="shared" ca="1" si="0"/>
        <v>18</v>
      </c>
      <c r="J28" s="12" t="str">
        <f t="shared" ca="1" si="1"/>
        <v>NOT DUE</v>
      </c>
      <c r="K28" s="24" t="s">
        <v>1682</v>
      </c>
      <c r="L28" s="179"/>
    </row>
    <row r="29" spans="1:12" ht="26.45" customHeight="1">
      <c r="A29" s="12" t="s">
        <v>1764</v>
      </c>
      <c r="B29" s="24" t="s">
        <v>1722</v>
      </c>
      <c r="C29" s="24" t="s">
        <v>1709</v>
      </c>
      <c r="D29" s="32" t="s">
        <v>3</v>
      </c>
      <c r="E29" s="8">
        <v>44082</v>
      </c>
      <c r="F29" s="366">
        <v>44627</v>
      </c>
      <c r="G29" s="82"/>
      <c r="H29" s="10">
        <f t="shared" si="3"/>
        <v>44809</v>
      </c>
      <c r="I29" s="11">
        <f t="shared" ca="1" si="0"/>
        <v>120</v>
      </c>
      <c r="J29" s="12" t="str">
        <f t="shared" ca="1" si="1"/>
        <v>NOT DUE</v>
      </c>
      <c r="K29" s="24" t="s">
        <v>1675</v>
      </c>
      <c r="L29" s="15"/>
    </row>
    <row r="30" spans="1:12" ht="15" customHeight="1">
      <c r="A30" s="12" t="s">
        <v>1765</v>
      </c>
      <c r="B30" s="170" t="s">
        <v>1723</v>
      </c>
      <c r="C30" s="170" t="s">
        <v>1695</v>
      </c>
      <c r="D30" s="211" t="s">
        <v>1785</v>
      </c>
      <c r="E30" s="8">
        <v>44082</v>
      </c>
      <c r="F30" s="8">
        <v>44082</v>
      </c>
      <c r="G30" s="82"/>
      <c r="H30" s="10">
        <f>F30+(365*5)</f>
        <v>45907</v>
      </c>
      <c r="I30" s="10">
        <f t="shared" ca="1" si="0"/>
        <v>1218</v>
      </c>
      <c r="J30" s="12" t="str">
        <f t="shared" ca="1" si="1"/>
        <v>NOT DUE</v>
      </c>
      <c r="K30" s="24" t="s">
        <v>1683</v>
      </c>
      <c r="L30" s="15"/>
    </row>
    <row r="31" spans="1:12" ht="15" customHeight="1">
      <c r="A31" s="12" t="s">
        <v>1766</v>
      </c>
      <c r="B31" s="24" t="s">
        <v>1724</v>
      </c>
      <c r="C31" s="24" t="s">
        <v>1704</v>
      </c>
      <c r="D31" s="32" t="s">
        <v>3</v>
      </c>
      <c r="E31" s="8">
        <v>44082</v>
      </c>
      <c r="F31" s="366">
        <v>44627</v>
      </c>
      <c r="G31" s="82"/>
      <c r="H31" s="10">
        <f t="shared" si="3"/>
        <v>44809</v>
      </c>
      <c r="I31" s="11">
        <f t="shared" ca="1" si="0"/>
        <v>120</v>
      </c>
      <c r="J31" s="12" t="str">
        <f t="shared" ca="1" si="1"/>
        <v>NOT DUE</v>
      </c>
      <c r="K31" s="24" t="s">
        <v>1684</v>
      </c>
      <c r="L31" s="15"/>
    </row>
    <row r="32" spans="1:12" ht="15" customHeight="1">
      <c r="A32" s="274" t="s">
        <v>1767</v>
      </c>
      <c r="B32" s="24" t="s">
        <v>1725</v>
      </c>
      <c r="C32" s="24" t="s">
        <v>1726</v>
      </c>
      <c r="D32" s="32" t="s">
        <v>1786</v>
      </c>
      <c r="E32" s="8">
        <v>44082</v>
      </c>
      <c r="F32" s="366">
        <v>44661</v>
      </c>
      <c r="G32" s="82"/>
      <c r="H32" s="10">
        <f>F32+30</f>
        <v>44691</v>
      </c>
      <c r="I32" s="11">
        <f t="shared" ca="1" si="0"/>
        <v>2</v>
      </c>
      <c r="J32" s="12" t="str">
        <f t="shared" ca="1" si="1"/>
        <v>NOT DUE</v>
      </c>
      <c r="K32" s="24" t="s">
        <v>1685</v>
      </c>
      <c r="L32" s="15"/>
    </row>
    <row r="33" spans="1:12" ht="24">
      <c r="A33" s="274" t="s">
        <v>1768</v>
      </c>
      <c r="B33" s="24" t="s">
        <v>1727</v>
      </c>
      <c r="C33" s="24" t="s">
        <v>1728</v>
      </c>
      <c r="D33" s="32" t="s">
        <v>4</v>
      </c>
      <c r="E33" s="8">
        <v>44082</v>
      </c>
      <c r="F33" s="366">
        <v>44661</v>
      </c>
      <c r="G33" s="82"/>
      <c r="H33" s="10">
        <f>F33+30</f>
        <v>44691</v>
      </c>
      <c r="I33" s="11">
        <f t="shared" ca="1" si="0"/>
        <v>2</v>
      </c>
      <c r="J33" s="12" t="str">
        <f t="shared" ca="1" si="1"/>
        <v>NOT DUE</v>
      </c>
      <c r="K33" s="24" t="s">
        <v>1686</v>
      </c>
      <c r="L33" s="15"/>
    </row>
    <row r="34" spans="1:12" ht="24">
      <c r="A34" s="12" t="s">
        <v>1769</v>
      </c>
      <c r="B34" s="24" t="s">
        <v>1727</v>
      </c>
      <c r="C34" s="24" t="s">
        <v>596</v>
      </c>
      <c r="D34" s="32" t="s">
        <v>1784</v>
      </c>
      <c r="E34" s="8">
        <v>44082</v>
      </c>
      <c r="F34" s="8">
        <v>44082</v>
      </c>
      <c r="G34" s="82"/>
      <c r="H34" s="10">
        <f>F34+(365*7)</f>
        <v>46637</v>
      </c>
      <c r="I34" s="11">
        <f t="shared" ca="1" si="0"/>
        <v>1948</v>
      </c>
      <c r="J34" s="12" t="str">
        <f t="shared" ca="1" si="1"/>
        <v>NOT DUE</v>
      </c>
      <c r="K34" s="24"/>
      <c r="L34" s="15"/>
    </row>
    <row r="35" spans="1:12" ht="64.5" customHeight="1">
      <c r="A35" s="12" t="s">
        <v>1770</v>
      </c>
      <c r="B35" s="24" t="s">
        <v>1729</v>
      </c>
      <c r="C35" s="24" t="s">
        <v>1730</v>
      </c>
      <c r="D35" s="32" t="s">
        <v>3</v>
      </c>
      <c r="E35" s="8">
        <v>44082</v>
      </c>
      <c r="F35" s="366">
        <v>44627</v>
      </c>
      <c r="G35" s="82"/>
      <c r="H35" s="10">
        <f t="shared" si="3"/>
        <v>44809</v>
      </c>
      <c r="I35" s="11">
        <f t="shared" ca="1" si="0"/>
        <v>120</v>
      </c>
      <c r="J35" s="12" t="str">
        <f t="shared" ca="1" si="1"/>
        <v>NOT DUE</v>
      </c>
      <c r="K35" s="24" t="s">
        <v>1687</v>
      </c>
      <c r="L35" s="15"/>
    </row>
    <row r="36" spans="1:12" ht="24">
      <c r="A36" s="12" t="s">
        <v>1771</v>
      </c>
      <c r="B36" s="24" t="s">
        <v>1731</v>
      </c>
      <c r="C36" s="24" t="s">
        <v>1695</v>
      </c>
      <c r="D36" s="32" t="s">
        <v>1785</v>
      </c>
      <c r="E36" s="8">
        <v>44082</v>
      </c>
      <c r="F36" s="8">
        <v>44082</v>
      </c>
      <c r="G36" s="82"/>
      <c r="H36" s="10">
        <f>F36+(365*5)</f>
        <v>45907</v>
      </c>
      <c r="I36" s="11">
        <f t="shared" ca="1" si="0"/>
        <v>1218</v>
      </c>
      <c r="J36" s="12" t="str">
        <f t="shared" ca="1" si="1"/>
        <v>NOT DUE</v>
      </c>
      <c r="K36" s="24"/>
      <c r="L36" s="15"/>
    </row>
    <row r="37" spans="1:12" ht="24">
      <c r="A37" s="12" t="s">
        <v>1772</v>
      </c>
      <c r="B37" s="24" t="s">
        <v>1732</v>
      </c>
      <c r="C37" s="24" t="s">
        <v>1695</v>
      </c>
      <c r="D37" s="32" t="s">
        <v>1784</v>
      </c>
      <c r="E37" s="8">
        <v>44082</v>
      </c>
      <c r="F37" s="8">
        <v>44082</v>
      </c>
      <c r="G37" s="82"/>
      <c r="H37" s="10">
        <f t="shared" ref="H37:H39" si="4">F37+(365*7)</f>
        <v>46637</v>
      </c>
      <c r="I37" s="11">
        <f t="shared" ca="1" si="0"/>
        <v>1948</v>
      </c>
      <c r="J37" s="12" t="str">
        <f t="shared" ca="1" si="1"/>
        <v>NOT DUE</v>
      </c>
      <c r="K37" s="24"/>
      <c r="L37" s="15"/>
    </row>
    <row r="38" spans="1:12" ht="24">
      <c r="A38" s="12" t="s">
        <v>1773</v>
      </c>
      <c r="B38" s="24" t="s">
        <v>1733</v>
      </c>
      <c r="C38" s="24" t="s">
        <v>596</v>
      </c>
      <c r="D38" s="32" t="s">
        <v>1784</v>
      </c>
      <c r="E38" s="8">
        <v>44082</v>
      </c>
      <c r="F38" s="8">
        <v>44082</v>
      </c>
      <c r="G38" s="82"/>
      <c r="H38" s="10">
        <f t="shared" si="4"/>
        <v>46637</v>
      </c>
      <c r="I38" s="11">
        <f t="shared" ca="1" si="0"/>
        <v>1948</v>
      </c>
      <c r="J38" s="12" t="str">
        <f t="shared" ca="1" si="1"/>
        <v>NOT DUE</v>
      </c>
      <c r="K38" s="24"/>
      <c r="L38" s="15"/>
    </row>
    <row r="39" spans="1:12" ht="24">
      <c r="A39" s="12" t="s">
        <v>1774</v>
      </c>
      <c r="B39" s="24" t="s">
        <v>1734</v>
      </c>
      <c r="C39" s="24" t="s">
        <v>1695</v>
      </c>
      <c r="D39" s="32" t="s">
        <v>1784</v>
      </c>
      <c r="E39" s="8">
        <v>44082</v>
      </c>
      <c r="F39" s="8">
        <v>44082</v>
      </c>
      <c r="G39" s="82"/>
      <c r="H39" s="10">
        <f t="shared" si="4"/>
        <v>46637</v>
      </c>
      <c r="I39" s="11">
        <f t="shared" ca="1" si="0"/>
        <v>1948</v>
      </c>
      <c r="J39" s="12" t="str">
        <f t="shared" ca="1" si="1"/>
        <v>NOT DUE</v>
      </c>
      <c r="K39" s="24"/>
      <c r="L39" s="15"/>
    </row>
    <row r="40" spans="1:12" ht="24">
      <c r="A40" s="12" t="s">
        <v>1775</v>
      </c>
      <c r="B40" s="24" t="s">
        <v>1735</v>
      </c>
      <c r="C40" s="24" t="s">
        <v>596</v>
      </c>
      <c r="D40" s="32" t="s">
        <v>54</v>
      </c>
      <c r="E40" s="8">
        <v>44082</v>
      </c>
      <c r="F40" s="8">
        <v>44082</v>
      </c>
      <c r="G40" s="82"/>
      <c r="H40" s="10">
        <f>F40+(365*3)</f>
        <v>45177</v>
      </c>
      <c r="I40" s="11">
        <f t="shared" ca="1" si="0"/>
        <v>488</v>
      </c>
      <c r="J40" s="12" t="str">
        <f t="shared" ca="1" si="1"/>
        <v>NOT DUE</v>
      </c>
      <c r="K40" s="24"/>
      <c r="L40" s="15"/>
    </row>
    <row r="41" spans="1:12" ht="24">
      <c r="A41" s="12" t="s">
        <v>1776</v>
      </c>
      <c r="B41" s="24" t="s">
        <v>1736</v>
      </c>
      <c r="C41" s="24" t="s">
        <v>1695</v>
      </c>
      <c r="D41" s="32" t="s">
        <v>54</v>
      </c>
      <c r="E41" s="8">
        <v>44082</v>
      </c>
      <c r="F41" s="8">
        <v>44082</v>
      </c>
      <c r="G41" s="82"/>
      <c r="H41" s="10">
        <f>F41+(365*3)</f>
        <v>45177</v>
      </c>
      <c r="I41" s="11">
        <f t="shared" ca="1" si="0"/>
        <v>488</v>
      </c>
      <c r="J41" s="12" t="str">
        <f t="shared" ca="1" si="1"/>
        <v>NOT DUE</v>
      </c>
      <c r="K41" s="24"/>
      <c r="L41" s="15"/>
    </row>
    <row r="42" spans="1:12" ht="15" customHeight="1">
      <c r="A42" s="274" t="s">
        <v>1777</v>
      </c>
      <c r="B42" s="24" t="s">
        <v>1737</v>
      </c>
      <c r="C42" s="24" t="s">
        <v>1738</v>
      </c>
      <c r="D42" s="32" t="s">
        <v>799</v>
      </c>
      <c r="E42" s="8">
        <v>44082</v>
      </c>
      <c r="F42" s="366">
        <v>44647</v>
      </c>
      <c r="G42" s="82"/>
      <c r="H42" s="10">
        <f>F42+60</f>
        <v>44707</v>
      </c>
      <c r="I42" s="11">
        <f t="shared" ca="1" si="0"/>
        <v>18</v>
      </c>
      <c r="J42" s="12" t="str">
        <f t="shared" ca="1" si="1"/>
        <v>NOT DUE</v>
      </c>
      <c r="K42" s="24" t="s">
        <v>1688</v>
      </c>
      <c r="L42" s="179"/>
    </row>
    <row r="43" spans="1:12">
      <c r="A43" s="12" t="s">
        <v>1778</v>
      </c>
      <c r="B43" s="24" t="s">
        <v>1737</v>
      </c>
      <c r="C43" s="24" t="s">
        <v>1695</v>
      </c>
      <c r="D43" s="32" t="s">
        <v>1784</v>
      </c>
      <c r="E43" s="8">
        <v>44082</v>
      </c>
      <c r="F43" s="8">
        <v>44082</v>
      </c>
      <c r="G43" s="82"/>
      <c r="H43" s="10">
        <f>F43+(365*7)</f>
        <v>46637</v>
      </c>
      <c r="I43" s="11">
        <f t="shared" ca="1" si="0"/>
        <v>1948</v>
      </c>
      <c r="J43" s="12" t="str">
        <f t="shared" ca="1" si="1"/>
        <v>NOT DUE</v>
      </c>
      <c r="K43" s="24"/>
      <c r="L43" s="15"/>
    </row>
    <row r="44" spans="1:12" ht="24">
      <c r="A44" s="12" t="s">
        <v>1779</v>
      </c>
      <c r="B44" s="24" t="s">
        <v>1739</v>
      </c>
      <c r="C44" s="24" t="s">
        <v>1713</v>
      </c>
      <c r="D44" s="32" t="s">
        <v>799</v>
      </c>
      <c r="E44" s="8">
        <v>44082</v>
      </c>
      <c r="F44" s="366">
        <v>44647</v>
      </c>
      <c r="G44" s="82"/>
      <c r="H44" s="10">
        <f>F44+60</f>
        <v>44707</v>
      </c>
      <c r="I44" s="11">
        <f t="shared" ca="1" si="0"/>
        <v>18</v>
      </c>
      <c r="J44" s="12" t="str">
        <f t="shared" ca="1" si="1"/>
        <v>NOT DUE</v>
      </c>
      <c r="K44" s="24" t="s">
        <v>1689</v>
      </c>
      <c r="L44" s="179"/>
    </row>
    <row r="45" spans="1:12">
      <c r="A45" s="12" t="s">
        <v>1780</v>
      </c>
      <c r="B45" s="24" t="s">
        <v>1740</v>
      </c>
      <c r="C45" s="24" t="s">
        <v>1694</v>
      </c>
      <c r="D45" s="32" t="s">
        <v>3</v>
      </c>
      <c r="E45" s="8">
        <v>44082</v>
      </c>
      <c r="F45" s="366">
        <v>44627</v>
      </c>
      <c r="G45" s="82"/>
      <c r="H45" s="10">
        <f t="shared" si="3"/>
        <v>44809</v>
      </c>
      <c r="I45" s="11">
        <f t="shared" ca="1" si="0"/>
        <v>120</v>
      </c>
      <c r="J45" s="12" t="str">
        <f t="shared" ca="1" si="1"/>
        <v>NOT DUE</v>
      </c>
      <c r="K45" s="24" t="s">
        <v>1690</v>
      </c>
      <c r="L45" s="15"/>
    </row>
    <row r="46" spans="1:12" ht="24">
      <c r="A46" s="274" t="s">
        <v>1781</v>
      </c>
      <c r="B46" s="24" t="s">
        <v>1741</v>
      </c>
      <c r="C46" s="24" t="s">
        <v>1742</v>
      </c>
      <c r="D46" s="32" t="s">
        <v>799</v>
      </c>
      <c r="E46" s="8">
        <v>44082</v>
      </c>
      <c r="F46" s="366">
        <v>44647</v>
      </c>
      <c r="G46" s="82"/>
      <c r="H46" s="10">
        <f>F46+60</f>
        <v>44707</v>
      </c>
      <c r="I46" s="11">
        <f t="shared" ca="1" si="0"/>
        <v>18</v>
      </c>
      <c r="J46" s="12" t="str">
        <f t="shared" ca="1" si="1"/>
        <v>NOT DUE</v>
      </c>
      <c r="K46" s="24" t="s">
        <v>1691</v>
      </c>
      <c r="L46" s="179"/>
    </row>
    <row r="47" spans="1:12" ht="24">
      <c r="A47" s="12" t="s">
        <v>1782</v>
      </c>
      <c r="B47" s="24" t="s">
        <v>4009</v>
      </c>
      <c r="C47" s="24" t="s">
        <v>1695</v>
      </c>
      <c r="D47" s="32" t="s">
        <v>54</v>
      </c>
      <c r="E47" s="8">
        <v>44082</v>
      </c>
      <c r="F47" s="8">
        <v>44082</v>
      </c>
      <c r="G47" s="82"/>
      <c r="H47" s="10">
        <f>F47+(365*3)</f>
        <v>45177</v>
      </c>
      <c r="I47" s="11">
        <f t="shared" ca="1" si="0"/>
        <v>488</v>
      </c>
      <c r="J47" s="12" t="str">
        <f t="shared" ca="1" si="1"/>
        <v>NOT DUE</v>
      </c>
      <c r="K47" s="24" t="s">
        <v>1691</v>
      </c>
      <c r="L47" s="15"/>
    </row>
    <row r="48" spans="1:12" ht="57.75" customHeight="1">
      <c r="A48" s="12" t="s">
        <v>1783</v>
      </c>
      <c r="B48" s="24" t="s">
        <v>1743</v>
      </c>
      <c r="C48" s="24" t="s">
        <v>596</v>
      </c>
      <c r="D48" s="32" t="s">
        <v>1784</v>
      </c>
      <c r="E48" s="8">
        <v>44082</v>
      </c>
      <c r="F48" s="8">
        <v>44082</v>
      </c>
      <c r="G48" s="82"/>
      <c r="H48" s="10">
        <f>F48+(365*7)</f>
        <v>46637</v>
      </c>
      <c r="I48" s="11">
        <f t="shared" ca="1" si="0"/>
        <v>1948</v>
      </c>
      <c r="J48" s="12" t="str">
        <f t="shared" ca="1" si="1"/>
        <v>NOT DUE</v>
      </c>
      <c r="K48" s="24"/>
      <c r="L48" s="15"/>
    </row>
    <row r="49" spans="1:11">
      <c r="A49" s="220"/>
    </row>
    <row r="50" spans="1:11">
      <c r="A50" s="220"/>
    </row>
    <row r="51" spans="1:11">
      <c r="A51" s="220"/>
    </row>
    <row r="52" spans="1:11">
      <c r="A52" s="220"/>
      <c r="B52" s="206" t="s">
        <v>4545</v>
      </c>
      <c r="D52" s="39" t="s">
        <v>3926</v>
      </c>
      <c r="H52" s="206" t="s">
        <v>3927</v>
      </c>
    </row>
    <row r="53" spans="1:11">
      <c r="A53" s="220"/>
    </row>
    <row r="54" spans="1:11">
      <c r="A54" s="220"/>
      <c r="C54" s="247" t="s">
        <v>4952</v>
      </c>
      <c r="E54" s="462" t="s">
        <v>5001</v>
      </c>
      <c r="F54" s="462"/>
      <c r="G54" s="462"/>
      <c r="I54" s="462" t="s">
        <v>4949</v>
      </c>
      <c r="J54" s="462"/>
      <c r="K54" s="462"/>
    </row>
    <row r="55" spans="1:11">
      <c r="A55" s="220"/>
      <c r="E55" s="463"/>
      <c r="F55" s="463"/>
      <c r="G55" s="463"/>
      <c r="I55" s="463"/>
      <c r="J55" s="463"/>
      <c r="K55" s="463"/>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phoneticPr fontId="57" type="noConversion"/>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8E60E4-AA1E-4F3C-B3CC-CE527317502E}">
          <x14:formula1>
            <xm:f>Details!$A$1:$A$7</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F19" sqref="F1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1826</v>
      </c>
      <c r="D3" s="518" t="s">
        <v>12</v>
      </c>
      <c r="E3" s="518"/>
      <c r="F3" s="249" t="s">
        <v>2197</v>
      </c>
    </row>
    <row r="4" spans="1:12" ht="18" customHeight="1">
      <c r="A4" s="517" t="s">
        <v>74</v>
      </c>
      <c r="B4" s="517"/>
      <c r="C4" s="29" t="s">
        <v>4672</v>
      </c>
      <c r="D4" s="518" t="s">
        <v>2072</v>
      </c>
      <c r="E4" s="518"/>
      <c r="F4" s="246">
        <f>'Running Hours'!B11</f>
        <v>545.20000000000005</v>
      </c>
    </row>
    <row r="5" spans="1:12" ht="18" customHeight="1">
      <c r="A5" s="517" t="s">
        <v>75</v>
      </c>
      <c r="B5" s="517"/>
      <c r="C5" s="30" t="s">
        <v>4644</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281" t="s">
        <v>2328</v>
      </c>
      <c r="B8" s="24" t="s">
        <v>1827</v>
      </c>
      <c r="C8" s="24" t="s">
        <v>1828</v>
      </c>
      <c r="D8" s="32" t="s">
        <v>25</v>
      </c>
      <c r="E8" s="8">
        <v>44082</v>
      </c>
      <c r="F8" s="366">
        <v>44689</v>
      </c>
      <c r="G8" s="82"/>
      <c r="H8" s="10">
        <f>F8+7</f>
        <v>44696</v>
      </c>
      <c r="I8" s="11">
        <f t="shared" ref="I8:I20" ca="1" si="0">IF(ISBLANK(H8),"",H8-DATE(YEAR(NOW()),MONTH(NOW()),DAY(NOW())))</f>
        <v>7</v>
      </c>
      <c r="J8" s="12" t="str">
        <f t="shared" ref="J8:J20" ca="1" si="1">IF(I8="","",IF(I8&lt;0,"OVERDUE","NOT DUE"))</f>
        <v>NOT DUE</v>
      </c>
      <c r="K8" s="24"/>
      <c r="L8" s="15"/>
    </row>
    <row r="9" spans="1:12" ht="15" customHeight="1">
      <c r="A9" s="281" t="s">
        <v>2329</v>
      </c>
      <c r="B9" s="24" t="s">
        <v>1829</v>
      </c>
      <c r="C9" s="24" t="s">
        <v>1830</v>
      </c>
      <c r="D9" s="32" t="s">
        <v>25</v>
      </c>
      <c r="E9" s="8">
        <v>44082</v>
      </c>
      <c r="F9" s="366">
        <v>44689</v>
      </c>
      <c r="G9" s="82"/>
      <c r="H9" s="10">
        <f t="shared" ref="H9:H10" si="2">F9+7</f>
        <v>44696</v>
      </c>
      <c r="I9" s="11">
        <f t="shared" ca="1" si="0"/>
        <v>7</v>
      </c>
      <c r="J9" s="12" t="str">
        <f t="shared" ca="1" si="1"/>
        <v>NOT DUE</v>
      </c>
      <c r="K9" s="24"/>
      <c r="L9" s="15"/>
    </row>
    <row r="10" spans="1:12" ht="15" customHeight="1">
      <c r="A10" s="281" t="s">
        <v>2330</v>
      </c>
      <c r="B10" s="24" t="s">
        <v>1831</v>
      </c>
      <c r="C10" s="24" t="s">
        <v>1832</v>
      </c>
      <c r="D10" s="32" t="s">
        <v>25</v>
      </c>
      <c r="E10" s="8">
        <v>44082</v>
      </c>
      <c r="F10" s="366">
        <v>44689</v>
      </c>
      <c r="G10" s="82"/>
      <c r="H10" s="10">
        <f t="shared" si="2"/>
        <v>44696</v>
      </c>
      <c r="I10" s="11">
        <f t="shared" ca="1" si="0"/>
        <v>7</v>
      </c>
      <c r="J10" s="12" t="str">
        <f t="shared" ca="1" si="1"/>
        <v>NOT DUE</v>
      </c>
      <c r="K10" s="24"/>
      <c r="L10" s="15"/>
    </row>
    <row r="11" spans="1:12" ht="48">
      <c r="A11" s="12" t="s">
        <v>2331</v>
      </c>
      <c r="B11" s="24" t="s">
        <v>1833</v>
      </c>
      <c r="C11" s="24" t="s">
        <v>1832</v>
      </c>
      <c r="D11" s="32" t="s">
        <v>4</v>
      </c>
      <c r="E11" s="8">
        <v>44082</v>
      </c>
      <c r="F11" s="366">
        <v>44675</v>
      </c>
      <c r="G11" s="82"/>
      <c r="H11" s="10">
        <f>F11+30</f>
        <v>44705</v>
      </c>
      <c r="I11" s="11">
        <f t="shared" ca="1" si="0"/>
        <v>16</v>
      </c>
      <c r="J11" s="12" t="str">
        <f t="shared" ca="1" si="1"/>
        <v>NOT DUE</v>
      </c>
      <c r="K11" s="24"/>
      <c r="L11" s="15"/>
    </row>
    <row r="12" spans="1:12" ht="15" customHeight="1">
      <c r="A12" s="281" t="s">
        <v>2332</v>
      </c>
      <c r="B12" s="24" t="s">
        <v>1834</v>
      </c>
      <c r="C12" s="24" t="s">
        <v>1832</v>
      </c>
      <c r="D12" s="32" t="s">
        <v>25</v>
      </c>
      <c r="E12" s="8">
        <v>44082</v>
      </c>
      <c r="F12" s="366">
        <v>44689</v>
      </c>
      <c r="G12" s="82"/>
      <c r="H12" s="10">
        <f>F12+7</f>
        <v>44696</v>
      </c>
      <c r="I12" s="11">
        <f t="shared" ca="1" si="0"/>
        <v>7</v>
      </c>
      <c r="J12" s="12" t="str">
        <f t="shared" ca="1" si="1"/>
        <v>NOT DUE</v>
      </c>
      <c r="K12" s="24"/>
      <c r="L12" s="15"/>
    </row>
    <row r="13" spans="1:12" ht="24">
      <c r="A13" s="12" t="s">
        <v>2333</v>
      </c>
      <c r="B13" s="24" t="s">
        <v>1835</v>
      </c>
      <c r="C13" s="24" t="s">
        <v>1832</v>
      </c>
      <c r="D13" s="32" t="s">
        <v>3</v>
      </c>
      <c r="E13" s="8">
        <v>44082</v>
      </c>
      <c r="F13" s="366">
        <v>44633</v>
      </c>
      <c r="G13" s="82"/>
      <c r="H13" s="10">
        <f>F13+182</f>
        <v>44815</v>
      </c>
      <c r="I13" s="11">
        <f t="shared" ca="1" si="0"/>
        <v>126</v>
      </c>
      <c r="J13" s="12" t="str">
        <f t="shared" ca="1" si="1"/>
        <v>NOT DUE</v>
      </c>
      <c r="K13" s="24"/>
      <c r="L13" s="15"/>
    </row>
    <row r="14" spans="1:12" ht="24">
      <c r="A14" s="12" t="s">
        <v>2334</v>
      </c>
      <c r="B14" s="24" t="s">
        <v>1836</v>
      </c>
      <c r="C14" s="24" t="s">
        <v>1837</v>
      </c>
      <c r="D14" s="32" t="s">
        <v>376</v>
      </c>
      <c r="E14" s="8">
        <v>44082</v>
      </c>
      <c r="F14" s="8">
        <v>44448</v>
      </c>
      <c r="G14" s="82"/>
      <c r="H14" s="10">
        <f>F14+(365)</f>
        <v>44813</v>
      </c>
      <c r="I14" s="11">
        <f t="shared" ca="1" si="0"/>
        <v>124</v>
      </c>
      <c r="J14" s="12" t="str">
        <f t="shared" ca="1" si="1"/>
        <v>NOT DUE</v>
      </c>
      <c r="K14" s="24"/>
      <c r="L14" s="15"/>
    </row>
    <row r="15" spans="1:12" ht="24">
      <c r="A15" s="12" t="s">
        <v>2335</v>
      </c>
      <c r="B15" s="24" t="s">
        <v>1838</v>
      </c>
      <c r="C15" s="24" t="s">
        <v>1845</v>
      </c>
      <c r="D15" s="32" t="s">
        <v>4</v>
      </c>
      <c r="E15" s="8">
        <v>44082</v>
      </c>
      <c r="F15" s="366">
        <v>44668</v>
      </c>
      <c r="G15" s="82"/>
      <c r="H15" s="10">
        <f>F15+(30)</f>
        <v>44698</v>
      </c>
      <c r="I15" s="11">
        <f t="shared" ca="1" si="0"/>
        <v>9</v>
      </c>
      <c r="J15" s="12" t="str">
        <f t="shared" ca="1" si="1"/>
        <v>NOT DUE</v>
      </c>
      <c r="K15" s="24" t="s">
        <v>1846</v>
      </c>
      <c r="L15" s="15"/>
    </row>
    <row r="16" spans="1:12" ht="24">
      <c r="A16" s="12" t="s">
        <v>2336</v>
      </c>
      <c r="B16" s="24" t="s">
        <v>1839</v>
      </c>
      <c r="C16" s="24" t="s">
        <v>1832</v>
      </c>
      <c r="D16" s="32" t="s">
        <v>376</v>
      </c>
      <c r="E16" s="8">
        <v>44082</v>
      </c>
      <c r="F16" s="306">
        <v>44448</v>
      </c>
      <c r="G16" s="82"/>
      <c r="H16" s="10">
        <f t="shared" ref="H16:H20" si="3">F16+(365)</f>
        <v>44813</v>
      </c>
      <c r="I16" s="11">
        <f t="shared" ca="1" si="0"/>
        <v>124</v>
      </c>
      <c r="J16" s="12" t="str">
        <f t="shared" ca="1" si="1"/>
        <v>NOT DUE</v>
      </c>
      <c r="K16" s="24"/>
      <c r="L16" s="15"/>
    </row>
    <row r="17" spans="1:12">
      <c r="A17" s="12" t="s">
        <v>2337</v>
      </c>
      <c r="B17" s="24" t="s">
        <v>1840</v>
      </c>
      <c r="C17" s="24" t="s">
        <v>1841</v>
      </c>
      <c r="D17" s="32" t="s">
        <v>376</v>
      </c>
      <c r="E17" s="8">
        <v>44082</v>
      </c>
      <c r="F17" s="306">
        <v>44448</v>
      </c>
      <c r="G17" s="82"/>
      <c r="H17" s="10">
        <f t="shared" si="3"/>
        <v>44813</v>
      </c>
      <c r="I17" s="11">
        <f t="shared" ca="1" si="0"/>
        <v>124</v>
      </c>
      <c r="J17" s="12" t="str">
        <f t="shared" ca="1" si="1"/>
        <v>NOT DUE</v>
      </c>
      <c r="K17" s="24"/>
      <c r="L17" s="15"/>
    </row>
    <row r="18" spans="1:12">
      <c r="A18" s="12" t="s">
        <v>2338</v>
      </c>
      <c r="B18" s="24" t="s">
        <v>1842</v>
      </c>
      <c r="C18" s="24" t="s">
        <v>1832</v>
      </c>
      <c r="D18" s="32" t="s">
        <v>376</v>
      </c>
      <c r="E18" s="8">
        <v>44082</v>
      </c>
      <c r="F18" s="306">
        <v>44448</v>
      </c>
      <c r="G18" s="82"/>
      <c r="H18" s="10">
        <f t="shared" si="3"/>
        <v>44813</v>
      </c>
      <c r="I18" s="11">
        <f t="shared" ca="1" si="0"/>
        <v>124</v>
      </c>
      <c r="J18" s="12" t="str">
        <f t="shared" ca="1" si="1"/>
        <v>NOT DUE</v>
      </c>
      <c r="K18" s="24"/>
      <c r="L18" s="15"/>
    </row>
    <row r="19" spans="1:12">
      <c r="A19" s="271" t="s">
        <v>2339</v>
      </c>
      <c r="B19" s="24" t="s">
        <v>1843</v>
      </c>
      <c r="C19" s="24" t="s">
        <v>585</v>
      </c>
      <c r="D19" s="32" t="s">
        <v>1</v>
      </c>
      <c r="E19" s="8">
        <v>44082</v>
      </c>
      <c r="F19" s="366">
        <v>44689</v>
      </c>
      <c r="G19" s="82"/>
      <c r="H19" s="10">
        <f>F19+1</f>
        <v>44690</v>
      </c>
      <c r="I19" s="11">
        <f t="shared" ca="1" si="0"/>
        <v>1</v>
      </c>
      <c r="J19" s="12" t="str">
        <f t="shared" ca="1" si="1"/>
        <v>NOT DUE</v>
      </c>
      <c r="K19" s="24"/>
      <c r="L19" s="15" t="s">
        <v>4925</v>
      </c>
    </row>
    <row r="20" spans="1:12" ht="24">
      <c r="A20" s="12" t="s">
        <v>2340</v>
      </c>
      <c r="B20" s="24" t="s">
        <v>1844</v>
      </c>
      <c r="C20" s="24" t="s">
        <v>585</v>
      </c>
      <c r="D20" s="32" t="s">
        <v>376</v>
      </c>
      <c r="E20" s="8">
        <v>44082</v>
      </c>
      <c r="F20" s="366">
        <v>44675</v>
      </c>
      <c r="G20" s="82"/>
      <c r="H20" s="10">
        <f t="shared" si="3"/>
        <v>45040</v>
      </c>
      <c r="I20" s="11">
        <f t="shared" ca="1" si="0"/>
        <v>351</v>
      </c>
      <c r="J20" s="12" t="str">
        <f t="shared" ca="1" si="1"/>
        <v>NOT DUE</v>
      </c>
      <c r="K20" s="24"/>
      <c r="L20" s="15"/>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4957</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06C0251-2786-423F-A1F3-4DA34D3BBB69}">
          <x14:formula1>
            <xm:f>Details!$A$1:$A$7</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E24" sqref="E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1847</v>
      </c>
      <c r="D3" s="518" t="s">
        <v>12</v>
      </c>
      <c r="E3" s="518"/>
      <c r="F3" s="249" t="s">
        <v>2144</v>
      </c>
    </row>
    <row r="4" spans="1:12" ht="18" customHeight="1">
      <c r="A4" s="517" t="s">
        <v>74</v>
      </c>
      <c r="B4" s="517"/>
      <c r="C4" s="29" t="s">
        <v>4674</v>
      </c>
      <c r="D4" s="518" t="s">
        <v>2072</v>
      </c>
      <c r="E4" s="518"/>
      <c r="F4" s="82"/>
    </row>
    <row r="5" spans="1:12" ht="18" customHeight="1">
      <c r="A5" s="517" t="s">
        <v>75</v>
      </c>
      <c r="B5" s="517"/>
      <c r="C5" s="30" t="s">
        <v>4673</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1856</v>
      </c>
      <c r="B8" s="24" t="s">
        <v>1848</v>
      </c>
      <c r="C8" s="24" t="s">
        <v>1849</v>
      </c>
      <c r="D8" s="32" t="s">
        <v>0</v>
      </c>
      <c r="E8" s="8">
        <v>44082</v>
      </c>
      <c r="F8" s="366">
        <v>44633</v>
      </c>
      <c r="G8" s="82"/>
      <c r="H8" s="10">
        <f>F8+90</f>
        <v>44723</v>
      </c>
      <c r="I8" s="11">
        <f t="shared" ref="I8:I12" ca="1" si="0">IF(ISBLANK(H8),"",H8-DATE(YEAR(NOW()),MONTH(NOW()),DAY(NOW())))</f>
        <v>34</v>
      </c>
      <c r="J8" s="12" t="str">
        <f t="shared" ref="J8:J12" ca="1" si="1">IF(I8="","",IF(I8&lt;0,"OVERDUE","NOT DUE"))</f>
        <v>NOT DUE</v>
      </c>
      <c r="K8" s="24"/>
      <c r="L8" s="15"/>
    </row>
    <row r="9" spans="1:12" ht="24">
      <c r="A9" s="12" t="s">
        <v>1857</v>
      </c>
      <c r="B9" s="24" t="s">
        <v>1850</v>
      </c>
      <c r="C9" s="24" t="s">
        <v>1851</v>
      </c>
      <c r="D9" s="32" t="s">
        <v>3</v>
      </c>
      <c r="E9" s="8">
        <v>44082</v>
      </c>
      <c r="F9" s="366">
        <v>44633</v>
      </c>
      <c r="G9" s="82"/>
      <c r="H9" s="10">
        <f>F9+182</f>
        <v>44815</v>
      </c>
      <c r="I9" s="11">
        <f t="shared" ca="1" si="0"/>
        <v>126</v>
      </c>
      <c r="J9" s="12" t="str">
        <f t="shared" ca="1" si="1"/>
        <v>NOT DUE</v>
      </c>
      <c r="K9" s="24" t="s">
        <v>1854</v>
      </c>
      <c r="L9" s="15"/>
    </row>
    <row r="10" spans="1:12" ht="36">
      <c r="A10" s="12" t="s">
        <v>1858</v>
      </c>
      <c r="B10" s="24" t="s">
        <v>1852</v>
      </c>
      <c r="C10" s="24" t="s">
        <v>1853</v>
      </c>
      <c r="D10" s="32" t="s">
        <v>3</v>
      </c>
      <c r="E10" s="8">
        <v>44082</v>
      </c>
      <c r="F10" s="366">
        <v>44633</v>
      </c>
      <c r="G10" s="82"/>
      <c r="H10" s="10">
        <f t="shared" ref="H10" si="2">F10+182</f>
        <v>44815</v>
      </c>
      <c r="I10" s="11">
        <f t="shared" ca="1" si="0"/>
        <v>126</v>
      </c>
      <c r="J10" s="12" t="str">
        <f t="shared" ca="1" si="1"/>
        <v>NOT DUE</v>
      </c>
      <c r="K10" s="24" t="s">
        <v>1855</v>
      </c>
      <c r="L10" s="15"/>
    </row>
    <row r="11" spans="1:12" ht="36">
      <c r="A11" s="167" t="s">
        <v>3995</v>
      </c>
      <c r="B11" s="117" t="s">
        <v>3996</v>
      </c>
      <c r="C11" s="117" t="s">
        <v>3997</v>
      </c>
      <c r="D11" s="168" t="s">
        <v>3998</v>
      </c>
      <c r="E11" s="8">
        <v>44082</v>
      </c>
      <c r="F11" s="8">
        <v>44082</v>
      </c>
      <c r="G11" s="82"/>
      <c r="H11" s="10">
        <f>F11+(365*5)</f>
        <v>45907</v>
      </c>
      <c r="I11" s="11">
        <f t="shared" ca="1" si="0"/>
        <v>1218</v>
      </c>
      <c r="J11" s="12" t="str">
        <f t="shared" ca="1" si="1"/>
        <v>NOT DUE</v>
      </c>
      <c r="K11" s="117" t="s">
        <v>3999</v>
      </c>
      <c r="L11" s="15"/>
    </row>
    <row r="12" spans="1:12" ht="48">
      <c r="A12" s="167" t="s">
        <v>4000</v>
      </c>
      <c r="B12" s="117" t="s">
        <v>4001</v>
      </c>
      <c r="C12" s="117" t="s">
        <v>4003</v>
      </c>
      <c r="D12" s="168" t="s">
        <v>3998</v>
      </c>
      <c r="E12" s="8">
        <v>44082</v>
      </c>
      <c r="F12" s="8">
        <v>44082</v>
      </c>
      <c r="G12" s="82"/>
      <c r="H12" s="10">
        <f>F12+(365*5)</f>
        <v>45907</v>
      </c>
      <c r="I12" s="11">
        <f t="shared" ca="1" si="0"/>
        <v>1218</v>
      </c>
      <c r="J12" s="12" t="str">
        <f t="shared" ca="1" si="1"/>
        <v>NOT DUE</v>
      </c>
      <c r="K12" s="117" t="s">
        <v>4002</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4956</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049C9DB-4D78-49F5-B684-823DB3B6A295}">
          <x14:formula1>
            <xm:f>Details!$A$1:$A$7</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zoomScaleNormal="100" workbookViewId="0">
      <selection activeCell="F24" sqref="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1859</v>
      </c>
      <c r="D3" s="518" t="s">
        <v>12</v>
      </c>
      <c r="E3" s="518"/>
      <c r="F3" s="249" t="s">
        <v>2145</v>
      </c>
    </row>
    <row r="4" spans="1:12" ht="18" customHeight="1">
      <c r="A4" s="517" t="s">
        <v>74</v>
      </c>
      <c r="B4" s="517"/>
      <c r="C4" s="29" t="s">
        <v>4675</v>
      </c>
      <c r="D4" s="518" t="s">
        <v>2072</v>
      </c>
      <c r="E4" s="518"/>
      <c r="F4" s="246">
        <f>'Running Hours'!B12</f>
        <v>9238</v>
      </c>
    </row>
    <row r="5" spans="1:12" ht="18" customHeight="1">
      <c r="A5" s="517" t="s">
        <v>75</v>
      </c>
      <c r="B5" s="517"/>
      <c r="C5" s="30" t="s">
        <v>4670</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1889</v>
      </c>
      <c r="B8" s="24" t="s">
        <v>1860</v>
      </c>
      <c r="C8" s="24" t="s">
        <v>1861</v>
      </c>
      <c r="D8" s="34">
        <v>4000</v>
      </c>
      <c r="E8" s="8">
        <v>44082</v>
      </c>
      <c r="F8" s="8">
        <v>44565</v>
      </c>
      <c r="G8" s="20">
        <v>6987</v>
      </c>
      <c r="H8" s="17">
        <f>IF(I8&lt;=4000,$F$5+(I8/24),"error")</f>
        <v>44761.875</v>
      </c>
      <c r="I8" s="18">
        <f t="shared" ref="I8:I20" si="0">D8-($F$4-G8)</f>
        <v>1749</v>
      </c>
      <c r="J8" s="12" t="str">
        <f t="shared" ref="J8:J20" si="1">IF(I8="","",IF(I8&lt;0,"OVERDUE","NOT DUE"))</f>
        <v>NOT DUE</v>
      </c>
      <c r="K8" s="24" t="s">
        <v>1883</v>
      </c>
      <c r="L8" s="15"/>
    </row>
    <row r="9" spans="1:12" ht="24" customHeight="1">
      <c r="A9" s="12" t="s">
        <v>1890</v>
      </c>
      <c r="B9" s="24" t="s">
        <v>1862</v>
      </c>
      <c r="C9" s="24" t="s">
        <v>1863</v>
      </c>
      <c r="D9" s="34">
        <v>8000</v>
      </c>
      <c r="E9" s="8">
        <v>44082</v>
      </c>
      <c r="F9" s="8">
        <v>44608</v>
      </c>
      <c r="G9" s="20">
        <v>8076</v>
      </c>
      <c r="H9" s="17">
        <f>IF(I9&lt;=8000,$F$5+(I9/24),"error")</f>
        <v>44973.916666666664</v>
      </c>
      <c r="I9" s="18">
        <f t="shared" si="0"/>
        <v>6838</v>
      </c>
      <c r="J9" s="12" t="str">
        <f t="shared" si="1"/>
        <v>NOT DUE</v>
      </c>
      <c r="K9" s="24" t="s">
        <v>1884</v>
      </c>
      <c r="L9" s="15"/>
    </row>
    <row r="10" spans="1:12" ht="24">
      <c r="A10" s="12" t="s">
        <v>1891</v>
      </c>
      <c r="B10" s="24" t="s">
        <v>1864</v>
      </c>
      <c r="C10" s="24" t="s">
        <v>1865</v>
      </c>
      <c r="D10" s="34">
        <v>2000</v>
      </c>
      <c r="E10" s="8">
        <v>44082</v>
      </c>
      <c r="F10" s="366">
        <v>44608</v>
      </c>
      <c r="G10" s="20">
        <v>8076</v>
      </c>
      <c r="H10" s="17">
        <f>IF(I10&lt;=2000,$F$5+(I10/24),"error")</f>
        <v>44723.916666666664</v>
      </c>
      <c r="I10" s="18">
        <f t="shared" si="0"/>
        <v>838</v>
      </c>
      <c r="J10" s="12" t="str">
        <f t="shared" si="1"/>
        <v>NOT DUE</v>
      </c>
      <c r="K10" s="24" t="s">
        <v>1885</v>
      </c>
      <c r="L10" s="15"/>
    </row>
    <row r="11" spans="1:12" ht="26.45" customHeight="1">
      <c r="A11" s="12" t="s">
        <v>1892</v>
      </c>
      <c r="B11" s="24" t="s">
        <v>1866</v>
      </c>
      <c r="C11" s="24" t="s">
        <v>1867</v>
      </c>
      <c r="D11" s="34">
        <v>2000</v>
      </c>
      <c r="E11" s="8">
        <v>44082</v>
      </c>
      <c r="F11" s="305">
        <v>44608</v>
      </c>
      <c r="G11" s="20">
        <v>8076</v>
      </c>
      <c r="H11" s="17">
        <f>IF(I11&lt;=2000,$F$5+(I11/24),"error")</f>
        <v>44723.916666666664</v>
      </c>
      <c r="I11" s="18">
        <f t="shared" si="0"/>
        <v>838</v>
      </c>
      <c r="J11" s="12" t="str">
        <f t="shared" si="1"/>
        <v>NOT DUE</v>
      </c>
      <c r="K11" s="24" t="s">
        <v>1886</v>
      </c>
      <c r="L11" s="15"/>
    </row>
    <row r="12" spans="1:12" ht="24">
      <c r="A12" s="12" t="s">
        <v>1893</v>
      </c>
      <c r="B12" s="24" t="s">
        <v>1868</v>
      </c>
      <c r="C12" s="24" t="s">
        <v>1869</v>
      </c>
      <c r="D12" s="34">
        <v>8000</v>
      </c>
      <c r="E12" s="8">
        <v>44082</v>
      </c>
      <c r="F12" s="8">
        <v>44608</v>
      </c>
      <c r="G12" s="20">
        <v>8076</v>
      </c>
      <c r="H12" s="17">
        <f>IF(I12&lt;=8000,$F$5+(I12/24),"error")</f>
        <v>44973.916666666664</v>
      </c>
      <c r="I12" s="18">
        <f t="shared" si="0"/>
        <v>6838</v>
      </c>
      <c r="J12" s="12" t="str">
        <f t="shared" si="1"/>
        <v>NOT DUE</v>
      </c>
      <c r="K12" s="24"/>
      <c r="L12" s="15"/>
    </row>
    <row r="13" spans="1:12" ht="36">
      <c r="A13" s="12" t="s">
        <v>1894</v>
      </c>
      <c r="B13" s="24" t="s">
        <v>1870</v>
      </c>
      <c r="C13" s="24" t="s">
        <v>1871</v>
      </c>
      <c r="D13" s="34">
        <v>8000</v>
      </c>
      <c r="E13" s="8">
        <v>44082</v>
      </c>
      <c r="F13" s="366">
        <v>44608</v>
      </c>
      <c r="G13" s="20">
        <v>8076</v>
      </c>
      <c r="H13" s="17">
        <f t="shared" ref="H13:H20" si="2">IF(I13&lt;=8000,$F$5+(I13/24),"error")</f>
        <v>44973.916666666664</v>
      </c>
      <c r="I13" s="18">
        <f t="shared" si="0"/>
        <v>6838</v>
      </c>
      <c r="J13" s="12" t="str">
        <f t="shared" si="1"/>
        <v>NOT DUE</v>
      </c>
      <c r="K13" s="24" t="s">
        <v>1887</v>
      </c>
      <c r="L13" s="15"/>
    </row>
    <row r="14" spans="1:12" ht="21.75" customHeight="1">
      <c r="A14" s="12" t="s">
        <v>1895</v>
      </c>
      <c r="B14" s="24" t="s">
        <v>1872</v>
      </c>
      <c r="C14" s="24" t="s">
        <v>1873</v>
      </c>
      <c r="D14" s="34">
        <v>8000</v>
      </c>
      <c r="E14" s="8">
        <v>44082</v>
      </c>
      <c r="F14" s="366">
        <v>44608</v>
      </c>
      <c r="G14" s="20">
        <v>8076</v>
      </c>
      <c r="H14" s="17">
        <f t="shared" si="2"/>
        <v>44973.916666666664</v>
      </c>
      <c r="I14" s="18">
        <f t="shared" si="0"/>
        <v>6838</v>
      </c>
      <c r="J14" s="12" t="str">
        <f t="shared" si="1"/>
        <v>NOT DUE</v>
      </c>
      <c r="K14" s="24"/>
      <c r="L14" s="15"/>
    </row>
    <row r="15" spans="1:12" ht="22.5" customHeight="1">
      <c r="A15" s="12" t="s">
        <v>1896</v>
      </c>
      <c r="B15" s="24" t="s">
        <v>1874</v>
      </c>
      <c r="C15" s="24" t="s">
        <v>539</v>
      </c>
      <c r="D15" s="34">
        <v>4000</v>
      </c>
      <c r="E15" s="8">
        <v>44082</v>
      </c>
      <c r="F15" s="366">
        <v>44608</v>
      </c>
      <c r="G15" s="20">
        <v>8076</v>
      </c>
      <c r="H15" s="17">
        <f>IF(I15&lt;=4000,$F$5+(I15/24),"error")</f>
        <v>44807.25</v>
      </c>
      <c r="I15" s="18">
        <f t="shared" si="0"/>
        <v>2838</v>
      </c>
      <c r="J15" s="12" t="str">
        <f t="shared" si="1"/>
        <v>NOT DUE</v>
      </c>
      <c r="K15" s="24"/>
      <c r="L15" s="15"/>
    </row>
    <row r="16" spans="1:12" ht="38.25" customHeight="1">
      <c r="A16" s="12" t="s">
        <v>1897</v>
      </c>
      <c r="B16" s="24" t="s">
        <v>1875</v>
      </c>
      <c r="C16" s="24" t="s">
        <v>1876</v>
      </c>
      <c r="D16" s="34">
        <v>8000</v>
      </c>
      <c r="E16" s="8">
        <v>44082</v>
      </c>
      <c r="F16" s="366">
        <v>44608</v>
      </c>
      <c r="G16" s="20">
        <v>8076</v>
      </c>
      <c r="H16" s="17">
        <f>IF(I16&lt;=8000,$F$5+(I16/24),"error")</f>
        <v>44973.916666666664</v>
      </c>
      <c r="I16" s="18">
        <f t="shared" si="0"/>
        <v>6838</v>
      </c>
      <c r="J16" s="12" t="str">
        <f t="shared" si="1"/>
        <v>NOT DUE</v>
      </c>
      <c r="K16" s="24"/>
      <c r="L16" s="113"/>
    </row>
    <row r="17" spans="1:12" ht="33" customHeight="1">
      <c r="A17" s="12" t="s">
        <v>1898</v>
      </c>
      <c r="B17" s="24" t="s">
        <v>1877</v>
      </c>
      <c r="C17" s="24" t="s">
        <v>1878</v>
      </c>
      <c r="D17" s="34">
        <v>2000</v>
      </c>
      <c r="E17" s="8">
        <v>44082</v>
      </c>
      <c r="F17" s="305">
        <v>44609</v>
      </c>
      <c r="G17" s="304">
        <v>8076</v>
      </c>
      <c r="H17" s="17">
        <f>IF(I17&lt;=2000,$F$5+(I17/24),"error")</f>
        <v>44723.916666666664</v>
      </c>
      <c r="I17" s="18">
        <f t="shared" si="0"/>
        <v>838</v>
      </c>
      <c r="J17" s="12" t="str">
        <f t="shared" si="1"/>
        <v>NOT DUE</v>
      </c>
      <c r="K17" s="24"/>
      <c r="L17" s="32"/>
    </row>
    <row r="18" spans="1:12" ht="22.5" customHeight="1">
      <c r="A18" s="12" t="s">
        <v>1899</v>
      </c>
      <c r="B18" s="24" t="s">
        <v>1879</v>
      </c>
      <c r="C18" s="24" t="s">
        <v>1880</v>
      </c>
      <c r="D18" s="34">
        <v>8000</v>
      </c>
      <c r="E18" s="8">
        <v>44082</v>
      </c>
      <c r="F18" s="8">
        <v>44607</v>
      </c>
      <c r="G18" s="304">
        <v>8076</v>
      </c>
      <c r="H18" s="17">
        <f>IF(I18&lt;=8000,$F$5+(I18/24),"error")</f>
        <v>44973.916666666664</v>
      </c>
      <c r="I18" s="18">
        <f t="shared" si="0"/>
        <v>6838</v>
      </c>
      <c r="J18" s="12" t="str">
        <f t="shared" si="1"/>
        <v>NOT DUE</v>
      </c>
      <c r="K18" s="24" t="s">
        <v>1888</v>
      </c>
      <c r="L18" s="113"/>
    </row>
    <row r="19" spans="1:12" ht="45.75" customHeight="1">
      <c r="A19" s="12" t="s">
        <v>1900</v>
      </c>
      <c r="B19" s="24" t="s">
        <v>1902</v>
      </c>
      <c r="C19" s="24" t="s">
        <v>1881</v>
      </c>
      <c r="D19" s="34">
        <v>8000</v>
      </c>
      <c r="E19" s="8">
        <v>44082</v>
      </c>
      <c r="F19" s="366">
        <v>44607</v>
      </c>
      <c r="G19" s="20">
        <v>8076</v>
      </c>
      <c r="H19" s="17">
        <f t="shared" si="2"/>
        <v>44973.916666666664</v>
      </c>
      <c r="I19" s="18">
        <f t="shared" si="0"/>
        <v>6838</v>
      </c>
      <c r="J19" s="12" t="str">
        <f t="shared" si="1"/>
        <v>NOT DUE</v>
      </c>
      <c r="K19" s="24"/>
      <c r="L19" s="113"/>
    </row>
    <row r="20" spans="1:12" ht="55.5" customHeight="1">
      <c r="A20" s="12" t="s">
        <v>1901</v>
      </c>
      <c r="B20" s="24" t="s">
        <v>1903</v>
      </c>
      <c r="C20" s="24" t="s">
        <v>1882</v>
      </c>
      <c r="D20" s="34">
        <v>8000</v>
      </c>
      <c r="E20" s="8">
        <v>44082</v>
      </c>
      <c r="F20" s="366">
        <v>44607</v>
      </c>
      <c r="G20" s="20">
        <v>8076</v>
      </c>
      <c r="H20" s="17">
        <f t="shared" si="2"/>
        <v>44973.916666666664</v>
      </c>
      <c r="I20" s="18">
        <f t="shared" si="0"/>
        <v>6838</v>
      </c>
      <c r="J20" s="12" t="str">
        <f t="shared" si="1"/>
        <v>NOT DUE</v>
      </c>
      <c r="K20" s="24"/>
      <c r="L20" s="1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4953</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F7789ED-0CF0-4E17-A01A-22FC3364B607}">
          <x14:formula1>
            <xm:f>Details!$A$1:$A$7</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C10" sqref="C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1904</v>
      </c>
      <c r="D3" s="518" t="s">
        <v>12</v>
      </c>
      <c r="E3" s="518"/>
      <c r="F3" s="249" t="s">
        <v>2146</v>
      </c>
    </row>
    <row r="4" spans="1:12" ht="18" customHeight="1">
      <c r="A4" s="517" t="s">
        <v>74</v>
      </c>
      <c r="B4" s="517"/>
      <c r="C4" s="29" t="s">
        <v>4677</v>
      </c>
      <c r="D4" s="518" t="s">
        <v>2072</v>
      </c>
      <c r="E4" s="518"/>
      <c r="F4" s="82"/>
    </row>
    <row r="5" spans="1:12" ht="18" customHeight="1">
      <c r="A5" s="517" t="s">
        <v>75</v>
      </c>
      <c r="B5" s="517"/>
      <c r="C5" s="30" t="s">
        <v>4676</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2324</v>
      </c>
      <c r="B8" s="24" t="s">
        <v>1905</v>
      </c>
      <c r="C8" s="24" t="s">
        <v>1906</v>
      </c>
      <c r="D8" s="32" t="s">
        <v>4</v>
      </c>
      <c r="E8" s="8">
        <v>44082</v>
      </c>
      <c r="F8" s="366">
        <v>44675</v>
      </c>
      <c r="G8" s="82"/>
      <c r="H8" s="10">
        <f>F8+30</f>
        <v>44705</v>
      </c>
      <c r="I8" s="11">
        <f t="shared" ref="I8:I10" ca="1" si="0">IF(ISBLANK(H8),"",H8-DATE(YEAR(NOW()),MONTH(NOW()),DAY(NOW())))</f>
        <v>16</v>
      </c>
      <c r="J8" s="12" t="str">
        <f t="shared" ref="J8:J11" ca="1" si="1">IF(I8="","",IF(I8&lt;0,"OVERDUE","NOT DUE"))</f>
        <v>NOT DUE</v>
      </c>
      <c r="K8" s="24"/>
      <c r="L8" s="15"/>
    </row>
    <row r="9" spans="1:12">
      <c r="A9" s="271" t="s">
        <v>2325</v>
      </c>
      <c r="B9" s="24" t="s">
        <v>1907</v>
      </c>
      <c r="C9" s="24" t="s">
        <v>1908</v>
      </c>
      <c r="D9" s="32" t="s">
        <v>1</v>
      </c>
      <c r="E9" s="8">
        <v>44082</v>
      </c>
      <c r="F9" s="366">
        <v>44689</v>
      </c>
      <c r="G9" s="82"/>
      <c r="H9" s="10">
        <f>F9+1</f>
        <v>44690</v>
      </c>
      <c r="I9" s="11">
        <f t="shared" ca="1" si="0"/>
        <v>1</v>
      </c>
      <c r="J9" s="12" t="str">
        <f t="shared" ca="1" si="1"/>
        <v>NOT DUE</v>
      </c>
      <c r="K9" s="24"/>
      <c r="L9" s="15"/>
    </row>
    <row r="10" spans="1:12" ht="24">
      <c r="A10" s="273" t="s">
        <v>2326</v>
      </c>
      <c r="B10" s="24" t="s">
        <v>1909</v>
      </c>
      <c r="C10" s="24" t="s">
        <v>1910</v>
      </c>
      <c r="D10" s="32" t="s">
        <v>4</v>
      </c>
      <c r="E10" s="8">
        <v>44082</v>
      </c>
      <c r="F10" s="366">
        <v>44675</v>
      </c>
      <c r="G10" s="82"/>
      <c r="H10" s="10">
        <f>F10+30</f>
        <v>44705</v>
      </c>
      <c r="I10" s="11">
        <f t="shared" ca="1" si="0"/>
        <v>16</v>
      </c>
      <c r="J10" s="12" t="str">
        <f t="shared" ca="1" si="1"/>
        <v>NOT DUE</v>
      </c>
      <c r="K10" s="24"/>
      <c r="L10" s="15"/>
    </row>
    <row r="11" spans="1:12" ht="36">
      <c r="A11" s="12" t="s">
        <v>2327</v>
      </c>
      <c r="B11" s="24" t="s">
        <v>1911</v>
      </c>
      <c r="C11" s="24" t="s">
        <v>1912</v>
      </c>
      <c r="D11" s="32" t="s">
        <v>1913</v>
      </c>
      <c r="E11" s="8">
        <v>44082</v>
      </c>
      <c r="F11" s="8">
        <v>44082</v>
      </c>
      <c r="G11" s="82"/>
      <c r="H11" s="10"/>
      <c r="I11" s="11"/>
      <c r="J11" s="12" t="str">
        <f t="shared" si="1"/>
        <v/>
      </c>
      <c r="K11" s="24"/>
      <c r="L11" s="15"/>
    </row>
    <row r="12" spans="1:12">
      <c r="A12" s="220"/>
    </row>
    <row r="13" spans="1:12">
      <c r="A13" s="220"/>
    </row>
    <row r="14" spans="1:12">
      <c r="A14" s="220"/>
    </row>
    <row r="15" spans="1:12">
      <c r="A15" s="220"/>
      <c r="B15" s="206" t="s">
        <v>4545</v>
      </c>
      <c r="D15" s="39" t="s">
        <v>3926</v>
      </c>
      <c r="H15" s="206" t="s">
        <v>3927</v>
      </c>
    </row>
    <row r="16" spans="1:12">
      <c r="A16" s="220"/>
    </row>
    <row r="17" spans="1:11">
      <c r="A17" s="220"/>
      <c r="C17" s="247" t="s">
        <v>4952</v>
      </c>
      <c r="E17" s="466" t="s">
        <v>5001</v>
      </c>
      <c r="F17" s="466"/>
      <c r="G17" s="466"/>
      <c r="I17" s="462" t="s">
        <v>4949</v>
      </c>
      <c r="J17" s="462"/>
      <c r="K17" s="462"/>
    </row>
    <row r="18" spans="1:11">
      <c r="A18" s="220"/>
      <c r="E18" s="463"/>
      <c r="F18" s="463"/>
      <c r="G18" s="463"/>
      <c r="I18" s="463"/>
      <c r="J18" s="463"/>
      <c r="K18" s="463"/>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phoneticPr fontId="57" type="noConversion"/>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2424FB-9D48-4FC0-87CE-5ADD4A96E2B3}">
          <x14:formula1>
            <xm:f>Details!$A$1:$A$7</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22"/>
  <sheetViews>
    <sheetView zoomScaleNormal="100" workbookViewId="0">
      <selection activeCell="F10" sqref="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1917</v>
      </c>
      <c r="D3" s="518" t="s">
        <v>12</v>
      </c>
      <c r="E3" s="518"/>
      <c r="F3" s="249" t="s">
        <v>2198</v>
      </c>
    </row>
    <row r="4" spans="1:12" ht="18" customHeight="1">
      <c r="A4" s="517" t="s">
        <v>74</v>
      </c>
      <c r="B4" s="517"/>
      <c r="C4" s="29" t="s">
        <v>4679</v>
      </c>
      <c r="D4" s="518" t="s">
        <v>2072</v>
      </c>
      <c r="E4" s="518"/>
      <c r="F4" s="82"/>
    </row>
    <row r="5" spans="1:12" ht="18" customHeight="1">
      <c r="A5" s="517" t="s">
        <v>75</v>
      </c>
      <c r="B5" s="517"/>
      <c r="C5" s="30" t="s">
        <v>4678</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2321</v>
      </c>
      <c r="B8" s="24" t="s">
        <v>1914</v>
      </c>
      <c r="C8" s="24" t="s">
        <v>539</v>
      </c>
      <c r="D8" s="32" t="s">
        <v>4</v>
      </c>
      <c r="E8" s="8">
        <v>44082</v>
      </c>
      <c r="F8" s="366">
        <v>44668</v>
      </c>
      <c r="G8" s="82"/>
      <c r="H8" s="10">
        <f>F8+30</f>
        <v>44698</v>
      </c>
      <c r="I8" s="11">
        <f t="shared" ref="I8:I10" ca="1" si="0">IF(ISBLANK(H8),"",H8-DATE(YEAR(NOW()),MONTH(NOW()),DAY(NOW())))</f>
        <v>9</v>
      </c>
      <c r="J8" s="12" t="str">
        <f t="shared" ref="J8:J10" ca="1" si="1">IF(I8="","",IF(I8&lt;0,"OVERDUE","NOT DUE"))</f>
        <v>NOT DUE</v>
      </c>
      <c r="K8" s="24"/>
      <c r="L8" s="15"/>
    </row>
    <row r="9" spans="1:12">
      <c r="A9" s="12" t="s">
        <v>2322</v>
      </c>
      <c r="B9" s="24" t="s">
        <v>1915</v>
      </c>
      <c r="C9" s="24" t="s">
        <v>35</v>
      </c>
      <c r="D9" s="32" t="s">
        <v>594</v>
      </c>
      <c r="E9" s="8">
        <v>44082</v>
      </c>
      <c r="F9" s="366">
        <v>44647</v>
      </c>
      <c r="G9" s="82"/>
      <c r="H9" s="10">
        <f>F9+182</f>
        <v>44829</v>
      </c>
      <c r="I9" s="11">
        <f t="shared" ca="1" si="0"/>
        <v>140</v>
      </c>
      <c r="J9" s="12" t="str">
        <f t="shared" ca="1" si="1"/>
        <v>NOT DUE</v>
      </c>
      <c r="K9" s="24"/>
      <c r="L9" s="15"/>
    </row>
    <row r="10" spans="1:12">
      <c r="A10" s="12" t="s">
        <v>2323</v>
      </c>
      <c r="B10" s="24" t="s">
        <v>1916</v>
      </c>
      <c r="C10" s="24" t="s">
        <v>539</v>
      </c>
      <c r="D10" s="32" t="s">
        <v>4</v>
      </c>
      <c r="E10" s="8">
        <v>44082</v>
      </c>
      <c r="F10" s="366">
        <v>44668</v>
      </c>
      <c r="G10" s="82"/>
      <c r="H10" s="10">
        <f>F10+30</f>
        <v>44698</v>
      </c>
      <c r="I10" s="11">
        <f t="shared" ca="1" si="0"/>
        <v>9</v>
      </c>
      <c r="J10" s="12" t="str">
        <f t="shared" ca="1" si="1"/>
        <v>NOT DUE</v>
      </c>
      <c r="K10" s="24"/>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4956</v>
      </c>
      <c r="E16" s="466" t="s">
        <v>5001</v>
      </c>
      <c r="F16" s="466"/>
      <c r="G16" s="466"/>
      <c r="I16" s="462" t="s">
        <v>4949</v>
      </c>
      <c r="J16" s="462"/>
      <c r="K16" s="462"/>
    </row>
    <row r="17" spans="1:11">
      <c r="A17" s="220"/>
      <c r="E17" s="463"/>
      <c r="F17" s="463"/>
      <c r="G17" s="463"/>
      <c r="I17" s="463"/>
      <c r="J17" s="463"/>
      <c r="K17" s="463"/>
    </row>
    <row r="21" spans="1:11">
      <c r="C21" s="364"/>
    </row>
    <row r="22" spans="1:11">
      <c r="C22" s="364"/>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E29FDF1-B5D6-4B03-9855-158072CF364B}">
          <x14:formula1>
            <xm:f>Details!$A$1:$A$7</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F13" sqref="F1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1918</v>
      </c>
      <c r="D3" s="518" t="s">
        <v>12</v>
      </c>
      <c r="E3" s="518"/>
      <c r="F3" s="249" t="s">
        <v>2199</v>
      </c>
    </row>
    <row r="4" spans="1:12" ht="18" customHeight="1">
      <c r="A4" s="517" t="s">
        <v>74</v>
      </c>
      <c r="B4" s="517"/>
      <c r="C4" s="29" t="s">
        <v>4681</v>
      </c>
      <c r="D4" s="518" t="s">
        <v>2072</v>
      </c>
      <c r="E4" s="518"/>
      <c r="F4" s="82"/>
    </row>
    <row r="5" spans="1:12" ht="18" customHeight="1">
      <c r="A5" s="517" t="s">
        <v>75</v>
      </c>
      <c r="B5" s="517"/>
      <c r="C5" s="30" t="s">
        <v>4680</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2315</v>
      </c>
      <c r="B8" s="24" t="s">
        <v>1948</v>
      </c>
      <c r="C8" s="24" t="s">
        <v>539</v>
      </c>
      <c r="D8" s="32" t="s">
        <v>1926</v>
      </c>
      <c r="E8" s="8">
        <v>44082</v>
      </c>
      <c r="F8" s="366">
        <v>44675</v>
      </c>
      <c r="G8" s="82"/>
      <c r="H8" s="10">
        <f>F8+14</f>
        <v>44689</v>
      </c>
      <c r="I8" s="11">
        <f t="shared" ref="I8:I14" ca="1" si="0">IF(ISBLANK(H8),"",H8-DATE(YEAR(NOW()),MONTH(NOW()),DAY(NOW())))</f>
        <v>0</v>
      </c>
      <c r="J8" s="12" t="str">
        <f t="shared" ref="J8:J14" ca="1" si="1">IF(I8="","",IF(I8&lt;0,"OVERDUE","NOT DUE"))</f>
        <v>NOT DUE</v>
      </c>
      <c r="K8" s="24"/>
      <c r="L8" s="179"/>
    </row>
    <row r="9" spans="1:12">
      <c r="A9" s="12" t="s">
        <v>2316</v>
      </c>
      <c r="B9" s="24" t="s">
        <v>1919</v>
      </c>
      <c r="C9" s="24" t="s">
        <v>539</v>
      </c>
      <c r="D9" s="32" t="s">
        <v>0</v>
      </c>
      <c r="E9" s="8">
        <v>44082</v>
      </c>
      <c r="F9" s="366">
        <v>44668</v>
      </c>
      <c r="G9" s="82"/>
      <c r="H9" s="10">
        <f>F9+90</f>
        <v>44758</v>
      </c>
      <c r="I9" s="11">
        <f t="shared" ca="1" si="0"/>
        <v>69</v>
      </c>
      <c r="J9" s="12" t="str">
        <f t="shared" ca="1" si="1"/>
        <v>NOT DUE</v>
      </c>
      <c r="K9" s="24"/>
      <c r="L9" s="179"/>
    </row>
    <row r="10" spans="1:12" ht="26.45" customHeight="1">
      <c r="A10" s="12" t="s">
        <v>2317</v>
      </c>
      <c r="B10" s="24" t="s">
        <v>1949</v>
      </c>
      <c r="C10" s="24" t="s">
        <v>1950</v>
      </c>
      <c r="D10" s="32" t="s">
        <v>0</v>
      </c>
      <c r="E10" s="8">
        <v>44082</v>
      </c>
      <c r="F10" s="366">
        <v>44682</v>
      </c>
      <c r="G10" s="82"/>
      <c r="H10" s="10">
        <f t="shared" ref="H10:H12" si="2">F10+90</f>
        <v>44772</v>
      </c>
      <c r="I10" s="11">
        <f t="shared" ca="1" si="0"/>
        <v>83</v>
      </c>
      <c r="J10" s="12" t="str">
        <f t="shared" ca="1" si="1"/>
        <v>NOT DUE</v>
      </c>
      <c r="K10" s="24" t="s">
        <v>1927</v>
      </c>
      <c r="L10" s="179"/>
    </row>
    <row r="11" spans="1:12">
      <c r="A11" s="12" t="s">
        <v>2318</v>
      </c>
      <c r="B11" s="24" t="s">
        <v>1920</v>
      </c>
      <c r="C11" s="24" t="s">
        <v>1921</v>
      </c>
      <c r="D11" s="32" t="s">
        <v>0</v>
      </c>
      <c r="E11" s="8">
        <v>44082</v>
      </c>
      <c r="F11" s="366">
        <v>44682</v>
      </c>
      <c r="G11" s="82"/>
      <c r="H11" s="10">
        <f t="shared" si="2"/>
        <v>44772</v>
      </c>
      <c r="I11" s="11">
        <f t="shared" ca="1" si="0"/>
        <v>83</v>
      </c>
      <c r="J11" s="12" t="str">
        <f t="shared" ca="1" si="1"/>
        <v>NOT DUE</v>
      </c>
      <c r="K11" s="24"/>
      <c r="L11" s="179"/>
    </row>
    <row r="12" spans="1:12" ht="24">
      <c r="A12" s="12" t="s">
        <v>2319</v>
      </c>
      <c r="B12" s="24" t="s">
        <v>1922</v>
      </c>
      <c r="C12" s="24" t="s">
        <v>1923</v>
      </c>
      <c r="D12" s="32" t="s">
        <v>0</v>
      </c>
      <c r="E12" s="8">
        <v>44082</v>
      </c>
      <c r="F12" s="366">
        <v>44682</v>
      </c>
      <c r="G12" s="82"/>
      <c r="H12" s="10">
        <f t="shared" si="2"/>
        <v>44772</v>
      </c>
      <c r="I12" s="11">
        <f t="shared" ca="1" si="0"/>
        <v>83</v>
      </c>
      <c r="J12" s="12" t="str">
        <f t="shared" ca="1" si="1"/>
        <v>NOT DUE</v>
      </c>
      <c r="K12" s="24"/>
      <c r="L12" s="179"/>
    </row>
    <row r="13" spans="1:12" ht="64.5" customHeight="1">
      <c r="A13" s="271" t="s">
        <v>2320</v>
      </c>
      <c r="B13" s="24" t="s">
        <v>1924</v>
      </c>
      <c r="C13" s="24" t="s">
        <v>1925</v>
      </c>
      <c r="D13" s="32" t="s">
        <v>1</v>
      </c>
      <c r="E13" s="8">
        <v>44082</v>
      </c>
      <c r="F13" s="366">
        <v>44689</v>
      </c>
      <c r="G13" s="82"/>
      <c r="H13" s="10">
        <f>F13+1</f>
        <v>44690</v>
      </c>
      <c r="I13" s="11">
        <f t="shared" ca="1" si="0"/>
        <v>1</v>
      </c>
      <c r="J13" s="12" t="str">
        <f t="shared" ca="1" si="1"/>
        <v>NOT DUE</v>
      </c>
      <c r="K13" s="24" t="s">
        <v>1928</v>
      </c>
      <c r="L13" s="15"/>
    </row>
    <row r="14" spans="1:12" ht="36" customHeight="1">
      <c r="A14" s="12" t="s">
        <v>4814</v>
      </c>
      <c r="B14" s="24" t="s">
        <v>4815</v>
      </c>
      <c r="C14" s="24" t="s">
        <v>1950</v>
      </c>
      <c r="D14" s="32" t="s">
        <v>0</v>
      </c>
      <c r="E14" s="8">
        <v>44082</v>
      </c>
      <c r="F14" s="366">
        <v>44640</v>
      </c>
      <c r="G14" s="82"/>
      <c r="H14" s="10">
        <f>DATE(YEAR(F14),MONTH(F14)+3,DAY(F14)-1)</f>
        <v>44731</v>
      </c>
      <c r="I14" s="11">
        <f t="shared" ca="1" si="0"/>
        <v>42</v>
      </c>
      <c r="J14" s="12" t="str">
        <f t="shared" ca="1" si="1"/>
        <v>NOT DUE</v>
      </c>
      <c r="K14" s="24"/>
      <c r="L14" s="15"/>
    </row>
    <row r="15" spans="1:12">
      <c r="A15" s="220"/>
    </row>
    <row r="16" spans="1:12">
      <c r="A16" s="220"/>
    </row>
    <row r="17" spans="1:11">
      <c r="A17" s="220"/>
      <c r="B17" s="206" t="s">
        <v>4545</v>
      </c>
      <c r="D17" s="39" t="s">
        <v>3926</v>
      </c>
      <c r="H17" s="206" t="s">
        <v>3927</v>
      </c>
    </row>
    <row r="18" spans="1:11">
      <c r="A18" s="220"/>
    </row>
    <row r="19" spans="1:11">
      <c r="A19" s="220"/>
      <c r="C19" s="247" t="s">
        <v>4952</v>
      </c>
      <c r="E19" s="466" t="s">
        <v>5001</v>
      </c>
      <c r="F19" s="466"/>
      <c r="G19" s="466"/>
      <c r="I19" s="462" t="s">
        <v>4949</v>
      </c>
      <c r="J19" s="462"/>
      <c r="K19" s="462"/>
    </row>
    <row r="20" spans="1:11">
      <c r="A20" s="220"/>
      <c r="E20" s="463"/>
      <c r="F20" s="463"/>
      <c r="G20" s="463"/>
      <c r="I20" s="463"/>
      <c r="J20" s="463"/>
      <c r="K20" s="463"/>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9BE997-34D1-45FA-B530-88E74E36FB65}">
          <x14:formula1>
            <xm:f>Details!$A$1:$A$7</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F13" sqref="F13"/>
    </sheetView>
  </sheetViews>
  <sheetFormatPr defaultRowHeight="13.5"/>
  <cols>
    <col min="1" max="1" width="10.875" style="287"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4813</v>
      </c>
      <c r="D3" s="518" t="s">
        <v>12</v>
      </c>
      <c r="E3" s="518"/>
      <c r="F3" s="249" t="s">
        <v>4816</v>
      </c>
    </row>
    <row r="4" spans="1:12" ht="18" customHeight="1">
      <c r="A4" s="517" t="s">
        <v>74</v>
      </c>
      <c r="B4" s="517"/>
      <c r="C4" s="29"/>
      <c r="D4" s="518" t="s">
        <v>2072</v>
      </c>
      <c r="E4" s="518"/>
      <c r="F4" s="82"/>
    </row>
    <row r="5" spans="1:12" ht="18" customHeight="1">
      <c r="A5" s="517" t="s">
        <v>75</v>
      </c>
      <c r="B5" s="517"/>
      <c r="C5" s="30" t="s">
        <v>4680</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4817</v>
      </c>
      <c r="B8" s="24" t="s">
        <v>1948</v>
      </c>
      <c r="C8" s="24" t="s">
        <v>539</v>
      </c>
      <c r="D8" s="32" t="s">
        <v>1926</v>
      </c>
      <c r="E8" s="8">
        <v>44082</v>
      </c>
      <c r="F8" s="366">
        <v>44675</v>
      </c>
      <c r="G8" s="82"/>
      <c r="H8" s="10">
        <f>F8+14</f>
        <v>44689</v>
      </c>
      <c r="I8" s="11">
        <f t="shared" ref="I8:I14" ca="1" si="0">IF(ISBLANK(H8),"",H8-DATE(YEAR(NOW()),MONTH(NOW()),DAY(NOW())))</f>
        <v>0</v>
      </c>
      <c r="J8" s="12" t="str">
        <f t="shared" ref="J8:J14" ca="1" si="1">IF(I8="","",IF(I8&lt;0,"OVERDUE","NOT DUE"))</f>
        <v>NOT DUE</v>
      </c>
      <c r="K8" s="24"/>
      <c r="L8" s="179"/>
    </row>
    <row r="9" spans="1:12">
      <c r="A9" s="12" t="s">
        <v>4818</v>
      </c>
      <c r="B9" s="24" t="s">
        <v>1919</v>
      </c>
      <c r="C9" s="24" t="s">
        <v>539</v>
      </c>
      <c r="D9" s="32" t="s">
        <v>0</v>
      </c>
      <c r="E9" s="8">
        <v>44082</v>
      </c>
      <c r="F9" s="366">
        <v>44633</v>
      </c>
      <c r="G9" s="82"/>
      <c r="H9" s="10">
        <f>F9+90</f>
        <v>44723</v>
      </c>
      <c r="I9" s="11">
        <f t="shared" ca="1" si="0"/>
        <v>34</v>
      </c>
      <c r="J9" s="12" t="str">
        <f t="shared" ca="1" si="1"/>
        <v>NOT DUE</v>
      </c>
      <c r="K9" s="24"/>
      <c r="L9" s="179"/>
    </row>
    <row r="10" spans="1:12" ht="26.45" customHeight="1">
      <c r="A10" s="12" t="s">
        <v>4819</v>
      </c>
      <c r="B10" s="24" t="s">
        <v>1949</v>
      </c>
      <c r="C10" s="24" t="s">
        <v>1950</v>
      </c>
      <c r="D10" s="32" t="s">
        <v>0</v>
      </c>
      <c r="E10" s="8">
        <v>44082</v>
      </c>
      <c r="F10" s="366">
        <v>44612</v>
      </c>
      <c r="G10" s="82"/>
      <c r="H10" s="10">
        <f t="shared" ref="H10:H12" si="2">F10+90</f>
        <v>44702</v>
      </c>
      <c r="I10" s="11">
        <f t="shared" ca="1" si="0"/>
        <v>13</v>
      </c>
      <c r="J10" s="12" t="str">
        <f t="shared" ca="1" si="1"/>
        <v>NOT DUE</v>
      </c>
      <c r="K10" s="24" t="s">
        <v>1927</v>
      </c>
      <c r="L10" s="179"/>
    </row>
    <row r="11" spans="1:12">
      <c r="A11" s="12" t="s">
        <v>4820</v>
      </c>
      <c r="B11" s="24" t="s">
        <v>1920</v>
      </c>
      <c r="C11" s="24" t="s">
        <v>1921</v>
      </c>
      <c r="D11" s="32" t="s">
        <v>0</v>
      </c>
      <c r="E11" s="8">
        <v>44082</v>
      </c>
      <c r="F11" s="366">
        <v>44633</v>
      </c>
      <c r="G11" s="82"/>
      <c r="H11" s="10">
        <f t="shared" si="2"/>
        <v>44723</v>
      </c>
      <c r="I11" s="11">
        <f t="shared" ca="1" si="0"/>
        <v>34</v>
      </c>
      <c r="J11" s="12" t="str">
        <f t="shared" ca="1" si="1"/>
        <v>NOT DUE</v>
      </c>
      <c r="K11" s="24"/>
      <c r="L11" s="179"/>
    </row>
    <row r="12" spans="1:12" ht="24">
      <c r="A12" s="12" t="s">
        <v>4821</v>
      </c>
      <c r="B12" s="24" t="s">
        <v>1922</v>
      </c>
      <c r="C12" s="24" t="s">
        <v>1923</v>
      </c>
      <c r="D12" s="32" t="s">
        <v>0</v>
      </c>
      <c r="E12" s="8">
        <v>44082</v>
      </c>
      <c r="F12" s="366">
        <v>44633</v>
      </c>
      <c r="G12" s="82"/>
      <c r="H12" s="10">
        <f t="shared" si="2"/>
        <v>44723</v>
      </c>
      <c r="I12" s="11">
        <f t="shared" ca="1" si="0"/>
        <v>34</v>
      </c>
      <c r="J12" s="12" t="str">
        <f t="shared" ca="1" si="1"/>
        <v>NOT DUE</v>
      </c>
      <c r="K12" s="24"/>
      <c r="L12" s="179"/>
    </row>
    <row r="13" spans="1:12" ht="64.5" customHeight="1">
      <c r="A13" s="12" t="s">
        <v>4822</v>
      </c>
      <c r="B13" s="24" t="s">
        <v>1924</v>
      </c>
      <c r="C13" s="24" t="s">
        <v>1925</v>
      </c>
      <c r="D13" s="32" t="s">
        <v>1</v>
      </c>
      <c r="E13" s="8">
        <v>44082</v>
      </c>
      <c r="F13" s="366">
        <v>44689</v>
      </c>
      <c r="G13" s="82"/>
      <c r="H13" s="10">
        <f>F13+1</f>
        <v>44690</v>
      </c>
      <c r="I13" s="11">
        <f t="shared" ca="1" si="0"/>
        <v>1</v>
      </c>
      <c r="J13" s="12" t="str">
        <f t="shared" ca="1" si="1"/>
        <v>NOT DUE</v>
      </c>
      <c r="K13" s="24" t="s">
        <v>1928</v>
      </c>
      <c r="L13" s="15"/>
    </row>
    <row r="14" spans="1:12" ht="36" customHeight="1">
      <c r="A14" s="12" t="s">
        <v>4823</v>
      </c>
      <c r="B14" s="24" t="s">
        <v>4815</v>
      </c>
      <c r="C14" s="24" t="s">
        <v>1950</v>
      </c>
      <c r="D14" s="32" t="s">
        <v>0</v>
      </c>
      <c r="E14" s="8">
        <v>44082</v>
      </c>
      <c r="F14" s="366">
        <v>44640</v>
      </c>
      <c r="G14" s="82"/>
      <c r="H14" s="10">
        <f>DATE(YEAR(F14),MONTH(F14)+3,DAY(F14)-1)</f>
        <v>44731</v>
      </c>
      <c r="I14" s="11">
        <f t="shared" ca="1" si="0"/>
        <v>42</v>
      </c>
      <c r="J14" s="12" t="str">
        <f t="shared" ca="1" si="1"/>
        <v>NOT DUE</v>
      </c>
      <c r="K14" s="24"/>
      <c r="L14" s="15"/>
    </row>
    <row r="15" spans="1:12" ht="15" customHeight="1"/>
    <row r="18" spans="2:11">
      <c r="B18" s="206" t="s">
        <v>4545</v>
      </c>
      <c r="D18" s="39" t="s">
        <v>3926</v>
      </c>
      <c r="H18" s="206" t="s">
        <v>3927</v>
      </c>
    </row>
    <row r="20" spans="2:11">
      <c r="C20" s="247" t="s">
        <v>4955</v>
      </c>
      <c r="E20" s="466" t="s">
        <v>5001</v>
      </c>
      <c r="F20" s="466"/>
      <c r="G20" s="466"/>
      <c r="I20" s="462" t="s">
        <v>4951</v>
      </c>
      <c r="J20" s="462"/>
      <c r="K20" s="462"/>
    </row>
    <row r="21" spans="2:11">
      <c r="E21" s="463"/>
      <c r="F21" s="463"/>
      <c r="G21" s="463"/>
      <c r="I21" s="463"/>
      <c r="J21" s="463"/>
      <c r="K21" s="463"/>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AA2C65D-ECCA-4145-93D2-8E99A4D08DF4}">
          <x14:formula1>
            <xm:f>Details!$A$1:$A$7</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E13" sqref="E13:F13"/>
    </sheetView>
  </sheetViews>
  <sheetFormatPr defaultRowHeight="13.5"/>
  <cols>
    <col min="1" max="4" width="15.875" customWidth="1"/>
    <col min="5" max="5" width="16.875" customWidth="1"/>
    <col min="6" max="6" width="15.125" customWidth="1"/>
    <col min="8" max="8" width="10.125" customWidth="1"/>
    <col min="9" max="10" width="10" customWidth="1"/>
  </cols>
  <sheetData>
    <row r="1" spans="1:10" ht="24.75" customHeight="1">
      <c r="A1" s="464" t="s">
        <v>3277</v>
      </c>
      <c r="B1" s="464"/>
      <c r="C1" s="464"/>
      <c r="D1" s="464"/>
    </row>
    <row r="2" spans="1:10" ht="30.75" customHeight="1">
      <c r="A2" s="85" t="s">
        <v>3278</v>
      </c>
      <c r="B2" s="85" t="s">
        <v>3279</v>
      </c>
      <c r="C2" s="85" t="s">
        <v>3280</v>
      </c>
      <c r="D2" s="85" t="s">
        <v>2106</v>
      </c>
      <c r="E2" s="85" t="s">
        <v>56</v>
      </c>
    </row>
    <row r="3" spans="1:10" ht="30.75" customHeight="1">
      <c r="A3" s="86">
        <v>1</v>
      </c>
      <c r="B3" s="87">
        <v>5049</v>
      </c>
      <c r="C3" s="87" t="s">
        <v>4983</v>
      </c>
      <c r="D3" s="8">
        <v>44082</v>
      </c>
      <c r="E3" s="87" t="s">
        <v>3281</v>
      </c>
      <c r="G3" s="284"/>
    </row>
    <row r="4" spans="1:10" ht="30.75" customHeight="1">
      <c r="A4" s="86">
        <v>2</v>
      </c>
      <c r="B4" s="87">
        <v>5049</v>
      </c>
      <c r="C4" s="87" t="s">
        <v>4984</v>
      </c>
      <c r="D4" s="8">
        <v>44082</v>
      </c>
      <c r="E4" s="87" t="s">
        <v>3281</v>
      </c>
    </row>
    <row r="5" spans="1:10" ht="30.75" customHeight="1">
      <c r="A5" s="86">
        <v>3</v>
      </c>
      <c r="B5" s="87">
        <v>5049</v>
      </c>
      <c r="C5" s="87" t="s">
        <v>4985</v>
      </c>
      <c r="D5" s="8">
        <v>44082</v>
      </c>
      <c r="E5" s="87" t="s">
        <v>3281</v>
      </c>
    </row>
    <row r="6" spans="1:10" ht="30.75" customHeight="1">
      <c r="A6" s="86">
        <v>4</v>
      </c>
      <c r="B6" s="87">
        <v>5049</v>
      </c>
      <c r="C6" s="87" t="s">
        <v>4986</v>
      </c>
      <c r="D6" s="8">
        <v>44082</v>
      </c>
      <c r="E6" s="87" t="s">
        <v>3281</v>
      </c>
    </row>
    <row r="7" spans="1:10" ht="30.75" customHeight="1">
      <c r="A7" s="86">
        <v>5</v>
      </c>
      <c r="B7" s="87">
        <v>5049</v>
      </c>
      <c r="C7" s="87" t="s">
        <v>4987</v>
      </c>
      <c r="D7" s="8">
        <v>44082</v>
      </c>
      <c r="E7" s="87" t="s">
        <v>3281</v>
      </c>
    </row>
    <row r="8" spans="1:10" ht="30.75" customHeight="1">
      <c r="A8" s="86">
        <v>6</v>
      </c>
      <c r="B8" s="87">
        <v>5049</v>
      </c>
      <c r="C8" s="87" t="s">
        <v>4988</v>
      </c>
      <c r="D8" s="8">
        <v>44082</v>
      </c>
      <c r="E8" s="87" t="s">
        <v>3281</v>
      </c>
    </row>
    <row r="9" spans="1:10" ht="30.75" customHeight="1">
      <c r="A9" s="86" t="s">
        <v>3282</v>
      </c>
      <c r="B9" s="87">
        <v>5049</v>
      </c>
      <c r="C9" s="87" t="s">
        <v>4989</v>
      </c>
      <c r="D9" s="8"/>
      <c r="E9" s="87" t="s">
        <v>3283</v>
      </c>
    </row>
    <row r="12" spans="1:10">
      <c r="A12" s="206" t="s">
        <v>3925</v>
      </c>
      <c r="D12" s="206" t="s">
        <v>3926</v>
      </c>
      <c r="G12" t="s">
        <v>3927</v>
      </c>
    </row>
    <row r="13" spans="1:10">
      <c r="B13" s="463"/>
      <c r="C13" s="463"/>
      <c r="E13" s="463"/>
      <c r="F13" s="463"/>
    </row>
    <row r="14" spans="1:10">
      <c r="B14" s="466" t="s">
        <v>4950</v>
      </c>
      <c r="C14" s="466"/>
      <c r="E14" s="462" t="s">
        <v>5001</v>
      </c>
      <c r="F14" s="462"/>
      <c r="H14" s="462" t="s">
        <v>4949</v>
      </c>
      <c r="I14" s="462"/>
      <c r="J14" s="462"/>
    </row>
    <row r="15" spans="1:10">
      <c r="B15" s="465"/>
      <c r="C15" s="465"/>
      <c r="D15" s="177"/>
      <c r="E15" s="463"/>
      <c r="F15" s="463"/>
      <c r="G15" s="199"/>
      <c r="H15" s="463"/>
      <c r="I15" s="463"/>
      <c r="J15" s="463"/>
    </row>
  </sheetData>
  <mergeCells count="9">
    <mergeCell ref="H14:J14"/>
    <mergeCell ref="H15:J15"/>
    <mergeCell ref="A1:D1"/>
    <mergeCell ref="B15:C15"/>
    <mergeCell ref="B14:C14"/>
    <mergeCell ref="E14:F14"/>
    <mergeCell ref="E15:F15"/>
    <mergeCell ref="E13:F13"/>
    <mergeCell ref="B13:C13"/>
  </mergeCells>
  <phoneticPr fontId="57" type="noConversion"/>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F16" sqref="F1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1953</v>
      </c>
      <c r="D3" s="518" t="s">
        <v>12</v>
      </c>
      <c r="E3" s="518"/>
      <c r="F3" s="251" t="s">
        <v>2200</v>
      </c>
    </row>
    <row r="4" spans="1:12" ht="18" customHeight="1">
      <c r="A4" s="517" t="s">
        <v>74</v>
      </c>
      <c r="B4" s="517"/>
      <c r="C4" s="29" t="s">
        <v>4695</v>
      </c>
      <c r="D4" s="518" t="s">
        <v>2072</v>
      </c>
      <c r="E4" s="518"/>
      <c r="F4" s="82"/>
    </row>
    <row r="5" spans="1:12" ht="18" customHeight="1">
      <c r="A5" s="517" t="s">
        <v>75</v>
      </c>
      <c r="B5" s="517"/>
      <c r="C5" s="30" t="s">
        <v>4680</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83" t="s">
        <v>2308</v>
      </c>
      <c r="B8" s="24" t="s">
        <v>1948</v>
      </c>
      <c r="C8" s="24" t="s">
        <v>539</v>
      </c>
      <c r="D8" s="32" t="s">
        <v>1926</v>
      </c>
      <c r="E8" s="8">
        <v>44082</v>
      </c>
      <c r="F8" s="366">
        <v>44675</v>
      </c>
      <c r="G8" s="82"/>
      <c r="H8" s="10">
        <f>F8+14</f>
        <v>44689</v>
      </c>
      <c r="I8" s="11">
        <f t="shared" ref="I8:I17" ca="1" si="0">IF(ISBLANK(H8),"",H8-DATE(YEAR(NOW()),MONTH(NOW()),DAY(NOW())))</f>
        <v>0</v>
      </c>
      <c r="J8" s="12" t="str">
        <f t="shared" ref="J8:J17" ca="1" si="1">IF(I8="","",IF(I8&lt;0,"OVERDUE","NOT DUE"))</f>
        <v>NOT DUE</v>
      </c>
      <c r="K8" s="24"/>
      <c r="L8" s="15"/>
    </row>
    <row r="9" spans="1:12">
      <c r="A9" s="83" t="s">
        <v>2309</v>
      </c>
      <c r="B9" s="24" t="s">
        <v>1919</v>
      </c>
      <c r="C9" s="24" t="s">
        <v>539</v>
      </c>
      <c r="D9" s="32" t="s">
        <v>0</v>
      </c>
      <c r="E9" s="8">
        <v>44082</v>
      </c>
      <c r="F9" s="366">
        <v>44633</v>
      </c>
      <c r="G9" s="82"/>
      <c r="H9" s="10">
        <f>F9+90</f>
        <v>44723</v>
      </c>
      <c r="I9" s="11">
        <f t="shared" ca="1" si="0"/>
        <v>34</v>
      </c>
      <c r="J9" s="12" t="str">
        <f t="shared" ca="1" si="1"/>
        <v>NOT DUE</v>
      </c>
      <c r="K9" s="24"/>
      <c r="L9" s="15"/>
    </row>
    <row r="10" spans="1:12" ht="26.45" customHeight="1">
      <c r="A10" s="83" t="s">
        <v>2310</v>
      </c>
      <c r="B10" s="24" t="s">
        <v>1949</v>
      </c>
      <c r="C10" s="24" t="s">
        <v>1950</v>
      </c>
      <c r="D10" s="32" t="s">
        <v>0</v>
      </c>
      <c r="E10" s="8">
        <v>44082</v>
      </c>
      <c r="F10" s="366">
        <v>44619</v>
      </c>
      <c r="G10" s="82"/>
      <c r="H10" s="10">
        <f t="shared" ref="H10:H12" si="2">F10+90</f>
        <v>44709</v>
      </c>
      <c r="I10" s="11">
        <f t="shared" ca="1" si="0"/>
        <v>20</v>
      </c>
      <c r="J10" s="12" t="str">
        <f t="shared" ca="1" si="1"/>
        <v>NOT DUE</v>
      </c>
      <c r="K10" s="24" t="s">
        <v>1927</v>
      </c>
      <c r="L10" s="15"/>
    </row>
    <row r="11" spans="1:12">
      <c r="A11" s="83" t="s">
        <v>2311</v>
      </c>
      <c r="B11" s="24" t="s">
        <v>1920</v>
      </c>
      <c r="C11" s="24" t="s">
        <v>1921</v>
      </c>
      <c r="D11" s="32" t="s">
        <v>0</v>
      </c>
      <c r="E11" s="8">
        <v>44082</v>
      </c>
      <c r="F11" s="366">
        <v>44682</v>
      </c>
      <c r="G11" s="82"/>
      <c r="H11" s="10">
        <f t="shared" si="2"/>
        <v>44772</v>
      </c>
      <c r="I11" s="11">
        <f t="shared" ca="1" si="0"/>
        <v>83</v>
      </c>
      <c r="J11" s="12" t="str">
        <f t="shared" ca="1" si="1"/>
        <v>NOT DUE</v>
      </c>
      <c r="K11" s="24"/>
      <c r="L11" s="15"/>
    </row>
    <row r="12" spans="1:12" ht="24">
      <c r="A12" s="83" t="s">
        <v>2312</v>
      </c>
      <c r="B12" s="24" t="s">
        <v>1922</v>
      </c>
      <c r="C12" s="24" t="s">
        <v>1923</v>
      </c>
      <c r="D12" s="32" t="s">
        <v>0</v>
      </c>
      <c r="E12" s="8">
        <v>44082</v>
      </c>
      <c r="F12" s="366">
        <v>44682</v>
      </c>
      <c r="G12" s="82"/>
      <c r="H12" s="10">
        <f t="shared" si="2"/>
        <v>44772</v>
      </c>
      <c r="I12" s="11">
        <f t="shared" ca="1" si="0"/>
        <v>83</v>
      </c>
      <c r="J12" s="12" t="str">
        <f t="shared" ca="1" si="1"/>
        <v>NOT DUE</v>
      </c>
      <c r="K12" s="24"/>
      <c r="L12" s="15"/>
    </row>
    <row r="13" spans="1:12">
      <c r="A13" s="83" t="s">
        <v>2313</v>
      </c>
      <c r="B13" s="24" t="s">
        <v>1920</v>
      </c>
      <c r="C13" s="24" t="s">
        <v>596</v>
      </c>
      <c r="D13" s="32" t="s">
        <v>1661</v>
      </c>
      <c r="E13" s="8">
        <v>44082</v>
      </c>
      <c r="F13" s="8">
        <v>44082</v>
      </c>
      <c r="G13" s="82"/>
      <c r="H13" s="10">
        <f>F13+(365*4)</f>
        <v>45542</v>
      </c>
      <c r="I13" s="11">
        <f t="shared" ca="1" si="0"/>
        <v>853</v>
      </c>
      <c r="J13" s="12" t="str">
        <f t="shared" ca="1" si="1"/>
        <v>NOT DUE</v>
      </c>
      <c r="K13" s="24"/>
      <c r="L13" s="15"/>
    </row>
    <row r="14" spans="1:12">
      <c r="A14" s="83" t="s">
        <v>2314</v>
      </c>
      <c r="B14" s="24" t="s">
        <v>1922</v>
      </c>
      <c r="C14" s="24" t="s">
        <v>596</v>
      </c>
      <c r="D14" s="32" t="s">
        <v>376</v>
      </c>
      <c r="E14" s="8">
        <v>44082</v>
      </c>
      <c r="F14" s="306">
        <v>44449</v>
      </c>
      <c r="G14" s="82"/>
      <c r="H14" s="10">
        <f>F14+365</f>
        <v>44814</v>
      </c>
      <c r="I14" s="11">
        <f t="shared" ca="1" si="0"/>
        <v>125</v>
      </c>
      <c r="J14" s="12" t="str">
        <f t="shared" ca="1" si="1"/>
        <v>NOT DUE</v>
      </c>
      <c r="K14" s="24"/>
      <c r="L14" s="15"/>
    </row>
    <row r="15" spans="1:12">
      <c r="A15" s="83" t="s">
        <v>3505</v>
      </c>
      <c r="B15" s="24" t="s">
        <v>3502</v>
      </c>
      <c r="C15" s="24" t="s">
        <v>3494</v>
      </c>
      <c r="D15" s="32" t="s">
        <v>1661</v>
      </c>
      <c r="E15" s="8">
        <v>44082</v>
      </c>
      <c r="F15" s="8">
        <v>44082</v>
      </c>
      <c r="G15" s="82"/>
      <c r="H15" s="10">
        <f>F15+(365*4)</f>
        <v>45542</v>
      </c>
      <c r="I15" s="11">
        <f t="shared" ca="1" si="0"/>
        <v>853</v>
      </c>
      <c r="J15" s="12" t="str">
        <f t="shared" ca="1" si="1"/>
        <v>NOT DUE</v>
      </c>
      <c r="K15" s="24"/>
      <c r="L15" s="15"/>
    </row>
    <row r="16" spans="1:12" ht="64.5" customHeight="1">
      <c r="A16" s="275" t="s">
        <v>3506</v>
      </c>
      <c r="B16" s="24" t="s">
        <v>1924</v>
      </c>
      <c r="C16" s="24" t="s">
        <v>1925</v>
      </c>
      <c r="D16" s="32" t="s">
        <v>1</v>
      </c>
      <c r="E16" s="8">
        <v>44082</v>
      </c>
      <c r="F16" s="366">
        <v>44689</v>
      </c>
      <c r="G16" s="82"/>
      <c r="H16" s="10">
        <f>F16+1</f>
        <v>44690</v>
      </c>
      <c r="I16" s="11">
        <f t="shared" ca="1" si="0"/>
        <v>1</v>
      </c>
      <c r="J16" s="12" t="str">
        <f t="shared" ca="1" si="1"/>
        <v>NOT DUE</v>
      </c>
      <c r="K16" s="24" t="s">
        <v>1928</v>
      </c>
      <c r="L16" s="15"/>
    </row>
    <row r="17" spans="1:12" ht="26.45" customHeight="1">
      <c r="A17" s="83" t="s">
        <v>3507</v>
      </c>
      <c r="B17" s="24" t="s">
        <v>1038</v>
      </c>
      <c r="C17" s="24" t="s">
        <v>1951</v>
      </c>
      <c r="D17" s="32" t="s">
        <v>376</v>
      </c>
      <c r="E17" s="8">
        <v>44082</v>
      </c>
      <c r="F17" s="306">
        <v>44423</v>
      </c>
      <c r="G17" s="82"/>
      <c r="H17" s="10">
        <f>F17+365</f>
        <v>44788</v>
      </c>
      <c r="I17" s="11">
        <f t="shared" ca="1" si="0"/>
        <v>99</v>
      </c>
      <c r="J17" s="12" t="str">
        <f t="shared" ca="1" si="1"/>
        <v>NOT DUE</v>
      </c>
      <c r="K17" s="24" t="s">
        <v>1952</v>
      </c>
      <c r="L17" s="15"/>
    </row>
    <row r="18" spans="1:12" ht="15" customHeight="1">
      <c r="A18" s="220"/>
    </row>
    <row r="19" spans="1:12">
      <c r="A19" s="220"/>
    </row>
    <row r="20" spans="1:12">
      <c r="A20" s="220"/>
    </row>
    <row r="21" spans="1:12">
      <c r="A21" s="220"/>
      <c r="B21" s="206" t="s">
        <v>4545</v>
      </c>
      <c r="D21" s="39" t="s">
        <v>3926</v>
      </c>
      <c r="H21" s="206" t="s">
        <v>3927</v>
      </c>
    </row>
    <row r="22" spans="1:12">
      <c r="A22" s="220"/>
    </row>
    <row r="23" spans="1:12">
      <c r="A23" s="220"/>
      <c r="C23" s="247" t="s">
        <v>4952</v>
      </c>
      <c r="E23" s="466" t="s">
        <v>5001</v>
      </c>
      <c r="F23" s="466"/>
      <c r="G23" s="466"/>
      <c r="I23" s="462" t="s">
        <v>4949</v>
      </c>
      <c r="J23" s="462"/>
      <c r="K23" s="462"/>
    </row>
    <row r="24" spans="1:12">
      <c r="A24" s="220"/>
      <c r="E24" s="463"/>
      <c r="F24" s="463"/>
      <c r="G24" s="463"/>
      <c r="I24" s="463"/>
      <c r="J24" s="463"/>
      <c r="K24" s="463"/>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phoneticPr fontId="57" type="noConversion"/>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CEDA2C3-BFF4-40F3-8D3D-20B9129070BF}">
          <x14:formula1>
            <xm:f>Details!$A$1:$A$7</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2065</v>
      </c>
      <c r="D3" s="518" t="s">
        <v>12</v>
      </c>
      <c r="E3" s="518"/>
      <c r="F3" s="251" t="s">
        <v>2070</v>
      </c>
    </row>
    <row r="4" spans="1:12" ht="18" customHeight="1">
      <c r="A4" s="517" t="s">
        <v>74</v>
      </c>
      <c r="B4" s="517"/>
      <c r="C4" s="269" t="s">
        <v>4696</v>
      </c>
      <c r="D4" s="518" t="s">
        <v>2072</v>
      </c>
      <c r="E4" s="518"/>
      <c r="F4" s="82"/>
    </row>
    <row r="5" spans="1:12" ht="18" customHeight="1">
      <c r="A5" s="517" t="s">
        <v>75</v>
      </c>
      <c r="B5" s="517"/>
      <c r="C5" s="30" t="s">
        <v>4680</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2051</v>
      </c>
      <c r="B8" s="24" t="s">
        <v>2042</v>
      </c>
      <c r="C8" s="24" t="s">
        <v>2043</v>
      </c>
      <c r="D8" s="32" t="s">
        <v>1</v>
      </c>
      <c r="E8" s="8">
        <v>44082</v>
      </c>
      <c r="F8" s="366">
        <v>44689</v>
      </c>
      <c r="G8" s="82"/>
      <c r="H8" s="10">
        <f>F8+1</f>
        <v>44690</v>
      </c>
      <c r="I8" s="11">
        <f t="shared" ref="I8:I12" ca="1" si="0">IF(ISBLANK(H8),"",H8-DATE(YEAR(NOW()),MONTH(NOW()),DAY(NOW())))</f>
        <v>1</v>
      </c>
      <c r="J8" s="12" t="str">
        <f t="shared" ref="J8:J12" ca="1" si="1">IF(I8="","",IF(I8&lt;0,"OVERDUE","NOT DUE"))</f>
        <v>NOT DUE</v>
      </c>
      <c r="K8" s="24"/>
      <c r="L8" s="113"/>
    </row>
    <row r="9" spans="1:12" ht="15" customHeight="1">
      <c r="A9" s="12" t="s">
        <v>2052</v>
      </c>
      <c r="B9" s="24" t="s">
        <v>2044</v>
      </c>
      <c r="C9" s="24" t="s">
        <v>1334</v>
      </c>
      <c r="D9" s="32" t="s">
        <v>0</v>
      </c>
      <c r="E9" s="8">
        <v>44082</v>
      </c>
      <c r="F9" s="366">
        <v>44668</v>
      </c>
      <c r="G9" s="82"/>
      <c r="H9" s="10">
        <f>F9+90</f>
        <v>44758</v>
      </c>
      <c r="I9" s="11">
        <f t="shared" ca="1" si="0"/>
        <v>69</v>
      </c>
      <c r="J9" s="12" t="str">
        <f t="shared" ca="1" si="1"/>
        <v>NOT DUE</v>
      </c>
      <c r="K9" s="24" t="s">
        <v>2061</v>
      </c>
      <c r="L9" s="15"/>
    </row>
    <row r="10" spans="1:12" ht="15" customHeight="1">
      <c r="A10" s="12" t="s">
        <v>2053</v>
      </c>
      <c r="B10" s="24" t="s">
        <v>2045</v>
      </c>
      <c r="C10" s="24" t="s">
        <v>2046</v>
      </c>
      <c r="D10" s="32" t="s">
        <v>0</v>
      </c>
      <c r="E10" s="8">
        <v>44082</v>
      </c>
      <c r="F10" s="366">
        <v>44619</v>
      </c>
      <c r="G10" s="82"/>
      <c r="H10" s="10">
        <f t="shared" ref="H10:H11" si="2">F10+90</f>
        <v>44709</v>
      </c>
      <c r="I10" s="11">
        <f t="shared" ca="1" si="0"/>
        <v>20</v>
      </c>
      <c r="J10" s="12" t="str">
        <f t="shared" ca="1" si="1"/>
        <v>NOT DUE</v>
      </c>
      <c r="K10" s="24" t="s">
        <v>2062</v>
      </c>
      <c r="L10" s="15"/>
    </row>
    <row r="11" spans="1:12" ht="15" customHeight="1">
      <c r="A11" s="12" t="s">
        <v>2054</v>
      </c>
      <c r="B11" s="24" t="s">
        <v>2047</v>
      </c>
      <c r="C11" s="24" t="s">
        <v>2048</v>
      </c>
      <c r="D11" s="32" t="s">
        <v>0</v>
      </c>
      <c r="E11" s="8">
        <v>44082</v>
      </c>
      <c r="F11" s="366">
        <v>44619</v>
      </c>
      <c r="G11" s="82"/>
      <c r="H11" s="10">
        <f t="shared" si="2"/>
        <v>44709</v>
      </c>
      <c r="I11" s="11">
        <f t="shared" ca="1" si="0"/>
        <v>20</v>
      </c>
      <c r="J11" s="12" t="str">
        <f t="shared" ca="1" si="1"/>
        <v>NOT DUE</v>
      </c>
      <c r="K11" s="24" t="s">
        <v>2063</v>
      </c>
      <c r="L11" s="15"/>
    </row>
    <row r="12" spans="1:12" ht="26.45" customHeight="1">
      <c r="A12" s="12" t="s">
        <v>2055</v>
      </c>
      <c r="B12" s="24" t="s">
        <v>2049</v>
      </c>
      <c r="C12" s="24" t="s">
        <v>2050</v>
      </c>
      <c r="D12" s="32" t="s">
        <v>1661</v>
      </c>
      <c r="E12" s="8">
        <v>44082</v>
      </c>
      <c r="F12" s="8">
        <v>44082</v>
      </c>
      <c r="G12" s="82"/>
      <c r="H12" s="10">
        <f>F12+(365*4)</f>
        <v>45542</v>
      </c>
      <c r="I12" s="11">
        <f t="shared" ca="1" si="0"/>
        <v>853</v>
      </c>
      <c r="J12" s="12" t="str">
        <f t="shared" ca="1" si="1"/>
        <v>NOT DUE</v>
      </c>
      <c r="K12" s="24" t="s">
        <v>2064</v>
      </c>
      <c r="L12" s="15"/>
    </row>
    <row r="13" spans="1:12" ht="15" customHeight="1">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F2158FE-4BC0-43B6-8629-A5B3EA88B1A4}">
          <x14:formula1>
            <xm:f>Details!$A$1:$A$7</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2066</v>
      </c>
      <c r="D3" s="518" t="s">
        <v>12</v>
      </c>
      <c r="E3" s="518"/>
      <c r="F3" s="251" t="s">
        <v>2071</v>
      </c>
    </row>
    <row r="4" spans="1:12" ht="18" customHeight="1">
      <c r="A4" s="517" t="s">
        <v>74</v>
      </c>
      <c r="B4" s="517"/>
      <c r="C4" s="269" t="s">
        <v>4697</v>
      </c>
      <c r="D4" s="518" t="s">
        <v>2072</v>
      </c>
      <c r="E4" s="518"/>
      <c r="F4" s="82"/>
    </row>
    <row r="5" spans="1:12" ht="18" customHeight="1">
      <c r="A5" s="517" t="s">
        <v>75</v>
      </c>
      <c r="B5" s="517"/>
      <c r="C5" s="30" t="s">
        <v>4680</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2056</v>
      </c>
      <c r="B8" s="24" t="s">
        <v>2042</v>
      </c>
      <c r="C8" s="24" t="s">
        <v>2043</v>
      </c>
      <c r="D8" s="32" t="s">
        <v>1</v>
      </c>
      <c r="E8" s="8">
        <v>44082</v>
      </c>
      <c r="F8" s="366">
        <v>44689</v>
      </c>
      <c r="G8" s="82"/>
      <c r="H8" s="10">
        <f>F8+1</f>
        <v>44690</v>
      </c>
      <c r="I8" s="11">
        <f t="shared" ref="I8:I12" ca="1" si="0">IF(ISBLANK(H8),"",H8-DATE(YEAR(NOW()),MONTH(NOW()),DAY(NOW())))</f>
        <v>1</v>
      </c>
      <c r="J8" s="12" t="str">
        <f t="shared" ref="J8:J12" ca="1" si="1">IF(I8="","",IF(I8&lt;0,"OVERDUE","NOT DUE"))</f>
        <v>NOT DUE</v>
      </c>
      <c r="K8" s="24"/>
      <c r="L8" s="113"/>
    </row>
    <row r="9" spans="1:12" ht="15" customHeight="1">
      <c r="A9" s="12" t="s">
        <v>2057</v>
      </c>
      <c r="B9" s="24" t="s">
        <v>2044</v>
      </c>
      <c r="C9" s="24" t="s">
        <v>1334</v>
      </c>
      <c r="D9" s="32" t="s">
        <v>0</v>
      </c>
      <c r="E9" s="8">
        <v>44082</v>
      </c>
      <c r="F9" s="366">
        <v>44668</v>
      </c>
      <c r="G9" s="82"/>
      <c r="H9" s="10">
        <f>F9+90</f>
        <v>44758</v>
      </c>
      <c r="I9" s="11">
        <f t="shared" ca="1" si="0"/>
        <v>69</v>
      </c>
      <c r="J9" s="12" t="str">
        <f t="shared" ca="1" si="1"/>
        <v>NOT DUE</v>
      </c>
      <c r="K9" s="24" t="s">
        <v>2061</v>
      </c>
      <c r="L9" s="15"/>
    </row>
    <row r="10" spans="1:12" ht="15" customHeight="1">
      <c r="A10" s="12" t="s">
        <v>2058</v>
      </c>
      <c r="B10" s="24" t="s">
        <v>2045</v>
      </c>
      <c r="C10" s="24" t="s">
        <v>2046</v>
      </c>
      <c r="D10" s="32" t="s">
        <v>0</v>
      </c>
      <c r="E10" s="8">
        <v>44082</v>
      </c>
      <c r="F10" s="366">
        <v>44633</v>
      </c>
      <c r="G10" s="82"/>
      <c r="H10" s="10">
        <f t="shared" ref="H10:H11" si="2">F10+90</f>
        <v>44723</v>
      </c>
      <c r="I10" s="11">
        <f t="shared" ca="1" si="0"/>
        <v>34</v>
      </c>
      <c r="J10" s="12" t="str">
        <f t="shared" ca="1" si="1"/>
        <v>NOT DUE</v>
      </c>
      <c r="K10" s="24" t="s">
        <v>2062</v>
      </c>
      <c r="L10" s="15"/>
    </row>
    <row r="11" spans="1:12" ht="15" customHeight="1">
      <c r="A11" s="12" t="s">
        <v>2059</v>
      </c>
      <c r="B11" s="24" t="s">
        <v>2047</v>
      </c>
      <c r="C11" s="24" t="s">
        <v>2048</v>
      </c>
      <c r="D11" s="32" t="s">
        <v>0</v>
      </c>
      <c r="E11" s="8">
        <v>44082</v>
      </c>
      <c r="F11" s="366">
        <v>44619</v>
      </c>
      <c r="G11" s="82"/>
      <c r="H11" s="10">
        <f t="shared" si="2"/>
        <v>44709</v>
      </c>
      <c r="I11" s="11">
        <f t="shared" ca="1" si="0"/>
        <v>20</v>
      </c>
      <c r="J11" s="12" t="str">
        <f t="shared" ca="1" si="1"/>
        <v>NOT DUE</v>
      </c>
      <c r="K11" s="24" t="s">
        <v>2063</v>
      </c>
      <c r="L11" s="15"/>
    </row>
    <row r="12" spans="1:12" ht="26.45" customHeight="1">
      <c r="A12" s="12" t="s">
        <v>2060</v>
      </c>
      <c r="B12" s="24" t="s">
        <v>2049</v>
      </c>
      <c r="C12" s="24" t="s">
        <v>2050</v>
      </c>
      <c r="D12" s="32" t="s">
        <v>1661</v>
      </c>
      <c r="E12" s="8">
        <v>44082</v>
      </c>
      <c r="F12" s="8">
        <v>44082</v>
      </c>
      <c r="G12" s="82"/>
      <c r="H12" s="10">
        <f>F12+(365*4)</f>
        <v>45542</v>
      </c>
      <c r="I12" s="11">
        <f t="shared" ca="1" si="0"/>
        <v>853</v>
      </c>
      <c r="J12" s="12" t="str">
        <f t="shared" ca="1" si="1"/>
        <v>NOT DUE</v>
      </c>
      <c r="K12" s="24" t="s">
        <v>2064</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F47F0ED3-876F-4A0C-B048-6CDE7E9809A9}">
          <x14:formula1>
            <xm:f>Details!$A$1:$A$7</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1945</v>
      </c>
      <c r="D3" s="518" t="s">
        <v>12</v>
      </c>
      <c r="E3" s="518"/>
      <c r="F3" s="249" t="s">
        <v>2201</v>
      </c>
    </row>
    <row r="4" spans="1:12" ht="18" customHeight="1">
      <c r="A4" s="517" t="s">
        <v>74</v>
      </c>
      <c r="B4" s="517"/>
      <c r="C4" s="29" t="s">
        <v>4698</v>
      </c>
      <c r="D4" s="518" t="s">
        <v>2072</v>
      </c>
      <c r="E4" s="518"/>
      <c r="F4" s="82"/>
    </row>
    <row r="5" spans="1:12" ht="18" customHeight="1">
      <c r="A5" s="517" t="s">
        <v>75</v>
      </c>
      <c r="B5" s="517"/>
      <c r="C5" s="30" t="s">
        <v>4682</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2277</v>
      </c>
      <c r="B8" s="24" t="s">
        <v>1929</v>
      </c>
      <c r="C8" s="24" t="s">
        <v>1930</v>
      </c>
      <c r="D8" s="32" t="s">
        <v>1</v>
      </c>
      <c r="E8" s="8">
        <v>44082</v>
      </c>
      <c r="F8" s="366">
        <v>44689</v>
      </c>
      <c r="G8" s="82"/>
      <c r="H8" s="10">
        <f>F8+1</f>
        <v>44690</v>
      </c>
      <c r="I8" s="11">
        <f t="shared" ref="I8:I18" ca="1" si="0">IF(ISBLANK(H8),"",H8-DATE(YEAR(NOW()),MONTH(NOW()),DAY(NOW())))</f>
        <v>1</v>
      </c>
      <c r="J8" s="12" t="str">
        <f t="shared" ref="J8:J18" ca="1" si="1">IF(I8="","",IF(I8&lt;0,"OVERDUE","NOT DUE"))</f>
        <v>NOT DUE</v>
      </c>
      <c r="K8" s="24"/>
      <c r="L8" s="15"/>
    </row>
    <row r="9" spans="1:12" ht="24">
      <c r="A9" s="277" t="s">
        <v>2278</v>
      </c>
      <c r="B9" s="24" t="s">
        <v>1931</v>
      </c>
      <c r="C9" s="24" t="s">
        <v>1932</v>
      </c>
      <c r="D9" s="32" t="s">
        <v>0</v>
      </c>
      <c r="E9" s="8">
        <v>44082</v>
      </c>
      <c r="F9" s="366">
        <v>44633</v>
      </c>
      <c r="G9" s="82"/>
      <c r="H9" s="10">
        <f>F9+90</f>
        <v>44723</v>
      </c>
      <c r="I9" s="11">
        <f t="shared" ca="1" si="0"/>
        <v>34</v>
      </c>
      <c r="J9" s="12" t="str">
        <f t="shared" ca="1" si="1"/>
        <v>NOT DUE</v>
      </c>
      <c r="K9" s="24"/>
      <c r="L9" s="15"/>
    </row>
    <row r="10" spans="1:12" ht="26.45" customHeight="1">
      <c r="A10" s="277" t="s">
        <v>2279</v>
      </c>
      <c r="B10" s="24" t="s">
        <v>1933</v>
      </c>
      <c r="C10" s="24" t="s">
        <v>1934</v>
      </c>
      <c r="D10" s="32" t="s">
        <v>0</v>
      </c>
      <c r="E10" s="8">
        <v>44082</v>
      </c>
      <c r="F10" s="366">
        <v>44633</v>
      </c>
      <c r="G10" s="82"/>
      <c r="H10" s="10">
        <f t="shared" ref="H10:H12" si="2">F10+90</f>
        <v>44723</v>
      </c>
      <c r="I10" s="11">
        <f t="shared" ca="1" si="0"/>
        <v>34</v>
      </c>
      <c r="J10" s="12" t="str">
        <f t="shared" ca="1" si="1"/>
        <v>NOT DUE</v>
      </c>
      <c r="K10" s="24" t="s">
        <v>1943</v>
      </c>
      <c r="L10" s="113"/>
    </row>
    <row r="11" spans="1:12" ht="24">
      <c r="A11" s="277" t="s">
        <v>2280</v>
      </c>
      <c r="B11" s="24" t="s">
        <v>1935</v>
      </c>
      <c r="C11" s="24" t="s">
        <v>1936</v>
      </c>
      <c r="D11" s="32" t="s">
        <v>0</v>
      </c>
      <c r="E11" s="8">
        <v>44082</v>
      </c>
      <c r="F11" s="366">
        <v>44633</v>
      </c>
      <c r="G11" s="82"/>
      <c r="H11" s="10">
        <f t="shared" si="2"/>
        <v>44723</v>
      </c>
      <c r="I11" s="11">
        <f t="shared" ca="1" si="0"/>
        <v>34</v>
      </c>
      <c r="J11" s="12" t="str">
        <f t="shared" ca="1" si="1"/>
        <v>NOT DUE</v>
      </c>
      <c r="K11" s="24"/>
      <c r="L11" s="15"/>
    </row>
    <row r="12" spans="1:12" ht="24">
      <c r="A12" s="277" t="s">
        <v>2281</v>
      </c>
      <c r="B12" s="24" t="s">
        <v>1937</v>
      </c>
      <c r="C12" s="24" t="s">
        <v>1938</v>
      </c>
      <c r="D12" s="32" t="s">
        <v>0</v>
      </c>
      <c r="E12" s="8">
        <v>44082</v>
      </c>
      <c r="F12" s="366">
        <v>44633</v>
      </c>
      <c r="G12" s="82"/>
      <c r="H12" s="10">
        <f t="shared" si="2"/>
        <v>44723</v>
      </c>
      <c r="I12" s="11">
        <f t="shared" ca="1" si="0"/>
        <v>34</v>
      </c>
      <c r="J12" s="12" t="str">
        <f t="shared" ca="1" si="1"/>
        <v>NOT DUE</v>
      </c>
      <c r="K12" s="24"/>
      <c r="L12" s="15"/>
    </row>
    <row r="13" spans="1:12" ht="24">
      <c r="A13" s="44" t="s">
        <v>2282</v>
      </c>
      <c r="B13" s="24" t="s">
        <v>1187</v>
      </c>
      <c r="C13" s="24" t="s">
        <v>1944</v>
      </c>
      <c r="D13" s="32" t="s">
        <v>378</v>
      </c>
      <c r="E13" s="8">
        <v>44082</v>
      </c>
      <c r="F13" s="8">
        <v>44082</v>
      </c>
      <c r="G13" s="82"/>
      <c r="H13" s="10">
        <f>F13+(365*2)</f>
        <v>44812</v>
      </c>
      <c r="I13" s="11">
        <f t="shared" ca="1" si="0"/>
        <v>123</v>
      </c>
      <c r="J13" s="12" t="str">
        <f t="shared" ca="1" si="1"/>
        <v>NOT DUE</v>
      </c>
      <c r="K13" s="24"/>
      <c r="L13" s="15"/>
    </row>
    <row r="14" spans="1:12" ht="24">
      <c r="A14" s="44" t="s">
        <v>2283</v>
      </c>
      <c r="B14" s="24" t="s">
        <v>1939</v>
      </c>
      <c r="C14" s="24" t="s">
        <v>1944</v>
      </c>
      <c r="D14" s="32" t="s">
        <v>378</v>
      </c>
      <c r="E14" s="8">
        <v>44082</v>
      </c>
      <c r="F14" s="8">
        <v>44082</v>
      </c>
      <c r="G14" s="82"/>
      <c r="H14" s="10">
        <f t="shared" ref="H14:H18" si="3">F14+(365*2)</f>
        <v>44812</v>
      </c>
      <c r="I14" s="11">
        <f t="shared" ca="1" si="0"/>
        <v>123</v>
      </c>
      <c r="J14" s="12" t="str">
        <f t="shared" ca="1" si="1"/>
        <v>NOT DUE</v>
      </c>
      <c r="K14" s="24"/>
      <c r="L14" s="15"/>
    </row>
    <row r="15" spans="1:12" ht="24">
      <c r="A15" s="44" t="s">
        <v>2284</v>
      </c>
      <c r="B15" s="24" t="s">
        <v>1940</v>
      </c>
      <c r="C15" s="24" t="s">
        <v>1944</v>
      </c>
      <c r="D15" s="32" t="s">
        <v>378</v>
      </c>
      <c r="E15" s="8">
        <v>44082</v>
      </c>
      <c r="F15" s="8">
        <v>44082</v>
      </c>
      <c r="G15" s="82"/>
      <c r="H15" s="10">
        <f t="shared" si="3"/>
        <v>44812</v>
      </c>
      <c r="I15" s="11">
        <f t="shared" ca="1" si="0"/>
        <v>123</v>
      </c>
      <c r="J15" s="12" t="str">
        <f t="shared" ca="1" si="1"/>
        <v>NOT DUE</v>
      </c>
      <c r="K15" s="24"/>
      <c r="L15" s="15"/>
    </row>
    <row r="16" spans="1:12" ht="24">
      <c r="A16" s="44" t="s">
        <v>2285</v>
      </c>
      <c r="B16" s="24" t="s">
        <v>1941</v>
      </c>
      <c r="C16" s="24" t="s">
        <v>1942</v>
      </c>
      <c r="D16" s="32" t="s">
        <v>378</v>
      </c>
      <c r="E16" s="8">
        <v>44082</v>
      </c>
      <c r="F16" s="8">
        <v>44082</v>
      </c>
      <c r="G16" s="82"/>
      <c r="H16" s="10">
        <f t="shared" si="3"/>
        <v>44812</v>
      </c>
      <c r="I16" s="11">
        <f t="shared" ca="1" si="0"/>
        <v>123</v>
      </c>
      <c r="J16" s="12" t="str">
        <f t="shared" ca="1" si="1"/>
        <v>NOT DUE</v>
      </c>
      <c r="K16" s="24"/>
      <c r="L16" s="15"/>
    </row>
    <row r="17" spans="1:12">
      <c r="A17" s="44" t="s">
        <v>2286</v>
      </c>
      <c r="B17" s="24" t="s">
        <v>3513</v>
      </c>
      <c r="C17" s="24" t="s">
        <v>35</v>
      </c>
      <c r="D17" s="32" t="s">
        <v>378</v>
      </c>
      <c r="E17" s="8">
        <v>44082</v>
      </c>
      <c r="F17" s="8">
        <v>44082</v>
      </c>
      <c r="G17" s="82"/>
      <c r="H17" s="10">
        <f t="shared" si="3"/>
        <v>44812</v>
      </c>
      <c r="I17" s="11">
        <f t="shared" ca="1" si="0"/>
        <v>123</v>
      </c>
      <c r="J17" s="12" t="str">
        <f t="shared" ca="1" si="1"/>
        <v>NOT DUE</v>
      </c>
      <c r="K17" s="24"/>
      <c r="L17" s="113"/>
    </row>
    <row r="18" spans="1:12">
      <c r="A18" s="44" t="s">
        <v>3504</v>
      </c>
      <c r="B18" s="24" t="s">
        <v>3514</v>
      </c>
      <c r="C18" s="24" t="s">
        <v>3494</v>
      </c>
      <c r="D18" s="32" t="s">
        <v>378</v>
      </c>
      <c r="E18" s="8">
        <v>44082</v>
      </c>
      <c r="F18" s="8">
        <v>44082</v>
      </c>
      <c r="G18" s="82"/>
      <c r="H18" s="10">
        <f t="shared" si="3"/>
        <v>44812</v>
      </c>
      <c r="I18" s="11">
        <f t="shared" ca="1" si="0"/>
        <v>123</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5D078D-6D1B-4773-AA92-18123D2D7278}">
          <x14:formula1>
            <xm:f>Details!$A$1:$A$7</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1946</v>
      </c>
      <c r="D3" s="518" t="s">
        <v>12</v>
      </c>
      <c r="E3" s="518"/>
      <c r="F3" s="251" t="s">
        <v>2202</v>
      </c>
    </row>
    <row r="4" spans="1:12" ht="18" customHeight="1">
      <c r="A4" s="517" t="s">
        <v>74</v>
      </c>
      <c r="B4" s="517"/>
      <c r="C4" s="29" t="s">
        <v>4698</v>
      </c>
      <c r="D4" s="518" t="s">
        <v>2072</v>
      </c>
      <c r="E4" s="518"/>
      <c r="F4" s="82"/>
    </row>
    <row r="5" spans="1:12" ht="18" customHeight="1">
      <c r="A5" s="517" t="s">
        <v>75</v>
      </c>
      <c r="B5" s="517"/>
      <c r="C5" s="30" t="s">
        <v>4682</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2287</v>
      </c>
      <c r="B8" s="24" t="s">
        <v>1929</v>
      </c>
      <c r="C8" s="24" t="s">
        <v>1930</v>
      </c>
      <c r="D8" s="32" t="s">
        <v>1</v>
      </c>
      <c r="E8" s="8">
        <v>44082</v>
      </c>
      <c r="F8" s="366">
        <v>44689</v>
      </c>
      <c r="G8" s="82"/>
      <c r="H8" s="10">
        <f>F8+1</f>
        <v>44690</v>
      </c>
      <c r="I8" s="11">
        <f t="shared" ref="I8:I18" ca="1" si="0">IF(ISBLANK(H8),"",H8-DATE(YEAR(NOW()),MONTH(NOW()),DAY(NOW())))</f>
        <v>1</v>
      </c>
      <c r="J8" s="12" t="str">
        <f t="shared" ref="J8:J18" ca="1" si="1">IF(I8="","",IF(I8&lt;0,"OVERDUE","NOT DUE"))</f>
        <v>NOT DUE</v>
      </c>
      <c r="K8" s="24"/>
      <c r="L8" s="15"/>
    </row>
    <row r="9" spans="1:12" ht="24">
      <c r="A9" s="277" t="s">
        <v>2288</v>
      </c>
      <c r="B9" s="24" t="s">
        <v>1931</v>
      </c>
      <c r="C9" s="24" t="s">
        <v>1932</v>
      </c>
      <c r="D9" s="32" t="s">
        <v>0</v>
      </c>
      <c r="E9" s="8">
        <v>44082</v>
      </c>
      <c r="F9" s="366">
        <v>44633</v>
      </c>
      <c r="G9" s="82"/>
      <c r="H9" s="10">
        <f>F9+90</f>
        <v>44723</v>
      </c>
      <c r="I9" s="11">
        <f t="shared" ca="1" si="0"/>
        <v>34</v>
      </c>
      <c r="J9" s="12" t="str">
        <f t="shared" ca="1" si="1"/>
        <v>NOT DUE</v>
      </c>
      <c r="K9" s="24"/>
      <c r="L9" s="15"/>
    </row>
    <row r="10" spans="1:12" ht="26.45" customHeight="1">
      <c r="A10" s="277" t="s">
        <v>2289</v>
      </c>
      <c r="B10" s="24" t="s">
        <v>1933</v>
      </c>
      <c r="C10" s="24" t="s">
        <v>1934</v>
      </c>
      <c r="D10" s="32" t="s">
        <v>0</v>
      </c>
      <c r="E10" s="8">
        <v>44082</v>
      </c>
      <c r="F10" s="366">
        <v>44633</v>
      </c>
      <c r="G10" s="82"/>
      <c r="H10" s="10">
        <f t="shared" ref="H10:H12" si="2">F10+90</f>
        <v>44723</v>
      </c>
      <c r="I10" s="11">
        <f t="shared" ca="1" si="0"/>
        <v>34</v>
      </c>
      <c r="J10" s="12" t="str">
        <f t="shared" ca="1" si="1"/>
        <v>NOT DUE</v>
      </c>
      <c r="K10" s="24" t="s">
        <v>1943</v>
      </c>
      <c r="L10" s="113"/>
    </row>
    <row r="11" spans="1:12" ht="24">
      <c r="A11" s="277" t="s">
        <v>2290</v>
      </c>
      <c r="B11" s="24" t="s">
        <v>1935</v>
      </c>
      <c r="C11" s="24" t="s">
        <v>1936</v>
      </c>
      <c r="D11" s="32" t="s">
        <v>0</v>
      </c>
      <c r="E11" s="8">
        <v>44082</v>
      </c>
      <c r="F11" s="366">
        <v>44633</v>
      </c>
      <c r="G11" s="82"/>
      <c r="H11" s="10">
        <f t="shared" si="2"/>
        <v>44723</v>
      </c>
      <c r="I11" s="11">
        <f t="shared" ca="1" si="0"/>
        <v>34</v>
      </c>
      <c r="J11" s="12" t="str">
        <f t="shared" ca="1" si="1"/>
        <v>NOT DUE</v>
      </c>
      <c r="K11" s="24"/>
      <c r="L11" s="15"/>
    </row>
    <row r="12" spans="1:12" ht="24">
      <c r="A12" s="277" t="s">
        <v>2291</v>
      </c>
      <c r="B12" s="24" t="s">
        <v>1937</v>
      </c>
      <c r="C12" s="24" t="s">
        <v>1938</v>
      </c>
      <c r="D12" s="32" t="s">
        <v>0</v>
      </c>
      <c r="E12" s="8">
        <v>44082</v>
      </c>
      <c r="F12" s="366">
        <v>44633</v>
      </c>
      <c r="G12" s="82"/>
      <c r="H12" s="10">
        <f t="shared" si="2"/>
        <v>44723</v>
      </c>
      <c r="I12" s="11">
        <f t="shared" ca="1" si="0"/>
        <v>34</v>
      </c>
      <c r="J12" s="12" t="str">
        <f t="shared" ca="1" si="1"/>
        <v>NOT DUE</v>
      </c>
      <c r="K12" s="24"/>
      <c r="L12" s="15"/>
    </row>
    <row r="13" spans="1:12" ht="24">
      <c r="A13" s="44" t="s">
        <v>2292</v>
      </c>
      <c r="B13" s="24" t="s">
        <v>1187</v>
      </c>
      <c r="C13" s="24" t="s">
        <v>1944</v>
      </c>
      <c r="D13" s="32" t="s">
        <v>378</v>
      </c>
      <c r="E13" s="8">
        <v>44082</v>
      </c>
      <c r="F13" s="8">
        <v>44082</v>
      </c>
      <c r="G13" s="82"/>
      <c r="H13" s="10">
        <f>F13+(365*2)</f>
        <v>44812</v>
      </c>
      <c r="I13" s="11">
        <f t="shared" ca="1" si="0"/>
        <v>123</v>
      </c>
      <c r="J13" s="12" t="str">
        <f t="shared" ca="1" si="1"/>
        <v>NOT DUE</v>
      </c>
      <c r="K13" s="24"/>
      <c r="L13" s="15"/>
    </row>
    <row r="14" spans="1:12" ht="24">
      <c r="A14" s="44" t="s">
        <v>2293</v>
      </c>
      <c r="B14" s="24" t="s">
        <v>1939</v>
      </c>
      <c r="C14" s="24" t="s">
        <v>1944</v>
      </c>
      <c r="D14" s="32" t="s">
        <v>378</v>
      </c>
      <c r="E14" s="8">
        <v>44082</v>
      </c>
      <c r="F14" s="8">
        <v>44082</v>
      </c>
      <c r="G14" s="82"/>
      <c r="H14" s="10">
        <f t="shared" ref="H14:H18" si="3">F14+(365*2)</f>
        <v>44812</v>
      </c>
      <c r="I14" s="11">
        <f t="shared" ca="1" si="0"/>
        <v>123</v>
      </c>
      <c r="J14" s="12" t="str">
        <f t="shared" ca="1" si="1"/>
        <v>NOT DUE</v>
      </c>
      <c r="K14" s="24"/>
      <c r="L14" s="15"/>
    </row>
    <row r="15" spans="1:12" ht="24">
      <c r="A15" s="44" t="s">
        <v>2294</v>
      </c>
      <c r="B15" s="24" t="s">
        <v>1940</v>
      </c>
      <c r="C15" s="24" t="s">
        <v>1944</v>
      </c>
      <c r="D15" s="32" t="s">
        <v>378</v>
      </c>
      <c r="E15" s="8">
        <v>44082</v>
      </c>
      <c r="F15" s="8">
        <v>44082</v>
      </c>
      <c r="G15" s="82"/>
      <c r="H15" s="10">
        <f t="shared" si="3"/>
        <v>44812</v>
      </c>
      <c r="I15" s="11">
        <f t="shared" ca="1" si="0"/>
        <v>123</v>
      </c>
      <c r="J15" s="12" t="str">
        <f t="shared" ca="1" si="1"/>
        <v>NOT DUE</v>
      </c>
      <c r="K15" s="24"/>
      <c r="L15" s="15"/>
    </row>
    <row r="16" spans="1:12" ht="24">
      <c r="A16" s="44" t="s">
        <v>2295</v>
      </c>
      <c r="B16" s="24" t="s">
        <v>1941</v>
      </c>
      <c r="C16" s="24" t="s">
        <v>1942</v>
      </c>
      <c r="D16" s="32" t="s">
        <v>378</v>
      </c>
      <c r="E16" s="8">
        <v>44082</v>
      </c>
      <c r="F16" s="8">
        <v>44082</v>
      </c>
      <c r="G16" s="82"/>
      <c r="H16" s="10">
        <f t="shared" si="3"/>
        <v>44812</v>
      </c>
      <c r="I16" s="11">
        <f t="shared" ca="1" si="0"/>
        <v>123</v>
      </c>
      <c r="J16" s="12" t="str">
        <f t="shared" ca="1" si="1"/>
        <v>NOT DUE</v>
      </c>
      <c r="K16" s="24"/>
      <c r="L16" s="15"/>
    </row>
    <row r="17" spans="1:12">
      <c r="A17" s="44" t="s">
        <v>2296</v>
      </c>
      <c r="B17" s="24" t="s">
        <v>3513</v>
      </c>
      <c r="C17" s="24" t="s">
        <v>35</v>
      </c>
      <c r="D17" s="32" t="s">
        <v>378</v>
      </c>
      <c r="E17" s="8">
        <v>44082</v>
      </c>
      <c r="F17" s="8">
        <v>44082</v>
      </c>
      <c r="G17" s="82"/>
      <c r="H17" s="10">
        <f t="shared" si="3"/>
        <v>44812</v>
      </c>
      <c r="I17" s="11">
        <f t="shared" ca="1" si="0"/>
        <v>123</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123</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C5B8338-21A8-4945-BCEC-32590391A4F2}">
          <x14:formula1>
            <xm:f>Details!$A$1:$A$7</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1947</v>
      </c>
      <c r="D3" s="518" t="s">
        <v>12</v>
      </c>
      <c r="E3" s="518"/>
      <c r="F3" s="251" t="s">
        <v>2297</v>
      </c>
    </row>
    <row r="4" spans="1:12" ht="18" customHeight="1">
      <c r="A4" s="517" t="s">
        <v>74</v>
      </c>
      <c r="B4" s="517"/>
      <c r="C4" s="29" t="s">
        <v>4698</v>
      </c>
      <c r="D4" s="518" t="s">
        <v>2072</v>
      </c>
      <c r="E4" s="518"/>
      <c r="F4" s="82"/>
    </row>
    <row r="5" spans="1:12" ht="18" customHeight="1">
      <c r="A5" s="517" t="s">
        <v>75</v>
      </c>
      <c r="B5" s="517"/>
      <c r="C5" s="30" t="s">
        <v>4682</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2298</v>
      </c>
      <c r="B8" s="24" t="s">
        <v>1929</v>
      </c>
      <c r="C8" s="24" t="s">
        <v>1930</v>
      </c>
      <c r="D8" s="32" t="s">
        <v>1</v>
      </c>
      <c r="E8" s="8">
        <v>44082</v>
      </c>
      <c r="F8" s="366">
        <v>44689</v>
      </c>
      <c r="G8" s="82"/>
      <c r="H8" s="10">
        <f>F8+1</f>
        <v>44690</v>
      </c>
      <c r="I8" s="11">
        <f t="shared" ref="I8:I18" ca="1" si="0">IF(ISBLANK(H8),"",H8-DATE(YEAR(NOW()),MONTH(NOW()),DAY(NOW())))</f>
        <v>1</v>
      </c>
      <c r="J8" s="12" t="str">
        <f t="shared" ref="J8:J18" ca="1" si="1">IF(I8="","",IF(I8&lt;0,"OVERDUE","NOT DUE"))</f>
        <v>NOT DUE</v>
      </c>
      <c r="K8" s="24"/>
      <c r="L8" s="15"/>
    </row>
    <row r="9" spans="1:12" ht="24">
      <c r="A9" s="277" t="s">
        <v>2299</v>
      </c>
      <c r="B9" s="24" t="s">
        <v>1931</v>
      </c>
      <c r="C9" s="24" t="s">
        <v>1932</v>
      </c>
      <c r="D9" s="32" t="s">
        <v>0</v>
      </c>
      <c r="E9" s="8">
        <v>44082</v>
      </c>
      <c r="F9" s="366">
        <v>44633</v>
      </c>
      <c r="G9" s="82"/>
      <c r="H9" s="10">
        <f>F9+90</f>
        <v>44723</v>
      </c>
      <c r="I9" s="11">
        <f t="shared" ca="1" si="0"/>
        <v>34</v>
      </c>
      <c r="J9" s="12" t="str">
        <f t="shared" ca="1" si="1"/>
        <v>NOT DUE</v>
      </c>
      <c r="K9" s="24"/>
      <c r="L9" s="15"/>
    </row>
    <row r="10" spans="1:12" ht="26.45" customHeight="1">
      <c r="A10" s="277" t="s">
        <v>2300</v>
      </c>
      <c r="B10" s="24" t="s">
        <v>1933</v>
      </c>
      <c r="C10" s="24" t="s">
        <v>1934</v>
      </c>
      <c r="D10" s="32" t="s">
        <v>0</v>
      </c>
      <c r="E10" s="8">
        <v>44082</v>
      </c>
      <c r="F10" s="366">
        <v>44633</v>
      </c>
      <c r="G10" s="82"/>
      <c r="H10" s="10">
        <f t="shared" ref="H10:H12" si="2">F10+90</f>
        <v>44723</v>
      </c>
      <c r="I10" s="11">
        <f t="shared" ca="1" si="0"/>
        <v>34</v>
      </c>
      <c r="J10" s="12" t="str">
        <f t="shared" ca="1" si="1"/>
        <v>NOT DUE</v>
      </c>
      <c r="K10" s="24" t="s">
        <v>1943</v>
      </c>
      <c r="L10" s="113"/>
    </row>
    <row r="11" spans="1:12" ht="24">
      <c r="A11" s="277" t="s">
        <v>2301</v>
      </c>
      <c r="B11" s="24" t="s">
        <v>1935</v>
      </c>
      <c r="C11" s="24" t="s">
        <v>1936</v>
      </c>
      <c r="D11" s="32" t="s">
        <v>0</v>
      </c>
      <c r="E11" s="8">
        <v>44082</v>
      </c>
      <c r="F11" s="366">
        <v>44633</v>
      </c>
      <c r="G11" s="82"/>
      <c r="H11" s="10">
        <f t="shared" si="2"/>
        <v>44723</v>
      </c>
      <c r="I11" s="11">
        <f t="shared" ca="1" si="0"/>
        <v>34</v>
      </c>
      <c r="J11" s="12" t="str">
        <f t="shared" ca="1" si="1"/>
        <v>NOT DUE</v>
      </c>
      <c r="K11" s="24"/>
      <c r="L11" s="15"/>
    </row>
    <row r="12" spans="1:12" ht="24">
      <c r="A12" s="277" t="s">
        <v>2302</v>
      </c>
      <c r="B12" s="24" t="s">
        <v>1937</v>
      </c>
      <c r="C12" s="24" t="s">
        <v>1938</v>
      </c>
      <c r="D12" s="32" t="s">
        <v>0</v>
      </c>
      <c r="E12" s="8">
        <v>44082</v>
      </c>
      <c r="F12" s="366">
        <v>44633</v>
      </c>
      <c r="G12" s="82"/>
      <c r="H12" s="10">
        <f t="shared" si="2"/>
        <v>44723</v>
      </c>
      <c r="I12" s="11">
        <f t="shared" ca="1" si="0"/>
        <v>34</v>
      </c>
      <c r="J12" s="12" t="str">
        <f t="shared" ca="1" si="1"/>
        <v>NOT DUE</v>
      </c>
      <c r="K12" s="24"/>
      <c r="L12" s="15"/>
    </row>
    <row r="13" spans="1:12" ht="24">
      <c r="A13" s="44" t="s">
        <v>2303</v>
      </c>
      <c r="B13" s="24" t="s">
        <v>1187</v>
      </c>
      <c r="C13" s="24" t="s">
        <v>1944</v>
      </c>
      <c r="D13" s="32" t="s">
        <v>378</v>
      </c>
      <c r="E13" s="8">
        <v>44082</v>
      </c>
      <c r="F13" s="8">
        <v>44082</v>
      </c>
      <c r="G13" s="82"/>
      <c r="H13" s="10">
        <f>F13+(365*2)</f>
        <v>44812</v>
      </c>
      <c r="I13" s="11">
        <f t="shared" ca="1" si="0"/>
        <v>123</v>
      </c>
      <c r="J13" s="12" t="str">
        <f t="shared" ca="1" si="1"/>
        <v>NOT DUE</v>
      </c>
      <c r="K13" s="24"/>
      <c r="L13" s="15"/>
    </row>
    <row r="14" spans="1:12" ht="24">
      <c r="A14" s="44" t="s">
        <v>2304</v>
      </c>
      <c r="B14" s="24" t="s">
        <v>1939</v>
      </c>
      <c r="C14" s="24" t="s">
        <v>1944</v>
      </c>
      <c r="D14" s="32" t="s">
        <v>378</v>
      </c>
      <c r="E14" s="8">
        <v>44082</v>
      </c>
      <c r="F14" s="8">
        <v>44082</v>
      </c>
      <c r="G14" s="82"/>
      <c r="H14" s="10">
        <f t="shared" ref="H14:H18" si="3">F14+(365*2)</f>
        <v>44812</v>
      </c>
      <c r="I14" s="11">
        <f t="shared" ca="1" si="0"/>
        <v>123</v>
      </c>
      <c r="J14" s="12" t="str">
        <f t="shared" ca="1" si="1"/>
        <v>NOT DUE</v>
      </c>
      <c r="K14" s="24"/>
      <c r="L14" s="15"/>
    </row>
    <row r="15" spans="1:12" ht="24">
      <c r="A15" s="44" t="s">
        <v>2305</v>
      </c>
      <c r="B15" s="24" t="s">
        <v>1940</v>
      </c>
      <c r="C15" s="24" t="s">
        <v>1944</v>
      </c>
      <c r="D15" s="32" t="s">
        <v>378</v>
      </c>
      <c r="E15" s="8">
        <v>44082</v>
      </c>
      <c r="F15" s="8">
        <v>44082</v>
      </c>
      <c r="G15" s="82"/>
      <c r="H15" s="10">
        <f t="shared" si="3"/>
        <v>44812</v>
      </c>
      <c r="I15" s="11">
        <f t="shared" ca="1" si="0"/>
        <v>123</v>
      </c>
      <c r="J15" s="12" t="str">
        <f t="shared" ca="1" si="1"/>
        <v>NOT DUE</v>
      </c>
      <c r="K15" s="24"/>
      <c r="L15" s="15"/>
    </row>
    <row r="16" spans="1:12" ht="24">
      <c r="A16" s="44" t="s">
        <v>2306</v>
      </c>
      <c r="B16" s="24" t="s">
        <v>1941</v>
      </c>
      <c r="C16" s="24" t="s">
        <v>1942</v>
      </c>
      <c r="D16" s="32" t="s">
        <v>378</v>
      </c>
      <c r="E16" s="8">
        <v>44082</v>
      </c>
      <c r="F16" s="8">
        <v>44082</v>
      </c>
      <c r="G16" s="82"/>
      <c r="H16" s="10">
        <f t="shared" si="3"/>
        <v>44812</v>
      </c>
      <c r="I16" s="11">
        <f t="shared" ca="1" si="0"/>
        <v>123</v>
      </c>
      <c r="J16" s="12" t="str">
        <f t="shared" ca="1" si="1"/>
        <v>NOT DUE</v>
      </c>
      <c r="K16" s="24"/>
      <c r="L16" s="15"/>
    </row>
    <row r="17" spans="1:12">
      <c r="A17" s="44" t="s">
        <v>2307</v>
      </c>
      <c r="B17" s="24" t="s">
        <v>3513</v>
      </c>
      <c r="C17" s="24" t="s">
        <v>35</v>
      </c>
      <c r="D17" s="32" t="s">
        <v>378</v>
      </c>
      <c r="E17" s="8">
        <v>44082</v>
      </c>
      <c r="F17" s="8">
        <v>44082</v>
      </c>
      <c r="G17" s="82"/>
      <c r="H17" s="10">
        <f t="shared" si="3"/>
        <v>44812</v>
      </c>
      <c r="I17" s="11">
        <f t="shared" ca="1" si="0"/>
        <v>123</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123</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E1C9ED-AE97-4118-8887-44A1C5952B17}">
          <x14:formula1>
            <xm:f>Details!$A$1:$A$7</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E20" sqref="E2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1954</v>
      </c>
      <c r="D3" s="518" t="s">
        <v>12</v>
      </c>
      <c r="E3" s="518"/>
      <c r="F3" s="249" t="s">
        <v>2069</v>
      </c>
    </row>
    <row r="4" spans="1:12" ht="18" customHeight="1">
      <c r="A4" s="517" t="s">
        <v>74</v>
      </c>
      <c r="B4" s="517"/>
      <c r="C4" s="29" t="s">
        <v>4684</v>
      </c>
      <c r="D4" s="518" t="s">
        <v>2072</v>
      </c>
      <c r="E4" s="518"/>
      <c r="F4" s="82"/>
    </row>
    <row r="5" spans="1:12" ht="18" customHeight="1">
      <c r="A5" s="517" t="s">
        <v>75</v>
      </c>
      <c r="B5" s="517"/>
      <c r="C5" s="30" t="s">
        <v>4683</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1959</v>
      </c>
      <c r="B8" s="24" t="s">
        <v>1955</v>
      </c>
      <c r="C8" s="24" t="s">
        <v>1956</v>
      </c>
      <c r="D8" s="32" t="s">
        <v>54</v>
      </c>
      <c r="E8" s="8">
        <v>44082</v>
      </c>
      <c r="F8" s="8">
        <v>44082</v>
      </c>
      <c r="G8" s="82"/>
      <c r="H8" s="10">
        <f>F8+(365*3)</f>
        <v>45177</v>
      </c>
      <c r="I8" s="11">
        <f t="shared" ref="I8:I10" ca="1" si="0">IF(ISBLANK(H8),"",H8-DATE(YEAR(NOW()),MONTH(NOW()),DAY(NOW())))</f>
        <v>488</v>
      </c>
      <c r="J8" s="12" t="str">
        <f t="shared" ref="J8:J10" ca="1" si="1">IF(I8="","",IF(I8&lt;0,"OVERDUE","NOT DUE"))</f>
        <v>NOT DUE</v>
      </c>
      <c r="K8" s="24" t="s">
        <v>1928</v>
      </c>
      <c r="L8" s="15"/>
    </row>
    <row r="9" spans="1:12">
      <c r="A9" s="12" t="s">
        <v>1960</v>
      </c>
      <c r="B9" s="24" t="s">
        <v>3509</v>
      </c>
      <c r="C9" s="24" t="s">
        <v>1956</v>
      </c>
      <c r="D9" s="32" t="s">
        <v>1785</v>
      </c>
      <c r="E9" s="8">
        <v>44082</v>
      </c>
      <c r="F9" s="8">
        <v>44082</v>
      </c>
      <c r="G9" s="82"/>
      <c r="H9" s="10">
        <f>F9+(365*5)</f>
        <v>45907</v>
      </c>
      <c r="I9" s="11">
        <f t="shared" ca="1" si="0"/>
        <v>1218</v>
      </c>
      <c r="J9" s="12" t="str">
        <f t="shared" ca="1" si="1"/>
        <v>NOT DUE</v>
      </c>
      <c r="K9" s="24" t="s">
        <v>1928</v>
      </c>
      <c r="L9" s="15"/>
    </row>
    <row r="10" spans="1:12" ht="48">
      <c r="A10" s="273" t="s">
        <v>3508</v>
      </c>
      <c r="B10" s="24" t="s">
        <v>1957</v>
      </c>
      <c r="C10" s="24" t="s">
        <v>1958</v>
      </c>
      <c r="D10" s="32" t="s">
        <v>3</v>
      </c>
      <c r="E10" s="8">
        <v>44082</v>
      </c>
      <c r="F10" s="306">
        <v>44628</v>
      </c>
      <c r="G10" s="82"/>
      <c r="H10" s="10">
        <f>F10+182</f>
        <v>44810</v>
      </c>
      <c r="I10" s="11">
        <f t="shared" ca="1" si="0"/>
        <v>121</v>
      </c>
      <c r="J10" s="12" t="str">
        <f t="shared" ca="1" si="1"/>
        <v>NOT DUE</v>
      </c>
      <c r="K10" s="24" t="s">
        <v>1961</v>
      </c>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4952</v>
      </c>
      <c r="E16" s="466" t="s">
        <v>5001</v>
      </c>
      <c r="F16" s="466"/>
      <c r="G16" s="466"/>
      <c r="I16" s="462" t="s">
        <v>4949</v>
      </c>
      <c r="J16" s="462"/>
      <c r="K16" s="462"/>
    </row>
    <row r="17" spans="1:11">
      <c r="A17" s="220"/>
      <c r="E17" s="463"/>
      <c r="F17" s="463"/>
      <c r="G17" s="463"/>
      <c r="I17" s="463"/>
      <c r="J17" s="463"/>
      <c r="K17" s="463"/>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7689952-2DCF-463A-9F71-75CBA4E3C796}">
          <x14:formula1>
            <xm:f>Details!$A$1:$A$7</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F8" sqref="F8: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1962</v>
      </c>
      <c r="D3" s="518" t="s">
        <v>12</v>
      </c>
      <c r="E3" s="518"/>
      <c r="F3" s="249" t="s">
        <v>2068</v>
      </c>
    </row>
    <row r="4" spans="1:12" ht="18" customHeight="1">
      <c r="A4" s="517" t="s">
        <v>74</v>
      </c>
      <c r="B4" s="517"/>
      <c r="C4" s="29" t="s">
        <v>4686</v>
      </c>
      <c r="D4" s="518" t="s">
        <v>2072</v>
      </c>
      <c r="E4" s="518"/>
      <c r="F4" s="254"/>
    </row>
    <row r="5" spans="1:12" ht="18" customHeight="1">
      <c r="A5" s="517" t="s">
        <v>75</v>
      </c>
      <c r="B5" s="517"/>
      <c r="C5" s="30" t="s">
        <v>4685</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271" t="s">
        <v>1969</v>
      </c>
      <c r="B8" s="24" t="s">
        <v>1963</v>
      </c>
      <c r="C8" s="24" t="s">
        <v>1964</v>
      </c>
      <c r="D8" s="32" t="s">
        <v>1</v>
      </c>
      <c r="E8" s="8">
        <v>44082</v>
      </c>
      <c r="F8" s="366">
        <v>44689</v>
      </c>
      <c r="G8" s="82"/>
      <c r="H8" s="10">
        <f>F8+(1)</f>
        <v>44690</v>
      </c>
      <c r="I8" s="11">
        <f t="shared" ref="I8:I12" ca="1" si="0">IF(ISBLANK(H8),"",H8-DATE(YEAR(NOW()),MONTH(NOW()),DAY(NOW())))</f>
        <v>1</v>
      </c>
      <c r="J8" s="12" t="str">
        <f t="shared" ref="J8:J12" ca="1" si="1">IF(I8="","",IF(I8&lt;0,"OVERDUE","NOT DUE"))</f>
        <v>NOT DUE</v>
      </c>
      <c r="K8" s="24" t="s">
        <v>1973</v>
      </c>
      <c r="L8" s="15"/>
    </row>
    <row r="9" spans="1:12" ht="28.5" customHeight="1">
      <c r="A9" s="273" t="s">
        <v>1970</v>
      </c>
      <c r="B9" s="24" t="s">
        <v>2009</v>
      </c>
      <c r="C9" s="24" t="s">
        <v>388</v>
      </c>
      <c r="D9" s="32" t="s">
        <v>4</v>
      </c>
      <c r="E9" s="8">
        <v>44082</v>
      </c>
      <c r="F9" s="366">
        <v>44689</v>
      </c>
      <c r="G9" s="82"/>
      <c r="H9" s="10">
        <f>F9+(30)</f>
        <v>44719</v>
      </c>
      <c r="I9" s="11">
        <f t="shared" ca="1" si="0"/>
        <v>30</v>
      </c>
      <c r="J9" s="12" t="str">
        <f t="shared" ca="1" si="1"/>
        <v>NOT DUE</v>
      </c>
      <c r="K9" s="24" t="s">
        <v>1974</v>
      </c>
      <c r="L9" s="15"/>
    </row>
    <row r="10" spans="1:12" ht="28.5" customHeight="1">
      <c r="A10" s="12" t="s">
        <v>1970</v>
      </c>
      <c r="B10" s="24" t="s">
        <v>1965</v>
      </c>
      <c r="C10" s="24" t="s">
        <v>1966</v>
      </c>
      <c r="D10" s="32" t="s">
        <v>378</v>
      </c>
      <c r="E10" s="8">
        <v>44082</v>
      </c>
      <c r="F10" s="8">
        <v>44082</v>
      </c>
      <c r="G10" s="82"/>
      <c r="H10" s="10">
        <f>F10+(365*2)</f>
        <v>44812</v>
      </c>
      <c r="I10" s="11">
        <f t="shared" ca="1" si="0"/>
        <v>123</v>
      </c>
      <c r="J10" s="12" t="str">
        <f t="shared" ca="1" si="1"/>
        <v>NOT DUE</v>
      </c>
      <c r="K10" s="24" t="s">
        <v>1974</v>
      </c>
      <c r="L10" s="15"/>
    </row>
    <row r="11" spans="1:12" ht="18" customHeight="1">
      <c r="A11" s="12" t="s">
        <v>1971</v>
      </c>
      <c r="B11" s="24" t="s">
        <v>1967</v>
      </c>
      <c r="C11" s="24" t="s">
        <v>596</v>
      </c>
      <c r="D11" s="32" t="s">
        <v>1977</v>
      </c>
      <c r="E11" s="8">
        <v>44082</v>
      </c>
      <c r="F11" s="8">
        <v>44082</v>
      </c>
      <c r="G11" s="82"/>
      <c r="H11" s="10">
        <f>F11+(365*10)</f>
        <v>47732</v>
      </c>
      <c r="I11" s="11">
        <f t="shared" ca="1" si="0"/>
        <v>3043</v>
      </c>
      <c r="J11" s="12" t="str">
        <f t="shared" ca="1" si="1"/>
        <v>NOT DUE</v>
      </c>
      <c r="K11" s="24" t="s">
        <v>1975</v>
      </c>
      <c r="L11" s="15"/>
    </row>
    <row r="12" spans="1:12" ht="24" customHeight="1">
      <c r="A12" s="12" t="s">
        <v>1972</v>
      </c>
      <c r="B12" s="24" t="s">
        <v>1968</v>
      </c>
      <c r="C12" s="24" t="s">
        <v>596</v>
      </c>
      <c r="D12" s="32" t="s">
        <v>378</v>
      </c>
      <c r="E12" s="8">
        <v>44082</v>
      </c>
      <c r="F12" s="8">
        <v>44082</v>
      </c>
      <c r="G12" s="82"/>
      <c r="H12" s="10">
        <f>F12+(365*2)</f>
        <v>44812</v>
      </c>
      <c r="I12" s="11">
        <f t="shared" ca="1" si="0"/>
        <v>123</v>
      </c>
      <c r="J12" s="12" t="str">
        <f t="shared" ca="1" si="1"/>
        <v>NOT DUE</v>
      </c>
      <c r="K12" s="24" t="s">
        <v>1976</v>
      </c>
      <c r="L12" s="15"/>
    </row>
    <row r="14" spans="1:12">
      <c r="A14" s="220"/>
    </row>
    <row r="15" spans="1:12">
      <c r="A15" s="220"/>
    </row>
    <row r="16" spans="1:12">
      <c r="A16" s="220"/>
    </row>
    <row r="17" spans="1:11">
      <c r="A17" s="220"/>
      <c r="B17" s="206" t="s">
        <v>4545</v>
      </c>
      <c r="D17" s="39" t="s">
        <v>3926</v>
      </c>
      <c r="H17" s="206" t="s">
        <v>3927</v>
      </c>
    </row>
    <row r="18" spans="1:11">
      <c r="A18" s="220"/>
    </row>
    <row r="19" spans="1:11">
      <c r="A19" s="220"/>
      <c r="C19" s="247" t="s">
        <v>4952</v>
      </c>
      <c r="E19" s="466" t="s">
        <v>5001</v>
      </c>
      <c r="F19" s="466"/>
      <c r="G19" s="466"/>
      <c r="I19" s="462" t="s">
        <v>4949</v>
      </c>
      <c r="J19" s="462"/>
      <c r="K19" s="462"/>
    </row>
    <row r="20" spans="1:11">
      <c r="A20" s="220"/>
      <c r="E20" s="463"/>
      <c r="F20" s="463"/>
      <c r="G20" s="463"/>
      <c r="I20" s="463"/>
      <c r="J20" s="463"/>
      <c r="K20" s="463"/>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7F670CC-CEEB-489F-9AFE-5C62EF3A2817}">
          <x14:formula1>
            <xm:f>Details!$A$1:$A$7</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topLeftCell="A49" zoomScaleNormal="100" workbookViewId="0">
      <selection activeCell="F21" sqref="F21: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1992</v>
      </c>
      <c r="D3" s="518" t="s">
        <v>12</v>
      </c>
      <c r="E3" s="518"/>
      <c r="F3" s="249" t="s">
        <v>2204</v>
      </c>
    </row>
    <row r="4" spans="1:12" ht="18" customHeight="1">
      <c r="A4" s="517" t="s">
        <v>74</v>
      </c>
      <c r="B4" s="517"/>
      <c r="C4" s="29" t="s">
        <v>4699</v>
      </c>
      <c r="D4" s="518" t="s">
        <v>2072</v>
      </c>
      <c r="E4" s="518"/>
      <c r="F4" s="246">
        <f>'Running Hours'!B17</f>
        <v>6971</v>
      </c>
    </row>
    <row r="5" spans="1:12" ht="18" customHeight="1">
      <c r="A5" s="517" t="s">
        <v>75</v>
      </c>
      <c r="B5" s="517"/>
      <c r="C5" s="30" t="s">
        <v>4700</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44689</v>
      </c>
      <c r="G8" s="45"/>
      <c r="H8" s="10">
        <f>F8+(1)</f>
        <v>44690</v>
      </c>
      <c r="I8" s="11">
        <f t="shared" ref="I8:I57" ca="1" si="0">IF(ISBLANK(H8),"",H8-DATE(YEAR(NOW()),MONTH(NOW()),DAY(NOW())))</f>
        <v>1</v>
      </c>
      <c r="J8" s="12" t="str">
        <f t="shared" ref="J8:J57" ca="1" si="1">IF(I8="","",IF(I8&lt;0,"OVERDUE","NOT DUE"))</f>
        <v>NOT DUE</v>
      </c>
      <c r="K8" s="24"/>
      <c r="L8" s="15"/>
    </row>
    <row r="9" spans="1:12" ht="53.25" customHeight="1">
      <c r="A9" s="274" t="s">
        <v>2229</v>
      </c>
      <c r="B9" s="24" t="s">
        <v>1995</v>
      </c>
      <c r="C9" s="24" t="s">
        <v>1996</v>
      </c>
      <c r="D9" s="32" t="s">
        <v>25</v>
      </c>
      <c r="E9" s="8">
        <v>44082</v>
      </c>
      <c r="F9" s="366">
        <v>44682</v>
      </c>
      <c r="G9" s="45"/>
      <c r="H9" s="10">
        <f>F9+7</f>
        <v>44689</v>
      </c>
      <c r="I9" s="11">
        <f t="shared" ca="1" si="0"/>
        <v>0</v>
      </c>
      <c r="J9" s="12" t="str">
        <f t="shared" ca="1" si="1"/>
        <v>NOT DUE</v>
      </c>
      <c r="K9" s="24"/>
      <c r="L9" s="15"/>
    </row>
    <row r="10" spans="1:12" ht="60">
      <c r="A10" s="273" t="s">
        <v>2230</v>
      </c>
      <c r="B10" s="24" t="s">
        <v>1997</v>
      </c>
      <c r="C10" s="24" t="s">
        <v>1996</v>
      </c>
      <c r="D10" s="32" t="s">
        <v>1786</v>
      </c>
      <c r="E10" s="8">
        <v>44082</v>
      </c>
      <c r="F10" s="366">
        <v>44661</v>
      </c>
      <c r="G10" s="45"/>
      <c r="H10" s="10">
        <f>F10+30</f>
        <v>44691</v>
      </c>
      <c r="I10" s="11">
        <f t="shared" ca="1" si="0"/>
        <v>2</v>
      </c>
      <c r="J10" s="12" t="str">
        <f t="shared" ca="1" si="1"/>
        <v>NOT DUE</v>
      </c>
      <c r="K10" s="24"/>
      <c r="L10" s="15"/>
    </row>
    <row r="11" spans="1:12" ht="48">
      <c r="A11" s="278" t="s">
        <v>2231</v>
      </c>
      <c r="B11" s="24" t="s">
        <v>1998</v>
      </c>
      <c r="C11" s="24" t="s">
        <v>1996</v>
      </c>
      <c r="D11" s="32" t="s">
        <v>0</v>
      </c>
      <c r="E11" s="8">
        <v>44082</v>
      </c>
      <c r="F11" s="366">
        <v>44629</v>
      </c>
      <c r="G11" s="45"/>
      <c r="H11" s="10">
        <f>F11+90</f>
        <v>44719</v>
      </c>
      <c r="I11" s="11">
        <f t="shared" ca="1" si="0"/>
        <v>30</v>
      </c>
      <c r="J11" s="12" t="str">
        <f t="shared" ca="1" si="1"/>
        <v>NOT DUE</v>
      </c>
      <c r="K11" s="24"/>
      <c r="L11" s="15"/>
    </row>
    <row r="12" spans="1:12" ht="36">
      <c r="A12" s="12" t="s">
        <v>2232</v>
      </c>
      <c r="B12" s="24" t="s">
        <v>1999</v>
      </c>
      <c r="C12" s="24" t="s">
        <v>5006</v>
      </c>
      <c r="D12" s="32" t="s">
        <v>5005</v>
      </c>
      <c r="E12" s="8">
        <v>44082</v>
      </c>
      <c r="F12" s="366">
        <v>44629</v>
      </c>
      <c r="G12" s="45"/>
      <c r="H12" s="10">
        <f>F12+182</f>
        <v>44811</v>
      </c>
      <c r="I12" s="11">
        <f t="shared" ca="1" si="0"/>
        <v>122</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125</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1218</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1218</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1218</v>
      </c>
      <c r="J16" s="12" t="str">
        <f t="shared" ca="1" si="1"/>
        <v>NOT DUE</v>
      </c>
      <c r="K16" s="24" t="s">
        <v>2034</v>
      </c>
      <c r="L16" s="15"/>
    </row>
    <row r="17" spans="1:12" ht="36">
      <c r="A17" s="271" t="s">
        <v>2237</v>
      </c>
      <c r="B17" s="24" t="s">
        <v>1042</v>
      </c>
      <c r="C17" s="24" t="s">
        <v>1043</v>
      </c>
      <c r="D17" s="32" t="s">
        <v>1</v>
      </c>
      <c r="E17" s="8">
        <v>44082</v>
      </c>
      <c r="F17" s="366">
        <v>44689</v>
      </c>
      <c r="G17" s="45"/>
      <c r="H17" s="10">
        <f>F17+1</f>
        <v>44690</v>
      </c>
      <c r="I17" s="11">
        <f t="shared" ca="1" si="0"/>
        <v>1</v>
      </c>
      <c r="J17" s="12" t="str">
        <f t="shared" ca="1" si="1"/>
        <v>NOT DUE</v>
      </c>
      <c r="K17" s="24" t="s">
        <v>1072</v>
      </c>
      <c r="L17" s="15"/>
    </row>
    <row r="18" spans="1:12" ht="36">
      <c r="A18" s="271" t="s">
        <v>2238</v>
      </c>
      <c r="B18" s="24" t="s">
        <v>1044</v>
      </c>
      <c r="C18" s="24" t="s">
        <v>1045</v>
      </c>
      <c r="D18" s="32" t="s">
        <v>1</v>
      </c>
      <c r="E18" s="8">
        <v>44082</v>
      </c>
      <c r="F18" s="366">
        <v>44689</v>
      </c>
      <c r="G18" s="45"/>
      <c r="H18" s="10">
        <f t="shared" ref="H18:H19" si="3">F18+1</f>
        <v>44690</v>
      </c>
      <c r="I18" s="11">
        <f t="shared" ca="1" si="0"/>
        <v>1</v>
      </c>
      <c r="J18" s="12" t="str">
        <f t="shared" ca="1" si="1"/>
        <v>NOT DUE</v>
      </c>
      <c r="K18" s="24" t="s">
        <v>1073</v>
      </c>
      <c r="L18" s="15"/>
    </row>
    <row r="19" spans="1:12" ht="36">
      <c r="A19" s="271" t="s">
        <v>2239</v>
      </c>
      <c r="B19" s="24" t="s">
        <v>1046</v>
      </c>
      <c r="C19" s="24" t="s">
        <v>1047</v>
      </c>
      <c r="D19" s="32" t="s">
        <v>1</v>
      </c>
      <c r="E19" s="8">
        <v>44082</v>
      </c>
      <c r="F19" s="366">
        <v>44689</v>
      </c>
      <c r="G19" s="45"/>
      <c r="H19" s="10">
        <f t="shared" si="3"/>
        <v>44690</v>
      </c>
      <c r="I19" s="11">
        <f t="shared" ca="1" si="0"/>
        <v>1</v>
      </c>
      <c r="J19" s="12" t="str">
        <f t="shared" ca="1" si="1"/>
        <v>NOT DUE</v>
      </c>
      <c r="K19" s="24" t="s">
        <v>1074</v>
      </c>
      <c r="L19" s="15"/>
    </row>
    <row r="20" spans="1:12" ht="38.25" customHeight="1">
      <c r="A20" s="274" t="s">
        <v>2240</v>
      </c>
      <c r="B20" s="24" t="s">
        <v>1048</v>
      </c>
      <c r="C20" s="24" t="s">
        <v>1049</v>
      </c>
      <c r="D20" s="32" t="s">
        <v>4</v>
      </c>
      <c r="E20" s="8">
        <v>44082</v>
      </c>
      <c r="F20" s="366">
        <v>44661</v>
      </c>
      <c r="G20" s="45"/>
      <c r="H20" s="10">
        <f>F20+30</f>
        <v>44691</v>
      </c>
      <c r="I20" s="11">
        <f t="shared" ca="1" si="0"/>
        <v>2</v>
      </c>
      <c r="J20" s="12" t="str">
        <f t="shared" ca="1" si="1"/>
        <v>NOT DUE</v>
      </c>
      <c r="K20" s="24" t="s">
        <v>1075</v>
      </c>
      <c r="L20" s="15"/>
    </row>
    <row r="21" spans="1:12" ht="24">
      <c r="A21" s="271" t="s">
        <v>2241</v>
      </c>
      <c r="B21" s="24" t="s">
        <v>1050</v>
      </c>
      <c r="C21" s="24" t="s">
        <v>1051</v>
      </c>
      <c r="D21" s="32" t="s">
        <v>1</v>
      </c>
      <c r="E21" s="8">
        <v>44082</v>
      </c>
      <c r="F21" s="366">
        <v>44689</v>
      </c>
      <c r="G21" s="45"/>
      <c r="H21" s="10">
        <f t="shared" ref="H21:H23" si="4">F21+1</f>
        <v>44690</v>
      </c>
      <c r="I21" s="11">
        <f t="shared" ca="1" si="0"/>
        <v>1</v>
      </c>
      <c r="J21" s="12" t="str">
        <f t="shared" ca="1" si="1"/>
        <v>NOT DUE</v>
      </c>
      <c r="K21" s="24" t="s">
        <v>1076</v>
      </c>
      <c r="L21" s="15"/>
    </row>
    <row r="22" spans="1:12" ht="26.45" customHeight="1">
      <c r="A22" s="271" t="s">
        <v>2242</v>
      </c>
      <c r="B22" s="24" t="s">
        <v>1052</v>
      </c>
      <c r="C22" s="24" t="s">
        <v>1053</v>
      </c>
      <c r="D22" s="32" t="s">
        <v>1</v>
      </c>
      <c r="E22" s="8">
        <v>44082</v>
      </c>
      <c r="F22" s="366">
        <v>44689</v>
      </c>
      <c r="G22" s="45"/>
      <c r="H22" s="10">
        <f t="shared" si="4"/>
        <v>44690</v>
      </c>
      <c r="I22" s="11">
        <f t="shared" ca="1" si="0"/>
        <v>1</v>
      </c>
      <c r="J22" s="12" t="str">
        <f t="shared" ca="1" si="1"/>
        <v>NOT DUE</v>
      </c>
      <c r="K22" s="24" t="s">
        <v>1077</v>
      </c>
      <c r="L22" s="15"/>
    </row>
    <row r="23" spans="1:12" ht="26.45" customHeight="1">
      <c r="A23" s="271" t="s">
        <v>2243</v>
      </c>
      <c r="B23" s="24" t="s">
        <v>1054</v>
      </c>
      <c r="C23" s="24" t="s">
        <v>1055</v>
      </c>
      <c r="D23" s="32" t="s">
        <v>1</v>
      </c>
      <c r="E23" s="8">
        <v>44082</v>
      </c>
      <c r="F23" s="366">
        <v>44689</v>
      </c>
      <c r="G23" s="45"/>
      <c r="H23" s="10">
        <f t="shared" si="4"/>
        <v>44690</v>
      </c>
      <c r="I23" s="11">
        <f t="shared" ca="1" si="0"/>
        <v>1</v>
      </c>
      <c r="J23" s="12" t="str">
        <f t="shared" ca="1" si="1"/>
        <v>NOT DUE</v>
      </c>
      <c r="K23" s="24" t="s">
        <v>1077</v>
      </c>
      <c r="L23" s="15"/>
    </row>
    <row r="24" spans="1:12" ht="26.45" customHeight="1">
      <c r="A24" s="271" t="s">
        <v>2244</v>
      </c>
      <c r="B24" s="24" t="s">
        <v>1056</v>
      </c>
      <c r="C24" s="24" t="s">
        <v>1043</v>
      </c>
      <c r="D24" s="32" t="s">
        <v>1</v>
      </c>
      <c r="E24" s="8">
        <v>44082</v>
      </c>
      <c r="F24" s="366">
        <v>44689</v>
      </c>
      <c r="G24" s="45"/>
      <c r="H24" s="10">
        <f>F24+1</f>
        <v>44690</v>
      </c>
      <c r="I24" s="11">
        <f t="shared" ca="1" si="0"/>
        <v>1</v>
      </c>
      <c r="J24" s="12" t="str">
        <f t="shared" ca="1" si="1"/>
        <v>NOT DUE</v>
      </c>
      <c r="K24" s="24" t="s">
        <v>1077</v>
      </c>
      <c r="L24" s="15"/>
    </row>
    <row r="25" spans="1:12" ht="26.45" customHeight="1">
      <c r="A25" s="12" t="s">
        <v>2245</v>
      </c>
      <c r="B25" s="24" t="s">
        <v>1057</v>
      </c>
      <c r="C25" s="24" t="s">
        <v>5007</v>
      </c>
      <c r="D25" s="32" t="s">
        <v>3</v>
      </c>
      <c r="E25" s="8">
        <v>44082</v>
      </c>
      <c r="F25" s="306">
        <v>44815</v>
      </c>
      <c r="G25" s="45"/>
      <c r="H25" s="10">
        <f t="shared" ref="H25:H38" si="5">F25+182</f>
        <v>44997</v>
      </c>
      <c r="I25" s="11">
        <f t="shared" ca="1" si="0"/>
        <v>308</v>
      </c>
      <c r="J25" s="12" t="str">
        <f t="shared" ca="1" si="1"/>
        <v>NOT DUE</v>
      </c>
      <c r="K25" s="24" t="s">
        <v>1077</v>
      </c>
      <c r="L25" s="15"/>
    </row>
    <row r="26" spans="1:12" ht="24">
      <c r="A26" s="12" t="s">
        <v>2246</v>
      </c>
      <c r="B26" s="24" t="s">
        <v>1059</v>
      </c>
      <c r="C26" s="24"/>
      <c r="D26" s="32" t="s">
        <v>4</v>
      </c>
      <c r="E26" s="8">
        <v>44082</v>
      </c>
      <c r="F26" s="366">
        <v>44629</v>
      </c>
      <c r="G26" s="45"/>
      <c r="H26" s="10">
        <f t="shared" si="5"/>
        <v>44811</v>
      </c>
      <c r="I26" s="11">
        <f t="shared" ca="1" si="0"/>
        <v>122</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488</v>
      </c>
      <c r="J27" s="12" t="str">
        <f t="shared" ca="1" si="1"/>
        <v>NOT DUE</v>
      </c>
      <c r="K27" s="24" t="s">
        <v>1078</v>
      </c>
      <c r="L27" s="113"/>
    </row>
    <row r="28" spans="1:12" ht="26.45" customHeight="1">
      <c r="A28" s="12" t="s">
        <v>2248</v>
      </c>
      <c r="B28" s="24" t="s">
        <v>1060</v>
      </c>
      <c r="C28" s="24" t="s">
        <v>1061</v>
      </c>
      <c r="D28" s="32" t="s">
        <v>0</v>
      </c>
      <c r="E28" s="8">
        <v>44082</v>
      </c>
      <c r="F28" s="366">
        <v>44629</v>
      </c>
      <c r="G28" s="45"/>
      <c r="H28" s="10">
        <f>F28+90</f>
        <v>44719</v>
      </c>
      <c r="I28" s="11">
        <f t="shared" ca="1" si="0"/>
        <v>30</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122</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122</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122</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122</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122</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122</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853</v>
      </c>
      <c r="J35" s="12" t="str">
        <f t="shared" ca="1" si="1"/>
        <v>NOT DUE</v>
      </c>
      <c r="K35" s="24" t="s">
        <v>2035</v>
      </c>
      <c r="L35" s="113"/>
    </row>
    <row r="36" spans="1:12" ht="15" customHeight="1">
      <c r="A36" s="12" t="s">
        <v>2256</v>
      </c>
      <c r="B36" s="24" t="s">
        <v>2007</v>
      </c>
      <c r="C36" s="24" t="s">
        <v>2008</v>
      </c>
      <c r="D36" s="32" t="s">
        <v>378</v>
      </c>
      <c r="E36" s="8">
        <v>44082</v>
      </c>
      <c r="F36" s="366">
        <v>44633</v>
      </c>
      <c r="G36" s="45"/>
      <c r="H36" s="10">
        <f t="shared" si="5"/>
        <v>44815</v>
      </c>
      <c r="I36" s="11">
        <f t="shared" ca="1" si="0"/>
        <v>126</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126</v>
      </c>
      <c r="J37" s="12" t="str">
        <f t="shared" ca="1" si="1"/>
        <v>NOT DUE</v>
      </c>
      <c r="K37" s="24" t="s">
        <v>2037</v>
      </c>
      <c r="L37" s="15"/>
    </row>
    <row r="38" spans="1:12" ht="15" customHeight="1">
      <c r="A38" s="278" t="s">
        <v>2258</v>
      </c>
      <c r="B38" s="24" t="s">
        <v>2010</v>
      </c>
      <c r="C38" s="24" t="s">
        <v>2011</v>
      </c>
      <c r="D38" s="32" t="s">
        <v>3</v>
      </c>
      <c r="E38" s="8">
        <v>44082</v>
      </c>
      <c r="F38" s="306">
        <v>44633</v>
      </c>
      <c r="G38" s="45"/>
      <c r="H38" s="10">
        <f t="shared" si="5"/>
        <v>44815</v>
      </c>
      <c r="I38" s="11">
        <f t="shared" ca="1" si="0"/>
        <v>126</v>
      </c>
      <c r="J38" s="12" t="str">
        <f t="shared" ca="1" si="1"/>
        <v>NOT DUE</v>
      </c>
      <c r="K38" s="24" t="s">
        <v>2038</v>
      </c>
      <c r="L38" s="15"/>
    </row>
    <row r="39" spans="1:12">
      <c r="A39" s="12" t="s">
        <v>2259</v>
      </c>
      <c r="B39" s="24" t="s">
        <v>2012</v>
      </c>
      <c r="C39" s="24" t="s">
        <v>1041</v>
      </c>
      <c r="D39" s="32" t="s">
        <v>2031</v>
      </c>
      <c r="E39" s="8">
        <v>44082</v>
      </c>
      <c r="F39" s="306">
        <v>44268</v>
      </c>
      <c r="G39" s="45"/>
      <c r="H39" s="10">
        <f>F39+(365*7.5)</f>
        <v>47005.5</v>
      </c>
      <c r="I39" s="11">
        <f t="shared" ca="1" si="0"/>
        <v>2316.5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2130.5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2130.5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2130.5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2130.5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2130.5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2130.5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2130.5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2130.5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2130.5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2130.5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2130.5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2130.5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2130.5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2130.5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2130.5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2130.5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2130.5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2130.5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6" t="s">
        <v>5001</v>
      </c>
      <c r="F63" s="466"/>
      <c r="G63" s="466"/>
      <c r="I63" s="462" t="s">
        <v>4949</v>
      </c>
      <c r="J63" s="462"/>
      <c r="K63" s="462"/>
    </row>
    <row r="64" spans="1:12">
      <c r="A64" s="220"/>
      <c r="E64" s="463"/>
      <c r="F64" s="463"/>
      <c r="G64" s="463"/>
      <c r="I64" s="463"/>
      <c r="J64" s="463"/>
      <c r="K64" s="463"/>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F923DE3-812A-4C13-9E6D-7D0EFCFF0676}">
          <x14:formula1>
            <xm:f>Details!$A$1:$A$7</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zoomScaleNormal="100" workbookViewId="0">
      <selection activeCell="F21" sqref="F21: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2040</v>
      </c>
      <c r="D3" s="518" t="s">
        <v>12</v>
      </c>
      <c r="E3" s="518"/>
      <c r="F3" s="251" t="s">
        <v>2205</v>
      </c>
    </row>
    <row r="4" spans="1:12" ht="18" customHeight="1">
      <c r="A4" s="517" t="s">
        <v>74</v>
      </c>
      <c r="B4" s="517"/>
      <c r="C4" s="29" t="s">
        <v>4699</v>
      </c>
      <c r="D4" s="518" t="s">
        <v>2072</v>
      </c>
      <c r="E4" s="518"/>
      <c r="F4" s="255">
        <f>'Running Hours'!B18</f>
        <v>5193</v>
      </c>
    </row>
    <row r="5" spans="1:12" ht="18" customHeight="1">
      <c r="A5" s="517" t="s">
        <v>75</v>
      </c>
      <c r="B5" s="517"/>
      <c r="C5" s="30" t="s">
        <v>4700</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44689</v>
      </c>
      <c r="G8" s="45"/>
      <c r="H8" s="10">
        <f>F8+(1)</f>
        <v>44690</v>
      </c>
      <c r="I8" s="11">
        <f t="shared" ref="I8:I57" ca="1" si="0">IF(ISBLANK(H8),"",H8-DATE(YEAR(NOW()),MONTH(NOW()),DAY(NOW())))</f>
        <v>1</v>
      </c>
      <c r="J8" s="12" t="str">
        <f t="shared" ref="J8:J57" ca="1" si="1">IF(I8="","",IF(I8&lt;0,"OVERDUE","NOT DUE"))</f>
        <v>NOT DUE</v>
      </c>
      <c r="K8" s="24"/>
      <c r="L8" s="15"/>
    </row>
    <row r="9" spans="1:12" ht="53.25" customHeight="1">
      <c r="A9" s="274" t="s">
        <v>2229</v>
      </c>
      <c r="B9" s="24" t="s">
        <v>1995</v>
      </c>
      <c r="C9" s="24" t="s">
        <v>1996</v>
      </c>
      <c r="D9" s="32" t="s">
        <v>25</v>
      </c>
      <c r="E9" s="8">
        <v>44082</v>
      </c>
      <c r="F9" s="366">
        <v>44682</v>
      </c>
      <c r="G9" s="45"/>
      <c r="H9" s="10">
        <f>F9+7</f>
        <v>44689</v>
      </c>
      <c r="I9" s="11">
        <f t="shared" ca="1" si="0"/>
        <v>0</v>
      </c>
      <c r="J9" s="12" t="str">
        <f t="shared" ca="1" si="1"/>
        <v>NOT DUE</v>
      </c>
      <c r="K9" s="24"/>
      <c r="L9" s="15"/>
    </row>
    <row r="10" spans="1:12" ht="60">
      <c r="A10" s="273" t="s">
        <v>2230</v>
      </c>
      <c r="B10" s="24" t="s">
        <v>1997</v>
      </c>
      <c r="C10" s="24" t="s">
        <v>1996</v>
      </c>
      <c r="D10" s="32" t="s">
        <v>1786</v>
      </c>
      <c r="E10" s="8">
        <v>44082</v>
      </c>
      <c r="F10" s="366">
        <v>44661</v>
      </c>
      <c r="G10" s="45"/>
      <c r="H10" s="10">
        <f>F10+30</f>
        <v>44691</v>
      </c>
      <c r="I10" s="11">
        <f t="shared" ca="1" si="0"/>
        <v>2</v>
      </c>
      <c r="J10" s="12" t="str">
        <f t="shared" ca="1" si="1"/>
        <v>NOT DUE</v>
      </c>
      <c r="K10" s="24"/>
      <c r="L10" s="15"/>
    </row>
    <row r="11" spans="1:12" ht="48">
      <c r="A11" s="12" t="s">
        <v>2231</v>
      </c>
      <c r="B11" s="24" t="s">
        <v>1998</v>
      </c>
      <c r="C11" s="24" t="s">
        <v>1996</v>
      </c>
      <c r="D11" s="32" t="s">
        <v>0</v>
      </c>
      <c r="E11" s="8">
        <v>44082</v>
      </c>
      <c r="F11" s="366">
        <v>44629</v>
      </c>
      <c r="G11" s="45"/>
      <c r="H11" s="10">
        <f>F11+90</f>
        <v>44719</v>
      </c>
      <c r="I11" s="11">
        <f t="shared" ca="1" si="0"/>
        <v>30</v>
      </c>
      <c r="J11" s="12" t="str">
        <f t="shared" ca="1" si="1"/>
        <v>NOT DUE</v>
      </c>
      <c r="K11" s="24"/>
      <c r="L11" s="15"/>
    </row>
    <row r="12" spans="1:12" ht="36">
      <c r="A12" s="12" t="s">
        <v>2232</v>
      </c>
      <c r="B12" s="24" t="s">
        <v>1999</v>
      </c>
      <c r="C12" s="24" t="s">
        <v>1996</v>
      </c>
      <c r="D12" s="32" t="s">
        <v>2029</v>
      </c>
      <c r="E12" s="8">
        <v>44082</v>
      </c>
      <c r="F12" s="366">
        <v>44629</v>
      </c>
      <c r="G12" s="45"/>
      <c r="H12" s="10">
        <f>F12+182</f>
        <v>44811</v>
      </c>
      <c r="I12" s="11">
        <f t="shared" ca="1" si="0"/>
        <v>122</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125</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1218</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1218</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1218</v>
      </c>
      <c r="J16" s="12" t="str">
        <f t="shared" ca="1" si="1"/>
        <v>NOT DUE</v>
      </c>
      <c r="K16" s="24" t="s">
        <v>2034</v>
      </c>
      <c r="L16" s="15"/>
    </row>
    <row r="17" spans="1:12" ht="36">
      <c r="A17" s="271" t="s">
        <v>2237</v>
      </c>
      <c r="B17" s="24" t="s">
        <v>1042</v>
      </c>
      <c r="C17" s="24" t="s">
        <v>1043</v>
      </c>
      <c r="D17" s="32" t="s">
        <v>1</v>
      </c>
      <c r="E17" s="8">
        <v>44082</v>
      </c>
      <c r="F17" s="366">
        <v>44689</v>
      </c>
      <c r="G17" s="45"/>
      <c r="H17" s="10">
        <f>F17+1</f>
        <v>44690</v>
      </c>
      <c r="I17" s="11">
        <f t="shared" ca="1" si="0"/>
        <v>1</v>
      </c>
      <c r="J17" s="12" t="str">
        <f t="shared" ca="1" si="1"/>
        <v>NOT DUE</v>
      </c>
      <c r="K17" s="24" t="s">
        <v>1072</v>
      </c>
      <c r="L17" s="15"/>
    </row>
    <row r="18" spans="1:12" ht="36">
      <c r="A18" s="271" t="s">
        <v>2238</v>
      </c>
      <c r="B18" s="24" t="s">
        <v>1044</v>
      </c>
      <c r="C18" s="24" t="s">
        <v>1045</v>
      </c>
      <c r="D18" s="32" t="s">
        <v>1</v>
      </c>
      <c r="E18" s="8">
        <v>44082</v>
      </c>
      <c r="F18" s="366">
        <v>44689</v>
      </c>
      <c r="G18" s="45"/>
      <c r="H18" s="10">
        <f t="shared" ref="H18:H19" si="3">F18+1</f>
        <v>44690</v>
      </c>
      <c r="I18" s="11">
        <f t="shared" ca="1" si="0"/>
        <v>1</v>
      </c>
      <c r="J18" s="12" t="str">
        <f t="shared" ca="1" si="1"/>
        <v>NOT DUE</v>
      </c>
      <c r="K18" s="24" t="s">
        <v>1073</v>
      </c>
      <c r="L18" s="15"/>
    </row>
    <row r="19" spans="1:12" ht="36">
      <c r="A19" s="271" t="s">
        <v>2239</v>
      </c>
      <c r="B19" s="24" t="s">
        <v>1046</v>
      </c>
      <c r="C19" s="24" t="s">
        <v>1047</v>
      </c>
      <c r="D19" s="32" t="s">
        <v>1</v>
      </c>
      <c r="E19" s="8">
        <v>44082</v>
      </c>
      <c r="F19" s="366">
        <v>44689</v>
      </c>
      <c r="G19" s="45"/>
      <c r="H19" s="10">
        <f t="shared" si="3"/>
        <v>44690</v>
      </c>
      <c r="I19" s="11">
        <f t="shared" ca="1" si="0"/>
        <v>1</v>
      </c>
      <c r="J19" s="12" t="str">
        <f t="shared" ca="1" si="1"/>
        <v>NOT DUE</v>
      </c>
      <c r="K19" s="24" t="s">
        <v>1074</v>
      </c>
      <c r="L19" s="15"/>
    </row>
    <row r="20" spans="1:12" ht="38.25" customHeight="1">
      <c r="A20" s="273" t="s">
        <v>2240</v>
      </c>
      <c r="B20" s="24" t="s">
        <v>1048</v>
      </c>
      <c r="C20" s="24" t="s">
        <v>1049</v>
      </c>
      <c r="D20" s="32" t="s">
        <v>4</v>
      </c>
      <c r="E20" s="8">
        <v>44082</v>
      </c>
      <c r="F20" s="366">
        <v>44661</v>
      </c>
      <c r="G20" s="45"/>
      <c r="H20" s="10">
        <f>F20+30</f>
        <v>44691</v>
      </c>
      <c r="I20" s="11">
        <f t="shared" ca="1" si="0"/>
        <v>2</v>
      </c>
      <c r="J20" s="12" t="str">
        <f t="shared" ca="1" si="1"/>
        <v>NOT DUE</v>
      </c>
      <c r="K20" s="24" t="s">
        <v>1075</v>
      </c>
      <c r="L20" s="15"/>
    </row>
    <row r="21" spans="1:12" ht="24">
      <c r="A21" s="271" t="s">
        <v>2241</v>
      </c>
      <c r="B21" s="24" t="s">
        <v>1050</v>
      </c>
      <c r="C21" s="24" t="s">
        <v>1051</v>
      </c>
      <c r="D21" s="32" t="s">
        <v>1</v>
      </c>
      <c r="E21" s="8">
        <v>44082</v>
      </c>
      <c r="F21" s="366">
        <v>44689</v>
      </c>
      <c r="G21" s="45"/>
      <c r="H21" s="10">
        <f t="shared" ref="H21:H23" si="4">F21+1</f>
        <v>44690</v>
      </c>
      <c r="I21" s="11">
        <f t="shared" ca="1" si="0"/>
        <v>1</v>
      </c>
      <c r="J21" s="12" t="str">
        <f t="shared" ca="1" si="1"/>
        <v>NOT DUE</v>
      </c>
      <c r="K21" s="24" t="s">
        <v>1076</v>
      </c>
      <c r="L21" s="15"/>
    </row>
    <row r="22" spans="1:12" ht="26.45" customHeight="1">
      <c r="A22" s="271" t="s">
        <v>2242</v>
      </c>
      <c r="B22" s="24" t="s">
        <v>1052</v>
      </c>
      <c r="C22" s="24" t="s">
        <v>1053</v>
      </c>
      <c r="D22" s="32" t="s">
        <v>1</v>
      </c>
      <c r="E22" s="8">
        <v>44082</v>
      </c>
      <c r="F22" s="366">
        <v>44689</v>
      </c>
      <c r="G22" s="45"/>
      <c r="H22" s="10">
        <f t="shared" si="4"/>
        <v>44690</v>
      </c>
      <c r="I22" s="11">
        <f t="shared" ca="1" si="0"/>
        <v>1</v>
      </c>
      <c r="J22" s="12" t="str">
        <f t="shared" ca="1" si="1"/>
        <v>NOT DUE</v>
      </c>
      <c r="K22" s="24" t="s">
        <v>1077</v>
      </c>
      <c r="L22" s="15"/>
    </row>
    <row r="23" spans="1:12" ht="26.45" customHeight="1">
      <c r="A23" s="271" t="s">
        <v>2243</v>
      </c>
      <c r="B23" s="24" t="s">
        <v>1054</v>
      </c>
      <c r="C23" s="24" t="s">
        <v>1055</v>
      </c>
      <c r="D23" s="32" t="s">
        <v>1</v>
      </c>
      <c r="E23" s="8">
        <v>44082</v>
      </c>
      <c r="F23" s="366">
        <v>44689</v>
      </c>
      <c r="G23" s="45"/>
      <c r="H23" s="10">
        <f t="shared" si="4"/>
        <v>44690</v>
      </c>
      <c r="I23" s="11">
        <f t="shared" ca="1" si="0"/>
        <v>1</v>
      </c>
      <c r="J23" s="12" t="str">
        <f t="shared" ca="1" si="1"/>
        <v>NOT DUE</v>
      </c>
      <c r="K23" s="24" t="s">
        <v>1077</v>
      </c>
      <c r="L23" s="15"/>
    </row>
    <row r="24" spans="1:12" ht="26.45" customHeight="1">
      <c r="A24" s="271" t="s">
        <v>2244</v>
      </c>
      <c r="B24" s="24" t="s">
        <v>1056</v>
      </c>
      <c r="C24" s="24" t="s">
        <v>1043</v>
      </c>
      <c r="D24" s="32" t="s">
        <v>1</v>
      </c>
      <c r="E24" s="8">
        <v>44082</v>
      </c>
      <c r="F24" s="366">
        <v>44689</v>
      </c>
      <c r="G24" s="45"/>
      <c r="H24" s="10">
        <f>F24+1</f>
        <v>44690</v>
      </c>
      <c r="I24" s="11">
        <f t="shared" ca="1" si="0"/>
        <v>1</v>
      </c>
      <c r="J24" s="12" t="str">
        <f t="shared" ca="1" si="1"/>
        <v>NOT DUE</v>
      </c>
      <c r="K24" s="24" t="s">
        <v>1077</v>
      </c>
      <c r="L24" s="15"/>
    </row>
    <row r="25" spans="1:12" ht="26.45" customHeight="1">
      <c r="A25" s="12" t="s">
        <v>2245</v>
      </c>
      <c r="B25" s="24" t="s">
        <v>1057</v>
      </c>
      <c r="C25" s="24" t="s">
        <v>1058</v>
      </c>
      <c r="D25" s="32" t="s">
        <v>3</v>
      </c>
      <c r="E25" s="8">
        <v>44082</v>
      </c>
      <c r="F25" s="366">
        <v>44629</v>
      </c>
      <c r="G25" s="45"/>
      <c r="H25" s="10">
        <f t="shared" ref="H25:H38" si="5">F25+182</f>
        <v>44811</v>
      </c>
      <c r="I25" s="11">
        <f t="shared" ca="1" si="0"/>
        <v>122</v>
      </c>
      <c r="J25" s="12" t="str">
        <f t="shared" ca="1" si="1"/>
        <v>NOT DUE</v>
      </c>
      <c r="K25" s="24" t="s">
        <v>1077</v>
      </c>
      <c r="L25" s="15"/>
    </row>
    <row r="26" spans="1:12" ht="24">
      <c r="A26" s="12" t="s">
        <v>2246</v>
      </c>
      <c r="B26" s="24" t="s">
        <v>1059</v>
      </c>
      <c r="C26" s="24" t="s">
        <v>4087</v>
      </c>
      <c r="D26" s="32" t="s">
        <v>4</v>
      </c>
      <c r="E26" s="8">
        <v>44082</v>
      </c>
      <c r="F26" s="366">
        <v>44661</v>
      </c>
      <c r="G26" s="45"/>
      <c r="H26" s="10">
        <f>F26+30</f>
        <v>44691</v>
      </c>
      <c r="I26" s="11">
        <f t="shared" ca="1" si="0"/>
        <v>2</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488</v>
      </c>
      <c r="J27" s="12" t="str">
        <f t="shared" ca="1" si="1"/>
        <v>NOT DUE</v>
      </c>
      <c r="K27" s="24" t="s">
        <v>1078</v>
      </c>
      <c r="L27" s="113"/>
    </row>
    <row r="28" spans="1:12" ht="26.45" customHeight="1">
      <c r="A28" s="12" t="s">
        <v>2248</v>
      </c>
      <c r="B28" s="24" t="s">
        <v>1060</v>
      </c>
      <c r="C28" s="24" t="s">
        <v>1061</v>
      </c>
      <c r="D28" s="32" t="s">
        <v>3612</v>
      </c>
      <c r="E28" s="8">
        <v>44082</v>
      </c>
      <c r="F28" s="366">
        <v>44629</v>
      </c>
      <c r="G28" s="45"/>
      <c r="H28" s="10">
        <f>F28+90</f>
        <v>44719</v>
      </c>
      <c r="I28" s="11">
        <f t="shared" ca="1" si="0"/>
        <v>30</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122</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122</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122</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122</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122</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122</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853</v>
      </c>
      <c r="J35" s="12" t="str">
        <f t="shared" ca="1" si="1"/>
        <v>NOT DUE</v>
      </c>
      <c r="K35" s="24" t="s">
        <v>2035</v>
      </c>
      <c r="L35" s="15"/>
    </row>
    <row r="36" spans="1:12" ht="15" customHeight="1">
      <c r="A36" s="12" t="s">
        <v>2256</v>
      </c>
      <c r="B36" s="24" t="s">
        <v>2007</v>
      </c>
      <c r="C36" s="24" t="s">
        <v>2008</v>
      </c>
      <c r="D36" s="32" t="s">
        <v>378</v>
      </c>
      <c r="E36" s="8">
        <v>44082</v>
      </c>
      <c r="F36" s="366">
        <v>44633</v>
      </c>
      <c r="G36" s="45"/>
      <c r="H36" s="10">
        <f t="shared" si="5"/>
        <v>44815</v>
      </c>
      <c r="I36" s="11">
        <f t="shared" ca="1" si="0"/>
        <v>126</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126</v>
      </c>
      <c r="J37" s="12" t="str">
        <f t="shared" ca="1" si="1"/>
        <v>NOT DUE</v>
      </c>
      <c r="K37" s="24" t="s">
        <v>2037</v>
      </c>
      <c r="L37" s="15"/>
    </row>
    <row r="38" spans="1:12" ht="15" customHeight="1">
      <c r="A38" s="12" t="s">
        <v>2258</v>
      </c>
      <c r="B38" s="24" t="s">
        <v>2010</v>
      </c>
      <c r="C38" s="24" t="s">
        <v>2011</v>
      </c>
      <c r="D38" s="32" t="s">
        <v>3</v>
      </c>
      <c r="E38" s="8">
        <v>44082</v>
      </c>
      <c r="F38" s="366">
        <v>44633</v>
      </c>
      <c r="G38" s="45"/>
      <c r="H38" s="10">
        <f t="shared" si="5"/>
        <v>44815</v>
      </c>
      <c r="I38" s="11">
        <f t="shared" ca="1" si="0"/>
        <v>126</v>
      </c>
      <c r="J38" s="12" t="str">
        <f t="shared" ca="1" si="1"/>
        <v>NOT DUE</v>
      </c>
      <c r="K38" s="24" t="s">
        <v>2038</v>
      </c>
      <c r="L38" s="15"/>
    </row>
    <row r="39" spans="1:12">
      <c r="A39" s="12" t="s">
        <v>2259</v>
      </c>
      <c r="B39" s="24" t="s">
        <v>2012</v>
      </c>
      <c r="C39" s="24" t="s">
        <v>1041</v>
      </c>
      <c r="D39" s="32" t="s">
        <v>2031</v>
      </c>
      <c r="E39" s="8">
        <v>44082</v>
      </c>
      <c r="F39" s="8">
        <v>44082</v>
      </c>
      <c r="G39" s="45"/>
      <c r="H39" s="10">
        <f>F39+(365*7.5)</f>
        <v>46819.5</v>
      </c>
      <c r="I39" s="11">
        <f t="shared" ca="1" si="0"/>
        <v>2130.5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2130.5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2130.5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2130.5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2130.5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2130.5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2130.5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2130.5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2130.5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2130.5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2130.5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2130.5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2130.5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2130.5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2130.5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2130.5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2130.5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2130.5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2130.5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6" t="s">
        <v>5001</v>
      </c>
      <c r="F63" s="466"/>
      <c r="G63" s="466"/>
      <c r="I63" s="462" t="s">
        <v>4949</v>
      </c>
      <c r="J63" s="462"/>
      <c r="K63" s="462"/>
    </row>
    <row r="64" spans="1:12">
      <c r="A64" s="220"/>
      <c r="E64" s="463"/>
      <c r="F64" s="463"/>
      <c r="G64" s="463"/>
      <c r="I64" s="463"/>
      <c r="J64" s="463"/>
      <c r="K64" s="463"/>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5A47E0B-BAF2-4F1F-9127-D583973FA3AA}">
          <x14:formula1>
            <xm:f>Details!$A$1:$A$7</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zoomScaleNormal="100" workbookViewId="0">
      <selection activeCell="D22" sqref="D22:G22"/>
    </sheetView>
  </sheetViews>
  <sheetFormatPr defaultRowHeight="13.5"/>
  <cols>
    <col min="2" max="2" width="8.5" customWidth="1"/>
    <col min="3" max="3" width="12.5" customWidth="1"/>
    <col min="4" max="4" width="13.5" customWidth="1"/>
    <col min="5" max="5" width="14.5" customWidth="1"/>
    <col min="6" max="7" width="12.125" customWidth="1"/>
    <col min="8" max="8" width="1" customWidth="1"/>
    <col min="9" max="9" width="9.125" customWidth="1"/>
    <col min="10" max="10" width="10" customWidth="1"/>
    <col min="11" max="11" width="11.875" bestFit="1" customWidth="1"/>
    <col min="12" max="12" width="14" bestFit="1" customWidth="1"/>
    <col min="13" max="13" width="14.125" customWidth="1"/>
    <col min="14" max="14" width="10.875" customWidth="1"/>
    <col min="15" max="15" width="13.125" customWidth="1"/>
    <col min="16" max="16" width="1.125" customWidth="1"/>
    <col min="17" max="17" width="9.125" customWidth="1"/>
    <col min="18" max="18" width="8.875" customWidth="1"/>
    <col min="19" max="19" width="12.125" customWidth="1"/>
    <col min="20" max="20" width="14" bestFit="1" customWidth="1"/>
    <col min="21" max="21" width="14" customWidth="1"/>
    <col min="23" max="23" width="11.875" bestFit="1" customWidth="1"/>
    <col min="24" max="24" width="1.5" customWidth="1"/>
    <col min="25" max="25" width="9" customWidth="1"/>
    <col min="27" max="27" width="11.875" customWidth="1"/>
    <col min="28" max="28" width="14" customWidth="1"/>
    <col min="29" max="29" width="13.875" customWidth="1"/>
    <col min="31" max="31" width="13.5" customWidth="1"/>
    <col min="32" max="32" width="1.5" customWidth="1"/>
    <col min="33" max="33" width="9" customWidth="1"/>
    <col min="35" max="35" width="11.875" customWidth="1"/>
    <col min="36" max="36" width="14" customWidth="1"/>
    <col min="37" max="37" width="13.875" customWidth="1"/>
    <col min="39" max="39" width="13.5" customWidth="1"/>
  </cols>
  <sheetData>
    <row r="4" spans="1:39" ht="14.25" thickBot="1">
      <c r="A4" s="54" t="s">
        <v>4926</v>
      </c>
    </row>
    <row r="5" spans="1:39" ht="15" customHeight="1">
      <c r="A5" s="468" t="s">
        <v>2100</v>
      </c>
      <c r="B5" s="470"/>
      <c r="C5" s="470"/>
      <c r="D5" s="470"/>
      <c r="E5" s="470"/>
      <c r="F5" s="470"/>
      <c r="G5" s="471"/>
      <c r="I5" s="468" t="s">
        <v>2100</v>
      </c>
      <c r="J5" s="472" t="s">
        <v>2101</v>
      </c>
      <c r="K5" s="473"/>
      <c r="L5" s="473"/>
      <c r="M5" s="473"/>
      <c r="N5" s="473"/>
      <c r="O5" s="474"/>
      <c r="Q5" s="468" t="s">
        <v>2100</v>
      </c>
      <c r="R5" s="470" t="s">
        <v>2102</v>
      </c>
      <c r="S5" s="470"/>
      <c r="T5" s="470"/>
      <c r="U5" s="470"/>
      <c r="V5" s="470"/>
      <c r="W5" s="471"/>
      <c r="Y5" s="468" t="s">
        <v>2100</v>
      </c>
      <c r="Z5" s="472" t="s">
        <v>2103</v>
      </c>
      <c r="AA5" s="473"/>
      <c r="AB5" s="473"/>
      <c r="AC5" s="473"/>
      <c r="AD5" s="473"/>
      <c r="AE5" s="474"/>
      <c r="AG5" s="468" t="s">
        <v>2100</v>
      </c>
      <c r="AH5" s="472" t="s">
        <v>2112</v>
      </c>
      <c r="AI5" s="473"/>
      <c r="AJ5" s="473"/>
      <c r="AK5" s="473"/>
      <c r="AL5" s="473"/>
      <c r="AM5" s="474"/>
    </row>
    <row r="6" spans="1:39" ht="48">
      <c r="A6" s="469"/>
      <c r="B6" s="55" t="s">
        <v>2104</v>
      </c>
      <c r="C6" s="56" t="s">
        <v>2105</v>
      </c>
      <c r="D6" s="57" t="s">
        <v>2106</v>
      </c>
      <c r="E6" s="58" t="s">
        <v>2107</v>
      </c>
      <c r="F6" s="59" t="s">
        <v>2108</v>
      </c>
      <c r="G6" s="60" t="s">
        <v>2109</v>
      </c>
      <c r="I6" s="469"/>
      <c r="J6" s="234" t="s">
        <v>2104</v>
      </c>
      <c r="K6" s="56" t="s">
        <v>2105</v>
      </c>
      <c r="L6" s="57" t="s">
        <v>2106</v>
      </c>
      <c r="M6" s="58" t="s">
        <v>2107</v>
      </c>
      <c r="N6" s="59" t="s">
        <v>2108</v>
      </c>
      <c r="O6" s="60" t="s">
        <v>2109</v>
      </c>
      <c r="Q6" s="469"/>
      <c r="R6" s="55" t="s">
        <v>2104</v>
      </c>
      <c r="S6" s="61" t="s">
        <v>2105</v>
      </c>
      <c r="T6" s="57" t="s">
        <v>2106</v>
      </c>
      <c r="U6" s="58" t="s">
        <v>2107</v>
      </c>
      <c r="V6" s="59" t="s">
        <v>4094</v>
      </c>
      <c r="W6" s="60" t="s">
        <v>2109</v>
      </c>
      <c r="Y6" s="469"/>
      <c r="Z6" s="55" t="s">
        <v>2104</v>
      </c>
      <c r="AA6" s="62" t="s">
        <v>2105</v>
      </c>
      <c r="AB6" s="63" t="s">
        <v>2106</v>
      </c>
      <c r="AC6" s="58" t="s">
        <v>2107</v>
      </c>
      <c r="AD6" s="64" t="s">
        <v>2108</v>
      </c>
      <c r="AE6" s="65" t="s">
        <v>2109</v>
      </c>
      <c r="AG6" s="469"/>
      <c r="AH6" s="55" t="s">
        <v>2104</v>
      </c>
      <c r="AI6" s="62" t="s">
        <v>2105</v>
      </c>
      <c r="AJ6" s="63" t="s">
        <v>2106</v>
      </c>
      <c r="AK6" s="58" t="s">
        <v>2107</v>
      </c>
      <c r="AL6" s="64" t="s">
        <v>2108</v>
      </c>
      <c r="AM6" s="65" t="s">
        <v>2109</v>
      </c>
    </row>
    <row r="7" spans="1:39" ht="17.25" customHeight="1">
      <c r="A7" s="66">
        <v>1</v>
      </c>
      <c r="B7" s="67">
        <v>7</v>
      </c>
      <c r="C7" s="79">
        <v>0</v>
      </c>
      <c r="D7" s="102">
        <v>44531</v>
      </c>
      <c r="E7" s="103">
        <v>7325</v>
      </c>
      <c r="F7" s="437">
        <v>1</v>
      </c>
      <c r="G7" s="103">
        <v>7325</v>
      </c>
      <c r="I7" s="66">
        <v>1</v>
      </c>
      <c r="J7" s="102"/>
      <c r="K7" s="107"/>
      <c r="L7" s="108"/>
      <c r="M7" s="104"/>
      <c r="N7" s="105"/>
      <c r="O7" s="232"/>
      <c r="Q7" s="66">
        <v>1</v>
      </c>
      <c r="R7" s="71"/>
      <c r="S7" s="104"/>
      <c r="T7" s="108"/>
      <c r="U7" s="104"/>
      <c r="V7" s="105"/>
      <c r="W7" s="70"/>
      <c r="Y7" s="66">
        <v>1</v>
      </c>
      <c r="Z7" s="71"/>
      <c r="AA7" s="69"/>
      <c r="AB7" s="68"/>
      <c r="AC7" s="69"/>
      <c r="AD7" s="69"/>
      <c r="AE7" s="70"/>
      <c r="AG7" s="66">
        <v>1</v>
      </c>
      <c r="AH7" s="71"/>
      <c r="AI7" s="69"/>
      <c r="AJ7" s="68"/>
      <c r="AK7" s="69"/>
      <c r="AL7" s="69"/>
      <c r="AM7" s="70"/>
    </row>
    <row r="8" spans="1:39" ht="17.25" customHeight="1">
      <c r="A8" s="66">
        <v>2</v>
      </c>
      <c r="B8" s="67">
        <v>8</v>
      </c>
      <c r="C8" s="79">
        <v>0</v>
      </c>
      <c r="D8" s="102">
        <v>44532</v>
      </c>
      <c r="E8" s="103">
        <v>7325</v>
      </c>
      <c r="F8" s="437">
        <v>2</v>
      </c>
      <c r="G8" s="103">
        <v>7325</v>
      </c>
      <c r="I8" s="66">
        <v>2</v>
      </c>
      <c r="J8" s="102"/>
      <c r="K8" s="104"/>
      <c r="L8" s="108"/>
      <c r="M8" s="104"/>
      <c r="N8" s="69"/>
      <c r="O8" s="232"/>
      <c r="Q8" s="66">
        <v>2</v>
      </c>
      <c r="R8" s="71"/>
      <c r="S8" s="191"/>
      <c r="T8" s="108"/>
      <c r="U8" s="104"/>
      <c r="V8" s="69"/>
      <c r="W8" s="70"/>
      <c r="Y8" s="66">
        <v>2</v>
      </c>
      <c r="Z8" s="71"/>
      <c r="AA8" s="69"/>
      <c r="AB8" s="68"/>
      <c r="AC8" s="69"/>
      <c r="AD8" s="69"/>
      <c r="AE8" s="70"/>
      <c r="AG8" s="66">
        <v>2</v>
      </c>
      <c r="AH8" s="71"/>
      <c r="AI8" s="69"/>
      <c r="AJ8" s="68"/>
      <c r="AK8" s="69"/>
      <c r="AL8" s="69"/>
      <c r="AM8" s="70"/>
    </row>
    <row r="9" spans="1:39" ht="17.25" customHeight="1">
      <c r="A9" s="66">
        <v>3</v>
      </c>
      <c r="B9" s="67">
        <v>1</v>
      </c>
      <c r="C9" s="103">
        <v>7325</v>
      </c>
      <c r="D9" s="102">
        <v>44569</v>
      </c>
      <c r="E9" s="103">
        <v>7953</v>
      </c>
      <c r="F9" s="437">
        <v>3</v>
      </c>
      <c r="G9" s="103">
        <v>7953</v>
      </c>
      <c r="I9" s="66">
        <v>3</v>
      </c>
      <c r="J9" s="71"/>
      <c r="K9" s="69"/>
      <c r="L9" s="108"/>
      <c r="M9" s="104"/>
      <c r="N9" s="105"/>
      <c r="O9" s="232"/>
      <c r="Q9" s="66">
        <v>3</v>
      </c>
      <c r="R9" s="71"/>
      <c r="S9" s="104"/>
      <c r="T9" s="108"/>
      <c r="U9" s="104"/>
      <c r="V9" s="69"/>
      <c r="W9" s="70"/>
      <c r="Y9" s="66">
        <v>3</v>
      </c>
      <c r="Z9" s="71"/>
      <c r="AA9" s="69"/>
      <c r="AB9" s="68"/>
      <c r="AC9" s="69"/>
      <c r="AD9" s="69"/>
      <c r="AE9" s="70"/>
      <c r="AG9" s="66">
        <v>3</v>
      </c>
      <c r="AH9" s="71"/>
      <c r="AI9" s="69"/>
      <c r="AJ9" s="68"/>
      <c r="AK9" s="69"/>
      <c r="AL9" s="69"/>
      <c r="AM9" s="70"/>
    </row>
    <row r="10" spans="1:39" ht="17.25" customHeight="1">
      <c r="A10" s="66">
        <v>4</v>
      </c>
      <c r="B10" s="67">
        <v>2</v>
      </c>
      <c r="C10" s="103">
        <v>7325</v>
      </c>
      <c r="D10" s="102">
        <v>44570</v>
      </c>
      <c r="E10" s="103">
        <v>7953</v>
      </c>
      <c r="F10" s="437">
        <v>4</v>
      </c>
      <c r="G10" s="103">
        <v>7953</v>
      </c>
      <c r="I10" s="66">
        <v>4</v>
      </c>
      <c r="J10" s="71"/>
      <c r="K10" s="79"/>
      <c r="L10" s="108"/>
      <c r="M10" s="69"/>
      <c r="N10" s="69"/>
      <c r="O10" s="232"/>
      <c r="Q10" s="236">
        <v>4</v>
      </c>
      <c r="R10" s="214"/>
      <c r="S10" s="215"/>
      <c r="T10" s="216"/>
      <c r="U10" s="217"/>
      <c r="V10" s="217"/>
      <c r="W10" s="218"/>
      <c r="Y10" s="66">
        <v>4</v>
      </c>
      <c r="Z10" s="71"/>
      <c r="AA10" s="69"/>
      <c r="AB10" s="68"/>
      <c r="AC10" s="69"/>
      <c r="AD10" s="69"/>
      <c r="AE10" s="70"/>
      <c r="AG10" s="66">
        <v>4</v>
      </c>
      <c r="AH10" s="71"/>
      <c r="AI10" s="69"/>
      <c r="AJ10" s="68"/>
      <c r="AK10" s="69"/>
      <c r="AL10" s="69"/>
      <c r="AM10" s="70"/>
    </row>
    <row r="11" spans="1:39" ht="17.25" customHeight="1">
      <c r="A11" s="66">
        <v>5</v>
      </c>
      <c r="B11" s="67">
        <v>3</v>
      </c>
      <c r="C11" s="103">
        <v>7953</v>
      </c>
      <c r="D11" s="102">
        <v>44604</v>
      </c>
      <c r="E11" s="103">
        <v>8553</v>
      </c>
      <c r="F11" s="437">
        <v>5</v>
      </c>
      <c r="G11" s="103">
        <v>8553</v>
      </c>
      <c r="I11" s="66">
        <v>5</v>
      </c>
      <c r="J11" s="71"/>
      <c r="K11" s="72"/>
      <c r="L11" s="108"/>
      <c r="M11" s="69"/>
      <c r="N11" s="69"/>
      <c r="O11" s="232"/>
      <c r="Q11" s="66">
        <v>5</v>
      </c>
      <c r="R11" s="67"/>
      <c r="S11" s="72"/>
      <c r="T11" s="108"/>
      <c r="U11" s="69"/>
      <c r="V11" s="69"/>
      <c r="W11" s="70"/>
      <c r="Y11" s="66">
        <v>5</v>
      </c>
      <c r="Z11" s="71"/>
      <c r="AA11" s="69"/>
      <c r="AB11" s="68"/>
      <c r="AC11" s="69"/>
      <c r="AD11" s="69"/>
      <c r="AE11" s="70"/>
      <c r="AG11" s="66">
        <v>5</v>
      </c>
      <c r="AH11" s="71"/>
      <c r="AI11" s="69"/>
      <c r="AJ11" s="68"/>
      <c r="AK11" s="69"/>
      <c r="AL11" s="69"/>
      <c r="AM11" s="70"/>
    </row>
    <row r="12" spans="1:39" ht="14.25" thickBot="1">
      <c r="A12" s="73">
        <v>6</v>
      </c>
      <c r="B12" s="74">
        <v>4</v>
      </c>
      <c r="C12" s="103">
        <v>7953</v>
      </c>
      <c r="D12" s="102">
        <v>44603</v>
      </c>
      <c r="E12" s="103">
        <v>8553</v>
      </c>
      <c r="F12" s="437">
        <v>6</v>
      </c>
      <c r="G12" s="103">
        <v>8553</v>
      </c>
      <c r="I12" s="73">
        <v>6</v>
      </c>
      <c r="J12" s="78"/>
      <c r="K12" s="75"/>
      <c r="L12" s="235"/>
      <c r="M12" s="75"/>
      <c r="N12" s="75"/>
      <c r="O12" s="233"/>
      <c r="Q12" s="73">
        <v>6</v>
      </c>
      <c r="R12" s="74"/>
      <c r="S12" s="75"/>
      <c r="T12" s="109"/>
      <c r="U12" s="106"/>
      <c r="V12" s="75"/>
      <c r="W12" s="77"/>
      <c r="Y12" s="73">
        <v>6</v>
      </c>
      <c r="Z12" s="78"/>
      <c r="AA12" s="75"/>
      <c r="AB12" s="76"/>
      <c r="AC12" s="75"/>
      <c r="AD12" s="75"/>
      <c r="AE12" s="77"/>
      <c r="AG12" s="73">
        <v>6</v>
      </c>
      <c r="AH12" s="78"/>
      <c r="AI12" s="75"/>
      <c r="AJ12" s="76"/>
      <c r="AK12" s="75"/>
      <c r="AL12" s="75"/>
      <c r="AM12" s="77"/>
    </row>
    <row r="13" spans="1:39" ht="14.25" thickBot="1"/>
    <row r="14" spans="1:39" ht="60">
      <c r="B14" s="80" t="s">
        <v>2110</v>
      </c>
      <c r="C14" s="81" t="s">
        <v>2111</v>
      </c>
      <c r="D14" s="484" t="s">
        <v>56</v>
      </c>
      <c r="E14" s="485"/>
      <c r="F14" s="485"/>
      <c r="G14" s="486"/>
      <c r="J14" s="80" t="s">
        <v>2110</v>
      </c>
      <c r="K14" s="81" t="s">
        <v>2111</v>
      </c>
      <c r="L14" s="484" t="s">
        <v>56</v>
      </c>
      <c r="M14" s="485"/>
      <c r="N14" s="485"/>
      <c r="O14" s="486"/>
      <c r="R14" s="80" t="s">
        <v>2110</v>
      </c>
      <c r="S14" s="81" t="s">
        <v>2111</v>
      </c>
      <c r="T14" s="484" t="s">
        <v>56</v>
      </c>
      <c r="U14" s="485"/>
      <c r="V14" s="485"/>
      <c r="W14" s="486"/>
      <c r="Z14" s="80" t="s">
        <v>2110</v>
      </c>
      <c r="AA14" s="81" t="s">
        <v>2111</v>
      </c>
      <c r="AB14" s="484" t="s">
        <v>56</v>
      </c>
      <c r="AC14" s="485"/>
      <c r="AD14" s="485"/>
      <c r="AE14" s="486"/>
      <c r="AH14" s="80" t="s">
        <v>2110</v>
      </c>
      <c r="AI14" s="81" t="s">
        <v>2111</v>
      </c>
      <c r="AJ14" s="484" t="s">
        <v>56</v>
      </c>
      <c r="AK14" s="485"/>
      <c r="AL14" s="485"/>
      <c r="AM14" s="486"/>
    </row>
    <row r="15" spans="1:39" ht="39.950000000000003" customHeight="1">
      <c r="B15" s="239">
        <v>1</v>
      </c>
      <c r="C15" s="79">
        <v>9405</v>
      </c>
      <c r="D15" s="475"/>
      <c r="E15" s="476"/>
      <c r="F15" s="476"/>
      <c r="G15" s="477"/>
      <c r="J15" s="240">
        <v>1</v>
      </c>
      <c r="K15" s="191"/>
      <c r="L15" s="478"/>
      <c r="M15" s="479"/>
      <c r="N15" s="479"/>
      <c r="O15" s="480"/>
      <c r="R15" s="240">
        <v>1</v>
      </c>
      <c r="S15" s="191"/>
      <c r="T15" s="478"/>
      <c r="U15" s="479"/>
      <c r="V15" s="479"/>
      <c r="W15" s="480"/>
      <c r="Z15" s="240">
        <v>1</v>
      </c>
      <c r="AA15" s="244"/>
      <c r="AB15" s="475"/>
      <c r="AC15" s="476"/>
      <c r="AD15" s="476"/>
      <c r="AE15" s="477"/>
      <c r="AH15" s="240">
        <v>1</v>
      </c>
      <c r="AI15" s="244"/>
      <c r="AJ15" s="475"/>
      <c r="AK15" s="476"/>
      <c r="AL15" s="476"/>
      <c r="AM15" s="477"/>
    </row>
    <row r="16" spans="1:39" ht="39.950000000000003" customHeight="1">
      <c r="B16" s="239">
        <v>2</v>
      </c>
      <c r="C16" s="79">
        <v>9405</v>
      </c>
      <c r="D16" s="475"/>
      <c r="E16" s="476"/>
      <c r="F16" s="476"/>
      <c r="G16" s="477"/>
      <c r="J16" s="240">
        <v>2</v>
      </c>
      <c r="K16" s="191"/>
      <c r="L16" s="478"/>
      <c r="M16" s="479"/>
      <c r="N16" s="479"/>
      <c r="O16" s="480"/>
      <c r="R16" s="240">
        <v>2</v>
      </c>
      <c r="S16" s="191"/>
      <c r="T16" s="487"/>
      <c r="U16" s="488"/>
      <c r="V16" s="488"/>
      <c r="W16" s="489"/>
      <c r="Z16" s="240">
        <v>2</v>
      </c>
      <c r="AA16" s="244"/>
      <c r="AB16" s="475"/>
      <c r="AC16" s="476"/>
      <c r="AD16" s="476"/>
      <c r="AE16" s="477"/>
      <c r="AH16" s="240">
        <v>2</v>
      </c>
      <c r="AI16" s="244"/>
      <c r="AJ16" s="475"/>
      <c r="AK16" s="476"/>
      <c r="AL16" s="476"/>
      <c r="AM16" s="477"/>
    </row>
    <row r="17" spans="2:39" ht="39.950000000000003" customHeight="1">
      <c r="B17" s="239">
        <v>3</v>
      </c>
      <c r="C17" s="433">
        <v>9433</v>
      </c>
      <c r="D17" s="496"/>
      <c r="E17" s="497"/>
      <c r="F17" s="497"/>
      <c r="G17" s="498"/>
      <c r="J17" s="240">
        <v>3</v>
      </c>
      <c r="K17" s="191"/>
      <c r="L17" s="476"/>
      <c r="M17" s="476"/>
      <c r="N17" s="476"/>
      <c r="O17" s="477"/>
      <c r="R17" s="240">
        <v>3</v>
      </c>
      <c r="S17" s="191"/>
      <c r="T17" s="475"/>
      <c r="U17" s="476"/>
      <c r="V17" s="476"/>
      <c r="W17" s="477"/>
      <c r="Z17" s="240">
        <v>3</v>
      </c>
      <c r="AA17" s="244"/>
      <c r="AB17" s="475"/>
      <c r="AC17" s="476"/>
      <c r="AD17" s="476"/>
      <c r="AE17" s="477"/>
      <c r="AH17" s="240">
        <v>3</v>
      </c>
      <c r="AI17" s="244"/>
      <c r="AJ17" s="475"/>
      <c r="AK17" s="476"/>
      <c r="AL17" s="476"/>
      <c r="AM17" s="477"/>
    </row>
    <row r="18" spans="2:39" ht="39.950000000000003" customHeight="1">
      <c r="B18" s="239">
        <v>4</v>
      </c>
      <c r="C18" s="433">
        <v>9433</v>
      </c>
      <c r="D18" s="475"/>
      <c r="E18" s="476"/>
      <c r="F18" s="476"/>
      <c r="G18" s="477"/>
      <c r="J18" s="240">
        <v>4</v>
      </c>
      <c r="K18" s="191"/>
      <c r="L18" s="475"/>
      <c r="M18" s="476"/>
      <c r="N18" s="476"/>
      <c r="O18" s="477"/>
      <c r="R18" s="240">
        <v>4</v>
      </c>
      <c r="S18" s="191"/>
      <c r="T18" s="493"/>
      <c r="U18" s="494"/>
      <c r="V18" s="494"/>
      <c r="W18" s="495"/>
      <c r="Z18" s="240">
        <v>4</v>
      </c>
      <c r="AA18" s="244"/>
      <c r="AB18" s="475"/>
      <c r="AC18" s="476"/>
      <c r="AD18" s="476"/>
      <c r="AE18" s="477"/>
      <c r="AH18" s="240">
        <v>4</v>
      </c>
      <c r="AI18" s="244"/>
      <c r="AJ18" s="475"/>
      <c r="AK18" s="476"/>
      <c r="AL18" s="476"/>
      <c r="AM18" s="477"/>
    </row>
    <row r="19" spans="2:39" ht="39.950000000000003" customHeight="1">
      <c r="B19" s="239">
        <v>5</v>
      </c>
      <c r="C19" s="79">
        <v>8553</v>
      </c>
      <c r="D19" s="475"/>
      <c r="E19" s="476"/>
      <c r="F19" s="476"/>
      <c r="G19" s="477"/>
      <c r="J19" s="240">
        <v>5</v>
      </c>
      <c r="K19" s="191"/>
      <c r="L19" s="475"/>
      <c r="M19" s="476"/>
      <c r="N19" s="476"/>
      <c r="O19" s="477"/>
      <c r="R19" s="240">
        <v>5</v>
      </c>
      <c r="S19" s="191"/>
      <c r="T19" s="490"/>
      <c r="U19" s="491"/>
      <c r="V19" s="491"/>
      <c r="W19" s="492"/>
      <c r="Z19" s="240">
        <v>5</v>
      </c>
      <c r="AA19" s="244"/>
      <c r="AB19" s="475"/>
      <c r="AC19" s="476"/>
      <c r="AD19" s="476"/>
      <c r="AE19" s="477"/>
      <c r="AH19" s="240">
        <v>5</v>
      </c>
      <c r="AI19" s="244"/>
      <c r="AJ19" s="475"/>
      <c r="AK19" s="476"/>
      <c r="AL19" s="476"/>
      <c r="AM19" s="477"/>
    </row>
    <row r="20" spans="2:39" ht="39.950000000000003" customHeight="1">
      <c r="B20" s="239">
        <v>6</v>
      </c>
      <c r="C20" s="79">
        <v>8553</v>
      </c>
      <c r="D20" s="475"/>
      <c r="E20" s="476"/>
      <c r="F20" s="476"/>
      <c r="G20" s="477"/>
      <c r="J20" s="240">
        <v>6</v>
      </c>
      <c r="K20" s="191"/>
      <c r="L20" s="487"/>
      <c r="M20" s="488"/>
      <c r="N20" s="488"/>
      <c r="O20" s="489"/>
      <c r="R20" s="240">
        <v>6</v>
      </c>
      <c r="S20" s="244"/>
      <c r="T20" s="475"/>
      <c r="U20" s="476"/>
      <c r="V20" s="476"/>
      <c r="W20" s="477"/>
      <c r="Z20" s="240">
        <v>6</v>
      </c>
      <c r="AA20" s="244"/>
      <c r="AB20" s="475"/>
      <c r="AC20" s="476"/>
      <c r="AD20" s="476"/>
      <c r="AE20" s="477"/>
      <c r="AH20" s="240">
        <v>6</v>
      </c>
      <c r="AI20" s="244"/>
      <c r="AJ20" s="475"/>
      <c r="AK20" s="476"/>
      <c r="AL20" s="476"/>
      <c r="AM20" s="477"/>
    </row>
    <row r="21" spans="2:39" ht="39.950000000000003" customHeight="1">
      <c r="B21" s="240">
        <v>7</v>
      </c>
      <c r="C21" s="241">
        <v>2708</v>
      </c>
      <c r="D21" s="475"/>
      <c r="E21" s="476"/>
      <c r="F21" s="476"/>
      <c r="G21" s="477"/>
      <c r="J21" s="240">
        <v>7</v>
      </c>
      <c r="K21" s="241"/>
      <c r="L21" s="478"/>
      <c r="M21" s="479"/>
      <c r="N21" s="479"/>
      <c r="O21" s="480"/>
      <c r="R21" s="240">
        <v>7</v>
      </c>
      <c r="S21" s="212"/>
      <c r="T21" s="493"/>
      <c r="U21" s="494"/>
      <c r="V21" s="494"/>
      <c r="W21" s="495"/>
      <c r="Z21" s="240">
        <v>7</v>
      </c>
      <c r="AA21" s="244"/>
      <c r="AB21" s="475"/>
      <c r="AC21" s="476"/>
      <c r="AD21" s="476"/>
      <c r="AE21" s="477"/>
      <c r="AH21" s="240">
        <v>7</v>
      </c>
      <c r="AI21" s="244"/>
      <c r="AJ21" s="475"/>
      <c r="AK21" s="476"/>
      <c r="AL21" s="476"/>
      <c r="AM21" s="477"/>
    </row>
    <row r="22" spans="2:39" ht="39.950000000000003" customHeight="1">
      <c r="B22" s="240">
        <v>8</v>
      </c>
      <c r="C22" s="241">
        <v>2708</v>
      </c>
      <c r="D22" s="475"/>
      <c r="E22" s="476"/>
      <c r="F22" s="476"/>
      <c r="G22" s="477"/>
      <c r="J22" s="240">
        <v>8</v>
      </c>
      <c r="K22" s="241"/>
      <c r="L22" s="478"/>
      <c r="M22" s="479"/>
      <c r="N22" s="479"/>
      <c r="O22" s="480"/>
      <c r="R22" s="240">
        <v>8</v>
      </c>
      <c r="S22" s="212"/>
      <c r="T22" s="493"/>
      <c r="U22" s="494"/>
      <c r="V22" s="494"/>
      <c r="W22" s="495"/>
      <c r="Z22" s="240">
        <v>8</v>
      </c>
      <c r="AA22" s="244"/>
      <c r="AB22" s="475"/>
      <c r="AC22" s="476"/>
      <c r="AD22" s="476"/>
      <c r="AE22" s="477"/>
      <c r="AH22" s="240">
        <v>8</v>
      </c>
      <c r="AI22" s="244"/>
      <c r="AJ22" s="475"/>
      <c r="AK22" s="476"/>
      <c r="AL22" s="476"/>
      <c r="AM22" s="477"/>
    </row>
    <row r="23" spans="2:39" ht="39.950000000000003" customHeight="1" thickBot="1">
      <c r="B23" s="242">
        <v>9</v>
      </c>
      <c r="C23" s="243">
        <v>0</v>
      </c>
      <c r="D23" s="499"/>
      <c r="E23" s="500"/>
      <c r="F23" s="500"/>
      <c r="G23" s="501"/>
      <c r="J23" s="242">
        <v>9</v>
      </c>
      <c r="K23" s="243"/>
      <c r="L23" s="502"/>
      <c r="M23" s="503"/>
      <c r="N23" s="503"/>
      <c r="O23" s="504"/>
      <c r="R23" s="242">
        <v>9</v>
      </c>
      <c r="S23" s="245"/>
      <c r="T23" s="505"/>
      <c r="U23" s="506"/>
      <c r="V23" s="506"/>
      <c r="W23" s="507"/>
      <c r="Z23" s="242">
        <v>9</v>
      </c>
      <c r="AA23" s="243"/>
      <c r="AB23" s="499"/>
      <c r="AC23" s="500"/>
      <c r="AD23" s="500"/>
      <c r="AE23" s="501"/>
      <c r="AH23" s="242">
        <v>9</v>
      </c>
      <c r="AI23" s="243"/>
      <c r="AJ23" s="499"/>
      <c r="AK23" s="500"/>
      <c r="AL23" s="500"/>
      <c r="AM23" s="501"/>
    </row>
    <row r="25" spans="2:39">
      <c r="J25" s="54" t="s">
        <v>3861</v>
      </c>
    </row>
    <row r="26" spans="2:39">
      <c r="J26" s="116"/>
      <c r="K26" s="482" t="s">
        <v>3862</v>
      </c>
      <c r="L26" s="483"/>
      <c r="M26" s="483"/>
      <c r="N26" s="483"/>
      <c r="O26" s="483"/>
    </row>
    <row r="29" spans="2:39">
      <c r="B29" t="s">
        <v>3925</v>
      </c>
      <c r="F29" t="s">
        <v>3926</v>
      </c>
      <c r="K29" t="s">
        <v>3927</v>
      </c>
    </row>
    <row r="31" spans="2:39">
      <c r="C31" s="466" t="s">
        <v>4950</v>
      </c>
      <c r="D31" s="466"/>
      <c r="E31" s="466"/>
      <c r="G31" s="462" t="s">
        <v>5001</v>
      </c>
      <c r="H31" s="462"/>
      <c r="I31" s="462"/>
      <c r="J31" s="462"/>
      <c r="L31" s="462" t="s">
        <v>4949</v>
      </c>
      <c r="M31" s="462"/>
      <c r="N31" s="462"/>
    </row>
    <row r="32" spans="2:39">
      <c r="B32" s="231"/>
      <c r="C32" s="481"/>
      <c r="D32" s="481"/>
      <c r="E32" s="481"/>
      <c r="F32" s="238"/>
      <c r="G32" s="463"/>
      <c r="H32" s="463"/>
      <c r="I32" s="463"/>
      <c r="J32" s="463"/>
      <c r="K32" s="238"/>
      <c r="L32" s="481"/>
      <c r="M32" s="481"/>
      <c r="N32" s="481"/>
    </row>
    <row r="33" spans="2:11">
      <c r="B33" s="237"/>
      <c r="C33" s="237"/>
      <c r="E33" s="467"/>
      <c r="F33" s="467"/>
      <c r="G33" s="176"/>
      <c r="H33" s="176"/>
      <c r="I33" s="467"/>
      <c r="J33" s="467"/>
      <c r="K33" s="467"/>
    </row>
  </sheetData>
  <mergeCells count="70">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E33:F33"/>
    <mergeCell ref="I33:K33"/>
    <mergeCell ref="A5:A6"/>
    <mergeCell ref="B5:G5"/>
    <mergeCell ref="I5:I6"/>
    <mergeCell ref="J5:O5"/>
    <mergeCell ref="D15:G15"/>
    <mergeCell ref="L15:O15"/>
    <mergeCell ref="C31:E31"/>
    <mergeCell ref="C32:E32"/>
    <mergeCell ref="G32:J32"/>
    <mergeCell ref="L31:N31"/>
    <mergeCell ref="L32:N32"/>
    <mergeCell ref="G31:H31"/>
    <mergeCell ref="I31:J31"/>
    <mergeCell ref="K26:O26"/>
  </mergeCells>
  <phoneticPr fontId="57" type="noConversion"/>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14" activePane="bottomLeft" state="frozen"/>
      <selection pane="bottomLeft" activeCell="C13" sqref="C13"/>
    </sheetView>
  </sheetViews>
  <sheetFormatPr defaultRowHeight="13.5"/>
  <cols>
    <col min="1" max="1" width="11.5" bestFit="1" customWidth="1"/>
    <col min="2" max="2" width="11.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1" t="s">
        <v>11</v>
      </c>
      <c r="D3" s="518" t="s">
        <v>12</v>
      </c>
      <c r="E3" s="518"/>
      <c r="F3" s="249" t="s">
        <v>2203</v>
      </c>
    </row>
    <row r="4" spans="1:12" ht="18" customHeight="1">
      <c r="A4" s="517" t="s">
        <v>13</v>
      </c>
      <c r="B4" s="517"/>
      <c r="C4" s="1" t="s">
        <v>4687</v>
      </c>
      <c r="D4" s="518" t="s">
        <v>2072</v>
      </c>
      <c r="E4" s="518"/>
      <c r="F4" s="246">
        <f>'Running Hours'!B6</f>
        <v>7.6</v>
      </c>
    </row>
    <row r="5" spans="1:12" ht="18" customHeight="1">
      <c r="A5" s="200"/>
      <c r="B5" s="200" t="s">
        <v>74</v>
      </c>
      <c r="C5" s="201" t="s">
        <v>4688</v>
      </c>
      <c r="D5" s="518" t="s">
        <v>4549</v>
      </c>
      <c r="E5" s="518"/>
      <c r="F5" s="115">
        <f>'Running Hours'!$D3</f>
        <v>44689</v>
      </c>
    </row>
    <row r="6" spans="1:12" ht="6" customHeight="1">
      <c r="A6" s="2"/>
      <c r="B6" s="2"/>
      <c r="D6" s="3"/>
      <c r="E6" s="3"/>
      <c r="F6" s="3"/>
      <c r="G6" s="3"/>
      <c r="H6" s="3"/>
      <c r="I6" s="3"/>
      <c r="J6" s="3"/>
      <c r="K6" s="3"/>
    </row>
    <row r="7" spans="1:12" ht="45.75" customHeight="1">
      <c r="A7" s="4" t="s">
        <v>14</v>
      </c>
      <c r="B7" s="5" t="s">
        <v>15</v>
      </c>
      <c r="C7" s="5" t="s">
        <v>16</v>
      </c>
      <c r="D7" s="46" t="s">
        <v>17</v>
      </c>
      <c r="E7" s="47" t="s">
        <v>2075</v>
      </c>
      <c r="F7" s="48" t="s">
        <v>2076</v>
      </c>
      <c r="G7" s="48" t="s">
        <v>19</v>
      </c>
      <c r="H7" s="48" t="s">
        <v>2077</v>
      </c>
      <c r="I7" s="48" t="s">
        <v>20</v>
      </c>
      <c r="J7" s="49" t="s">
        <v>21</v>
      </c>
      <c r="K7" s="46" t="s">
        <v>22</v>
      </c>
      <c r="L7" s="46" t="s">
        <v>56</v>
      </c>
    </row>
    <row r="8" spans="1:12" ht="24">
      <c r="A8" s="7" t="s">
        <v>2206</v>
      </c>
      <c r="B8" s="7" t="s">
        <v>23</v>
      </c>
      <c r="C8" s="7" t="s">
        <v>24</v>
      </c>
      <c r="D8" s="7" t="s">
        <v>25</v>
      </c>
      <c r="E8" s="8">
        <v>44082</v>
      </c>
      <c r="F8" s="366">
        <v>44688</v>
      </c>
      <c r="G8" s="45"/>
      <c r="H8" s="10">
        <f>F8+7</f>
        <v>44695</v>
      </c>
      <c r="I8" s="11">
        <f t="shared" ref="I8:I10" ca="1" si="0">IF(ISBLANK(H8),"",H8-DATE(YEAR(NOW()),MONTH(NOW()),DAY(NOW())))</f>
        <v>6</v>
      </c>
      <c r="J8" s="12" t="str">
        <f ca="1">IF(I8="","",IF(I8&lt;0,"OVERDUE","NOT DUE"))</f>
        <v>NOT DUE</v>
      </c>
      <c r="K8" s="13" t="s">
        <v>26</v>
      </c>
      <c r="L8" s="50"/>
    </row>
    <row r="9" spans="1:12" ht="24">
      <c r="A9" s="7" t="s">
        <v>2207</v>
      </c>
      <c r="B9" s="7" t="s">
        <v>23</v>
      </c>
      <c r="C9" s="7" t="s">
        <v>27</v>
      </c>
      <c r="D9" s="7" t="s">
        <v>25</v>
      </c>
      <c r="E9" s="302">
        <v>44082</v>
      </c>
      <c r="F9" s="366">
        <v>44688</v>
      </c>
      <c r="G9" s="45"/>
      <c r="H9" s="10">
        <f>F9+7</f>
        <v>44695</v>
      </c>
      <c r="I9" s="11">
        <f t="shared" ca="1" si="0"/>
        <v>6</v>
      </c>
      <c r="J9" s="12" t="str">
        <f t="shared" ref="J9:J29" ca="1" si="1">IF(I9="","",IF(I9&lt;0,"OVERDUE","NOT DUE"))</f>
        <v>NOT DUE</v>
      </c>
      <c r="K9" s="13" t="s">
        <v>26</v>
      </c>
      <c r="L9" s="50"/>
    </row>
    <row r="10" spans="1:12" ht="24">
      <c r="A10" s="7" t="s">
        <v>2208</v>
      </c>
      <c r="B10" s="7" t="s">
        <v>23</v>
      </c>
      <c r="C10" s="13" t="s">
        <v>28</v>
      </c>
      <c r="D10" s="7" t="s">
        <v>25</v>
      </c>
      <c r="E10" s="302">
        <v>44082</v>
      </c>
      <c r="F10" s="366">
        <v>44688</v>
      </c>
      <c r="G10" s="45"/>
      <c r="H10" s="10">
        <f>F10+7</f>
        <v>44695</v>
      </c>
      <c r="I10" s="11">
        <f t="shared" ca="1" si="0"/>
        <v>6</v>
      </c>
      <c r="J10" s="12" t="str">
        <f t="shared" ca="1" si="1"/>
        <v>NOT DUE</v>
      </c>
      <c r="K10" s="13" t="s">
        <v>26</v>
      </c>
      <c r="L10" s="50"/>
    </row>
    <row r="11" spans="1:12" ht="24">
      <c r="A11" s="7" t="s">
        <v>2209</v>
      </c>
      <c r="B11" s="7" t="s">
        <v>23</v>
      </c>
      <c r="C11" s="7" t="s">
        <v>29</v>
      </c>
      <c r="D11" s="7" t="s">
        <v>25</v>
      </c>
      <c r="E11" s="302">
        <v>44082</v>
      </c>
      <c r="F11" s="366">
        <v>44688</v>
      </c>
      <c r="G11" s="45"/>
      <c r="H11" s="10">
        <f>F11+7</f>
        <v>44695</v>
      </c>
      <c r="I11" s="11">
        <f ca="1">IF(ISBLANK(H11),"",H11-DATE(YEAR(NOW()),MONTH(NOW()),DAY(NOW())))</f>
        <v>6</v>
      </c>
      <c r="J11" s="12" t="str">
        <f t="shared" ca="1" si="1"/>
        <v>NOT DUE</v>
      </c>
      <c r="K11" s="13" t="s">
        <v>26</v>
      </c>
      <c r="L11" s="50"/>
    </row>
    <row r="12" spans="1:12" ht="27" customHeight="1">
      <c r="A12" s="7" t="s">
        <v>2210</v>
      </c>
      <c r="B12" s="7" t="s">
        <v>30</v>
      </c>
      <c r="C12" s="7" t="s">
        <v>4979</v>
      </c>
      <c r="D12" s="7" t="s">
        <v>25</v>
      </c>
      <c r="E12" s="302">
        <v>44082</v>
      </c>
      <c r="F12" s="366">
        <v>44688</v>
      </c>
      <c r="G12" s="45"/>
      <c r="H12" s="10">
        <f>F12+7</f>
        <v>44695</v>
      </c>
      <c r="I12" s="11">
        <f t="shared" ref="I12:I28" ca="1" si="2">IF(ISBLANK(H12),"",H12-DATE(YEAR(NOW()),MONTH(NOW()),DAY(NOW())))</f>
        <v>6</v>
      </c>
      <c r="J12" s="12" t="str">
        <f t="shared" ca="1" si="1"/>
        <v>NOT DUE</v>
      </c>
      <c r="K12" s="13" t="s">
        <v>31</v>
      </c>
      <c r="L12" s="50"/>
    </row>
    <row r="13" spans="1:12" ht="21" customHeight="1">
      <c r="A13" s="7" t="s">
        <v>2211</v>
      </c>
      <c r="B13" s="7" t="s">
        <v>30</v>
      </c>
      <c r="C13" s="7" t="s">
        <v>32</v>
      </c>
      <c r="D13" s="7" t="s">
        <v>0</v>
      </c>
      <c r="E13" s="302">
        <v>44082</v>
      </c>
      <c r="F13" s="366">
        <v>44608</v>
      </c>
      <c r="G13" s="45"/>
      <c r="H13" s="10">
        <f>F13+90</f>
        <v>44698</v>
      </c>
      <c r="I13" s="11">
        <f t="shared" ca="1" si="2"/>
        <v>9</v>
      </c>
      <c r="J13" s="12" t="str">
        <f t="shared" ca="1" si="1"/>
        <v>NOT DUE</v>
      </c>
      <c r="K13" s="13" t="s">
        <v>31</v>
      </c>
      <c r="L13" s="50" t="s">
        <v>4008</v>
      </c>
    </row>
    <row r="14" spans="1:12" ht="22.5">
      <c r="A14" s="7" t="s">
        <v>2212</v>
      </c>
      <c r="B14" s="7" t="s">
        <v>23</v>
      </c>
      <c r="C14" s="13" t="s">
        <v>33</v>
      </c>
      <c r="D14" s="7" t="s">
        <v>0</v>
      </c>
      <c r="E14" s="302">
        <v>44082</v>
      </c>
      <c r="F14" s="366">
        <v>44668</v>
      </c>
      <c r="G14" s="45"/>
      <c r="H14" s="10">
        <f>F14+90</f>
        <v>44758</v>
      </c>
      <c r="I14" s="14">
        <f ca="1">IF(ISBLANK(H14),"",H14-DATE(YEAR(NOW()),MONTH(NOW()),DAY(NOW())))</f>
        <v>69</v>
      </c>
      <c r="J14" s="12" t="str">
        <f t="shared" ca="1" si="1"/>
        <v>NOT DUE</v>
      </c>
      <c r="K14" s="15" t="s">
        <v>34</v>
      </c>
      <c r="L14" s="50"/>
    </row>
    <row r="15" spans="1:12" ht="24">
      <c r="A15" s="7" t="s">
        <v>2213</v>
      </c>
      <c r="B15" s="7" t="s">
        <v>35</v>
      </c>
      <c r="C15" s="7" t="s">
        <v>36</v>
      </c>
      <c r="D15" s="7" t="s">
        <v>3</v>
      </c>
      <c r="E15" s="302">
        <v>44082</v>
      </c>
      <c r="F15" s="366">
        <v>44681</v>
      </c>
      <c r="G15" s="45"/>
      <c r="H15" s="10">
        <f>F15+180</f>
        <v>44861</v>
      </c>
      <c r="I15" s="11">
        <f t="shared" ca="1" si="2"/>
        <v>172</v>
      </c>
      <c r="J15" s="12" t="str">
        <f t="shared" ca="1" si="1"/>
        <v>NOT DUE</v>
      </c>
      <c r="K15" s="13" t="s">
        <v>37</v>
      </c>
      <c r="L15" s="50"/>
    </row>
    <row r="16" spans="1:12" ht="24">
      <c r="A16" s="7" t="s">
        <v>2214</v>
      </c>
      <c r="B16" s="7" t="s">
        <v>35</v>
      </c>
      <c r="C16" s="7" t="s">
        <v>38</v>
      </c>
      <c r="D16" s="7" t="s">
        <v>3</v>
      </c>
      <c r="E16" s="302">
        <v>44082</v>
      </c>
      <c r="F16" s="366">
        <v>44681</v>
      </c>
      <c r="G16" s="45"/>
      <c r="H16" s="10">
        <f t="shared" ref="H16" si="3">F16+180</f>
        <v>44861</v>
      </c>
      <c r="I16" s="11">
        <f t="shared" ca="1" si="2"/>
        <v>172</v>
      </c>
      <c r="J16" s="12" t="str">
        <f t="shared" ca="1" si="1"/>
        <v>NOT DUE</v>
      </c>
      <c r="K16" s="13" t="s">
        <v>37</v>
      </c>
      <c r="L16" s="50"/>
    </row>
    <row r="17" spans="1:12" ht="24">
      <c r="A17" s="7" t="s">
        <v>2215</v>
      </c>
      <c r="B17" s="7" t="s">
        <v>23</v>
      </c>
      <c r="C17" s="13" t="s">
        <v>39</v>
      </c>
      <c r="D17" s="16">
        <v>500</v>
      </c>
      <c r="E17" s="302">
        <v>44082</v>
      </c>
      <c r="F17" s="8">
        <v>43970</v>
      </c>
      <c r="G17" s="9">
        <v>0</v>
      </c>
      <c r="H17" s="17">
        <f>IF(I17&lt;=500,$F$5+(I17/24),"error")</f>
        <v>44709.51666666667</v>
      </c>
      <c r="I17" s="18">
        <f t="shared" ref="I17:I24" si="4">D17-($F$4-G17)</f>
        <v>492.4</v>
      </c>
      <c r="J17" s="12" t="str">
        <f t="shared" si="1"/>
        <v>NOT DUE</v>
      </c>
      <c r="K17" s="13" t="s">
        <v>37</v>
      </c>
      <c r="L17" s="50"/>
    </row>
    <row r="18" spans="1:12" ht="24">
      <c r="A18" s="7" t="s">
        <v>2216</v>
      </c>
      <c r="B18" s="7" t="s">
        <v>40</v>
      </c>
      <c r="C18" s="7" t="s">
        <v>41</v>
      </c>
      <c r="D18" s="16">
        <v>500</v>
      </c>
      <c r="E18" s="302">
        <v>44082</v>
      </c>
      <c r="F18" s="8">
        <v>43970</v>
      </c>
      <c r="G18" s="9">
        <v>0</v>
      </c>
      <c r="H18" s="17">
        <f>IF(I18&lt;=500,$F$5+(I18/24),"error")</f>
        <v>44709.51666666667</v>
      </c>
      <c r="I18" s="18">
        <f t="shared" si="4"/>
        <v>492.4</v>
      </c>
      <c r="J18" s="12" t="str">
        <f t="shared" si="1"/>
        <v>NOT DUE</v>
      </c>
      <c r="K18" s="13" t="s">
        <v>37</v>
      </c>
      <c r="L18" s="50"/>
    </row>
    <row r="19" spans="1:12" ht="24">
      <c r="A19" s="7" t="s">
        <v>2217</v>
      </c>
      <c r="B19" s="7" t="s">
        <v>23</v>
      </c>
      <c r="C19" s="7" t="s">
        <v>42</v>
      </c>
      <c r="D19" s="16">
        <v>1000</v>
      </c>
      <c r="E19" s="302">
        <v>44082</v>
      </c>
      <c r="F19" s="8">
        <v>43970</v>
      </c>
      <c r="G19" s="9">
        <v>0</v>
      </c>
      <c r="H19" s="17">
        <f>IF(I19&lt;=1000,$F$5+(I19/24),"error")</f>
        <v>44730.35</v>
      </c>
      <c r="I19" s="18">
        <f t="shared" si="4"/>
        <v>992.4</v>
      </c>
      <c r="J19" s="12" t="str">
        <f t="shared" si="1"/>
        <v>NOT DUE</v>
      </c>
      <c r="K19" s="13" t="s">
        <v>43</v>
      </c>
      <c r="L19" s="50"/>
    </row>
    <row r="20" spans="1:12" ht="24">
      <c r="A20" s="7" t="s">
        <v>2218</v>
      </c>
      <c r="B20" s="7" t="s">
        <v>23</v>
      </c>
      <c r="C20" s="7" t="s">
        <v>44</v>
      </c>
      <c r="D20" s="16">
        <v>1000</v>
      </c>
      <c r="E20" s="302">
        <v>44082</v>
      </c>
      <c r="F20" s="8">
        <v>43970</v>
      </c>
      <c r="G20" s="9">
        <v>0</v>
      </c>
      <c r="H20" s="17">
        <f t="shared" ref="H20" si="5">IF(I20&lt;=1000,$F$5+(I20/24),"error")</f>
        <v>44730.35</v>
      </c>
      <c r="I20" s="18">
        <f t="shared" si="4"/>
        <v>992.4</v>
      </c>
      <c r="J20" s="12" t="str">
        <f t="shared" si="1"/>
        <v>NOT DUE</v>
      </c>
      <c r="K20" s="13" t="s">
        <v>43</v>
      </c>
      <c r="L20" s="50"/>
    </row>
    <row r="21" spans="1:12" ht="24">
      <c r="A21" s="7" t="s">
        <v>2219</v>
      </c>
      <c r="B21" s="7" t="s">
        <v>23</v>
      </c>
      <c r="C21" s="13" t="s">
        <v>45</v>
      </c>
      <c r="D21" s="16">
        <v>1000</v>
      </c>
      <c r="E21" s="302">
        <v>44082</v>
      </c>
      <c r="F21" s="8">
        <v>43970</v>
      </c>
      <c r="G21" s="9">
        <v>0</v>
      </c>
      <c r="H21" s="17">
        <f>IF(I21&lt;=1000,$F$5+(I21/24),"error")</f>
        <v>44730.35</v>
      </c>
      <c r="I21" s="18">
        <f t="shared" si="4"/>
        <v>992.4</v>
      </c>
      <c r="J21" s="12" t="str">
        <f t="shared" si="1"/>
        <v>NOT DUE</v>
      </c>
      <c r="K21" s="13" t="s">
        <v>43</v>
      </c>
      <c r="L21" s="50"/>
    </row>
    <row r="22" spans="1:12" ht="24">
      <c r="A22" s="7" t="s">
        <v>2220</v>
      </c>
      <c r="B22" s="7" t="s">
        <v>23</v>
      </c>
      <c r="C22" s="7" t="s">
        <v>46</v>
      </c>
      <c r="D22" s="16">
        <v>1000</v>
      </c>
      <c r="E22" s="302">
        <v>44082</v>
      </c>
      <c r="F22" s="8">
        <v>43970</v>
      </c>
      <c r="G22" s="9">
        <v>0</v>
      </c>
      <c r="H22" s="17">
        <f>IF(I22&lt;=1000,$F$5+(I22/24),"error")</f>
        <v>44730.35</v>
      </c>
      <c r="I22" s="18">
        <f t="shared" si="4"/>
        <v>992.4</v>
      </c>
      <c r="J22" s="12" t="str">
        <f t="shared" si="1"/>
        <v>NOT DUE</v>
      </c>
      <c r="K22" s="13" t="s">
        <v>43</v>
      </c>
      <c r="L22" s="50"/>
    </row>
    <row r="23" spans="1:12" ht="24">
      <c r="A23" s="7" t="s">
        <v>2221</v>
      </c>
      <c r="B23" s="7" t="s">
        <v>35</v>
      </c>
      <c r="C23" s="7" t="s">
        <v>47</v>
      </c>
      <c r="D23" s="16">
        <v>1000</v>
      </c>
      <c r="E23" s="302">
        <v>44082</v>
      </c>
      <c r="F23" s="8">
        <v>43970</v>
      </c>
      <c r="G23" s="9">
        <v>0</v>
      </c>
      <c r="H23" s="17">
        <f>IF(I23&lt;=1000,$F$5+(I23/24),"error")</f>
        <v>44730.35</v>
      </c>
      <c r="I23" s="18">
        <f t="shared" si="4"/>
        <v>992.4</v>
      </c>
      <c r="J23" s="12" t="str">
        <f t="shared" si="1"/>
        <v>NOT DUE</v>
      </c>
      <c r="K23" s="13" t="s">
        <v>43</v>
      </c>
      <c r="L23" s="50"/>
    </row>
    <row r="24" spans="1:12" ht="24">
      <c r="A24" s="7" t="s">
        <v>2222</v>
      </c>
      <c r="B24" s="7" t="s">
        <v>23</v>
      </c>
      <c r="C24" s="13" t="s">
        <v>48</v>
      </c>
      <c r="D24" s="16">
        <v>1500</v>
      </c>
      <c r="E24" s="302">
        <v>44082</v>
      </c>
      <c r="F24" s="8">
        <v>44066</v>
      </c>
      <c r="G24" s="9">
        <v>0</v>
      </c>
      <c r="H24" s="17">
        <f>IF(I24&lt;=1500,$F$5+(I24/24),"error")</f>
        <v>44751.183333333334</v>
      </c>
      <c r="I24" s="18">
        <f t="shared" si="4"/>
        <v>1492.4</v>
      </c>
      <c r="J24" s="12" t="str">
        <f t="shared" si="1"/>
        <v>NOT DUE</v>
      </c>
      <c r="K24" s="13" t="s">
        <v>43</v>
      </c>
      <c r="L24" s="50"/>
    </row>
    <row r="25" spans="1:12" ht="24">
      <c r="A25" s="7" t="s">
        <v>2223</v>
      </c>
      <c r="B25" s="7" t="s">
        <v>35</v>
      </c>
      <c r="C25" s="7" t="s">
        <v>49</v>
      </c>
      <c r="D25" s="7" t="s">
        <v>50</v>
      </c>
      <c r="E25" s="302">
        <v>44082</v>
      </c>
      <c r="F25" s="8">
        <v>43970</v>
      </c>
      <c r="G25" s="45"/>
      <c r="H25" s="10">
        <f>F25+730</f>
        <v>44700</v>
      </c>
      <c r="I25" s="11">
        <f t="shared" ca="1" si="2"/>
        <v>11</v>
      </c>
      <c r="J25" s="12" t="str">
        <f t="shared" ca="1" si="1"/>
        <v>NOT DUE</v>
      </c>
      <c r="K25" s="13" t="s">
        <v>43</v>
      </c>
      <c r="L25" s="50"/>
    </row>
    <row r="26" spans="1:12" ht="22.5">
      <c r="A26" s="7" t="s">
        <v>2224</v>
      </c>
      <c r="B26" s="7" t="s">
        <v>30</v>
      </c>
      <c r="C26" s="7" t="s">
        <v>51</v>
      </c>
      <c r="D26" s="7" t="s">
        <v>0</v>
      </c>
      <c r="E26" s="302">
        <v>44082</v>
      </c>
      <c r="F26" s="306">
        <v>44639</v>
      </c>
      <c r="G26" s="45"/>
      <c r="H26" s="10">
        <f>F26+90</f>
        <v>44729</v>
      </c>
      <c r="I26" s="11">
        <f t="shared" ca="1" si="2"/>
        <v>40</v>
      </c>
      <c r="J26" s="12" t="str">
        <f t="shared" ca="1" si="1"/>
        <v>NOT DUE</v>
      </c>
      <c r="K26" s="15" t="s">
        <v>2074</v>
      </c>
      <c r="L26" s="50"/>
    </row>
    <row r="27" spans="1:12" ht="22.5">
      <c r="A27" s="7" t="s">
        <v>2225</v>
      </c>
      <c r="B27" s="7" t="s">
        <v>30</v>
      </c>
      <c r="C27" s="7" t="s">
        <v>52</v>
      </c>
      <c r="D27" s="7" t="s">
        <v>0</v>
      </c>
      <c r="E27" s="302">
        <v>44082</v>
      </c>
      <c r="F27" s="366">
        <v>44639</v>
      </c>
      <c r="G27" s="45"/>
      <c r="H27" s="10">
        <f t="shared" ref="H27:H28" si="6">F27+90</f>
        <v>44729</v>
      </c>
      <c r="I27" s="11">
        <f t="shared" ca="1" si="2"/>
        <v>40</v>
      </c>
      <c r="J27" s="12" t="str">
        <f t="shared" ca="1" si="1"/>
        <v>NOT DUE</v>
      </c>
      <c r="K27" s="15" t="s">
        <v>2074</v>
      </c>
      <c r="L27" s="50"/>
    </row>
    <row r="28" spans="1:12" ht="22.5">
      <c r="A28" s="7" t="s">
        <v>2226</v>
      </c>
      <c r="B28" s="7" t="s">
        <v>30</v>
      </c>
      <c r="C28" s="7" t="s">
        <v>53</v>
      </c>
      <c r="D28" s="7" t="s">
        <v>0</v>
      </c>
      <c r="E28" s="302">
        <v>44082</v>
      </c>
      <c r="F28" s="366">
        <v>44639</v>
      </c>
      <c r="G28" s="45"/>
      <c r="H28" s="10">
        <f t="shared" si="6"/>
        <v>44729</v>
      </c>
      <c r="I28" s="11">
        <f t="shared" ca="1" si="2"/>
        <v>40</v>
      </c>
      <c r="J28" s="12" t="str">
        <f t="shared" ca="1" si="1"/>
        <v>NOT DUE</v>
      </c>
      <c r="K28" s="15" t="s">
        <v>2074</v>
      </c>
      <c r="L28" s="50"/>
    </row>
    <row r="29" spans="1:12" ht="25.5" customHeight="1">
      <c r="A29" s="7" t="s">
        <v>2227</v>
      </c>
      <c r="B29" s="7" t="s">
        <v>35</v>
      </c>
      <c r="C29" s="7" t="s">
        <v>2078</v>
      </c>
      <c r="D29" s="7" t="s">
        <v>1785</v>
      </c>
      <c r="E29" s="302">
        <v>44082</v>
      </c>
      <c r="F29" s="8">
        <v>44082</v>
      </c>
      <c r="G29" s="45"/>
      <c r="H29" s="10">
        <f>F29+(365*5)</f>
        <v>45907</v>
      </c>
      <c r="I29" s="11">
        <f ca="1">IF(ISBLANK(H29),"",H29-DATE(YEAR(NOW()),MONTH(NOW()),DAY(NOW())))</f>
        <v>1218</v>
      </c>
      <c r="J29" s="12" t="str">
        <f t="shared" ca="1" si="1"/>
        <v>NOT DUE</v>
      </c>
      <c r="K29" s="15" t="s">
        <v>55</v>
      </c>
      <c r="L29" s="50"/>
    </row>
    <row r="30" spans="1:12">
      <c r="A30" s="220"/>
      <c r="C30" s="31"/>
      <c r="D30" s="39"/>
    </row>
    <row r="31" spans="1:12">
      <c r="A31" s="220"/>
      <c r="C31" s="31"/>
      <c r="D31" s="39"/>
    </row>
    <row r="32" spans="1:12">
      <c r="A32" s="220"/>
      <c r="C32" s="31"/>
      <c r="D32" s="39"/>
    </row>
    <row r="33" spans="1:11">
      <c r="A33" s="220"/>
      <c r="B33" s="206" t="s">
        <v>4545</v>
      </c>
      <c r="C33" s="31"/>
      <c r="D33" s="39" t="s">
        <v>3926</v>
      </c>
      <c r="H33" s="206" t="s">
        <v>3927</v>
      </c>
    </row>
    <row r="34" spans="1:11">
      <c r="A34" s="220"/>
      <c r="C34" s="31"/>
      <c r="D34" s="39"/>
    </row>
    <row r="35" spans="1:11">
      <c r="A35" s="220"/>
      <c r="C35" s="247" t="s">
        <v>4953</v>
      </c>
      <c r="D35" s="39"/>
      <c r="E35" s="466" t="s">
        <v>5001</v>
      </c>
      <c r="F35" s="466"/>
      <c r="G35" s="466"/>
      <c r="I35" s="462" t="s">
        <v>4949</v>
      </c>
      <c r="J35" s="462"/>
      <c r="K35" s="462"/>
    </row>
    <row r="36" spans="1:11">
      <c r="A36" s="220"/>
      <c r="C36" s="31"/>
      <c r="D36" s="39"/>
      <c r="E36" s="463"/>
      <c r="F36" s="463"/>
      <c r="G36" s="463"/>
      <c r="I36" s="463"/>
      <c r="J36" s="463"/>
      <c r="K36" s="463"/>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phoneticPr fontId="57" type="noConversion"/>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73E60F-348B-47B8-A2B8-E79047D7876A}">
          <x14:formula1>
            <xm:f>Details!$A$1:$A$7</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workbookViewId="0">
      <selection activeCell="J29" sqref="J29"/>
    </sheetView>
  </sheetViews>
  <sheetFormatPr defaultRowHeight="13.5"/>
  <cols>
    <col min="1" max="1" width="11.5" bestFit="1" customWidth="1"/>
    <col min="2" max="2" width="12.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3930</v>
      </c>
      <c r="B3" s="517"/>
      <c r="C3" s="1"/>
      <c r="D3" s="518" t="s">
        <v>12</v>
      </c>
      <c r="E3" s="518"/>
      <c r="F3" s="249" t="s">
        <v>3931</v>
      </c>
    </row>
    <row r="4" spans="1:12" ht="18" customHeight="1">
      <c r="A4" s="517" t="s">
        <v>13</v>
      </c>
      <c r="B4" s="517"/>
      <c r="C4" s="1" t="s">
        <v>4689</v>
      </c>
      <c r="D4" s="518" t="s">
        <v>2072</v>
      </c>
      <c r="E4" s="518"/>
      <c r="F4" s="254"/>
    </row>
    <row r="5" spans="1:12" ht="18" customHeight="1">
      <c r="A5" s="200"/>
      <c r="B5" s="200"/>
      <c r="C5" s="201"/>
      <c r="D5" s="518" t="s">
        <v>4549</v>
      </c>
      <c r="E5" s="518"/>
      <c r="F5" s="115">
        <f>'Running Hours'!$D3</f>
        <v>44689</v>
      </c>
    </row>
    <row r="6" spans="1:12" ht="7.5" customHeight="1">
      <c r="A6" s="2"/>
      <c r="B6" s="2"/>
      <c r="D6" s="3"/>
      <c r="E6" s="3"/>
      <c r="F6" s="3"/>
      <c r="G6" s="3"/>
      <c r="H6" s="3"/>
      <c r="I6" s="3"/>
      <c r="J6" s="3"/>
      <c r="K6" s="3"/>
    </row>
    <row r="7" spans="1:12" ht="36">
      <c r="A7" s="4" t="s">
        <v>14</v>
      </c>
      <c r="B7" s="5" t="s">
        <v>15</v>
      </c>
      <c r="C7" s="5" t="s">
        <v>16</v>
      </c>
      <c r="D7" s="46" t="s">
        <v>17</v>
      </c>
      <c r="E7" s="47" t="s">
        <v>5004</v>
      </c>
      <c r="F7" s="48" t="s">
        <v>2076</v>
      </c>
      <c r="G7" s="48" t="s">
        <v>19</v>
      </c>
      <c r="H7" s="48" t="s">
        <v>2077</v>
      </c>
      <c r="I7" s="48" t="s">
        <v>20</v>
      </c>
      <c r="J7" s="49" t="s">
        <v>21</v>
      </c>
      <c r="K7" s="46" t="s">
        <v>22</v>
      </c>
      <c r="L7" s="46" t="s">
        <v>56</v>
      </c>
    </row>
    <row r="8" spans="1:12" ht="24">
      <c r="A8" s="7" t="s">
        <v>3932</v>
      </c>
      <c r="B8" s="7" t="s">
        <v>3933</v>
      </c>
      <c r="C8" s="7" t="s">
        <v>3934</v>
      </c>
      <c r="D8" s="7" t="s">
        <v>3</v>
      </c>
      <c r="E8" s="8">
        <v>44082</v>
      </c>
      <c r="F8" s="306">
        <v>44586</v>
      </c>
      <c r="G8" s="45"/>
      <c r="H8" s="10">
        <f t="shared" ref="H8:H21" si="0">F8+180</f>
        <v>44766</v>
      </c>
      <c r="I8" s="11">
        <f t="shared" ref="I8:I21" ca="1" si="1">IF(ISBLANK(H8),"",H8-DATE(YEAR(NOW()),MONTH(NOW()),DAY(NOW())))</f>
        <v>77</v>
      </c>
      <c r="J8" s="12" t="str">
        <f t="shared" ref="J8:J21" ca="1" si="2">IF(I8="","",IF(I8&lt;0,"OVERDUE","NOT DUE"))</f>
        <v>NOT DUE</v>
      </c>
      <c r="K8" s="162" t="s">
        <v>5003</v>
      </c>
      <c r="L8" s="50"/>
    </row>
    <row r="9" spans="1:12" ht="24">
      <c r="A9" s="7" t="s">
        <v>3935</v>
      </c>
      <c r="B9" s="7" t="s">
        <v>3933</v>
      </c>
      <c r="C9" s="7" t="s">
        <v>3936</v>
      </c>
      <c r="D9" s="7" t="s">
        <v>3</v>
      </c>
      <c r="E9" s="8">
        <v>44082</v>
      </c>
      <c r="F9" s="366">
        <v>44586</v>
      </c>
      <c r="G9" s="45"/>
      <c r="H9" s="10">
        <f t="shared" si="0"/>
        <v>44766</v>
      </c>
      <c r="I9" s="11">
        <f t="shared" ca="1" si="1"/>
        <v>77</v>
      </c>
      <c r="J9" s="12" t="str">
        <f t="shared" ca="1" si="2"/>
        <v>NOT DUE</v>
      </c>
      <c r="K9" s="162" t="s">
        <v>3937</v>
      </c>
      <c r="L9" s="50"/>
    </row>
    <row r="10" spans="1:12" ht="24">
      <c r="A10" s="7" t="s">
        <v>3938</v>
      </c>
      <c r="B10" s="7" t="s">
        <v>3933</v>
      </c>
      <c r="C10" s="13" t="s">
        <v>3939</v>
      </c>
      <c r="D10" s="7" t="s">
        <v>3</v>
      </c>
      <c r="E10" s="8">
        <v>44082</v>
      </c>
      <c r="F10" s="366">
        <v>44586</v>
      </c>
      <c r="G10" s="45"/>
      <c r="H10" s="10">
        <f t="shared" si="0"/>
        <v>44766</v>
      </c>
      <c r="I10" s="11">
        <f t="shared" ca="1" si="1"/>
        <v>77</v>
      </c>
      <c r="J10" s="12" t="str">
        <f t="shared" ca="1" si="2"/>
        <v>NOT DUE</v>
      </c>
      <c r="K10" s="162" t="s">
        <v>3940</v>
      </c>
      <c r="L10" s="50"/>
    </row>
    <row r="11" spans="1:12" ht="24">
      <c r="A11" s="7" t="s">
        <v>3941</v>
      </c>
      <c r="B11" s="7" t="s">
        <v>3933</v>
      </c>
      <c r="C11" s="13" t="s">
        <v>3942</v>
      </c>
      <c r="D11" s="7" t="s">
        <v>3</v>
      </c>
      <c r="E11" s="8">
        <v>44082</v>
      </c>
      <c r="F11" s="366">
        <v>44586</v>
      </c>
      <c r="G11" s="45"/>
      <c r="H11" s="10">
        <f t="shared" si="0"/>
        <v>44766</v>
      </c>
      <c r="I11" s="11">
        <f t="shared" ca="1" si="1"/>
        <v>77</v>
      </c>
      <c r="J11" s="12" t="str">
        <f t="shared" ca="1" si="2"/>
        <v>NOT DUE</v>
      </c>
      <c r="K11" s="162" t="s">
        <v>3943</v>
      </c>
      <c r="L11" s="50"/>
    </row>
    <row r="12" spans="1:12" ht="24">
      <c r="A12" s="7" t="s">
        <v>3944</v>
      </c>
      <c r="B12" s="7" t="s">
        <v>3933</v>
      </c>
      <c r="C12" s="13" t="s">
        <v>3945</v>
      </c>
      <c r="D12" s="7" t="s">
        <v>3</v>
      </c>
      <c r="E12" s="8">
        <v>44082</v>
      </c>
      <c r="F12" s="366">
        <v>44586</v>
      </c>
      <c r="G12" s="45"/>
      <c r="H12" s="10">
        <f t="shared" si="0"/>
        <v>44766</v>
      </c>
      <c r="I12" s="11">
        <f t="shared" ca="1" si="1"/>
        <v>77</v>
      </c>
      <c r="J12" s="12" t="str">
        <f t="shared" ca="1" si="2"/>
        <v>NOT DUE</v>
      </c>
      <c r="K12" s="162" t="s">
        <v>3946</v>
      </c>
      <c r="L12" s="50"/>
    </row>
    <row r="13" spans="1:12" ht="24">
      <c r="A13" s="7" t="s">
        <v>3947</v>
      </c>
      <c r="B13" s="7" t="s">
        <v>3933</v>
      </c>
      <c r="C13" s="13" t="s">
        <v>3948</v>
      </c>
      <c r="D13" s="7" t="s">
        <v>3</v>
      </c>
      <c r="E13" s="8">
        <v>44082</v>
      </c>
      <c r="F13" s="366">
        <v>44586</v>
      </c>
      <c r="G13" s="45"/>
      <c r="H13" s="10">
        <f t="shared" si="0"/>
        <v>44766</v>
      </c>
      <c r="I13" s="11">
        <f t="shared" ca="1" si="1"/>
        <v>77</v>
      </c>
      <c r="J13" s="12" t="str">
        <f t="shared" ca="1" si="2"/>
        <v>NOT DUE</v>
      </c>
      <c r="K13" s="162" t="s">
        <v>3949</v>
      </c>
      <c r="L13" s="50"/>
    </row>
    <row r="14" spans="1:12">
      <c r="A14" s="7" t="s">
        <v>3950</v>
      </c>
      <c r="B14" s="7" t="s">
        <v>3933</v>
      </c>
      <c r="C14" s="13" t="s">
        <v>3951</v>
      </c>
      <c r="D14" s="7" t="s">
        <v>3</v>
      </c>
      <c r="E14" s="8">
        <v>44082</v>
      </c>
      <c r="F14" s="366">
        <v>44586</v>
      </c>
      <c r="G14" s="45"/>
      <c r="H14" s="10">
        <f t="shared" si="0"/>
        <v>44766</v>
      </c>
      <c r="I14" s="14">
        <f t="shared" ca="1" si="1"/>
        <v>77</v>
      </c>
      <c r="J14" s="12" t="str">
        <f t="shared" ca="1" si="2"/>
        <v>NOT DUE</v>
      </c>
      <c r="K14" s="163" t="s">
        <v>3952</v>
      </c>
      <c r="L14" s="50"/>
    </row>
    <row r="15" spans="1:12" ht="22.5">
      <c r="A15" s="7" t="s">
        <v>3953</v>
      </c>
      <c r="B15" s="7" t="s">
        <v>3933</v>
      </c>
      <c r="C15" s="7" t="s">
        <v>3954</v>
      </c>
      <c r="D15" s="7" t="s">
        <v>3</v>
      </c>
      <c r="E15" s="8">
        <v>44082</v>
      </c>
      <c r="F15" s="366">
        <v>44586</v>
      </c>
      <c r="G15" s="45"/>
      <c r="H15" s="10">
        <f t="shared" si="0"/>
        <v>44766</v>
      </c>
      <c r="I15" s="11">
        <f t="shared" ca="1" si="1"/>
        <v>77</v>
      </c>
      <c r="J15" s="12" t="str">
        <f t="shared" ca="1" si="2"/>
        <v>NOT DUE</v>
      </c>
      <c r="K15" s="163" t="s">
        <v>3955</v>
      </c>
      <c r="L15" s="50"/>
    </row>
    <row r="16" spans="1:12" ht="22.5">
      <c r="A16" s="7" t="s">
        <v>3956</v>
      </c>
      <c r="B16" s="7" t="s">
        <v>3933</v>
      </c>
      <c r="C16" s="7" t="s">
        <v>3957</v>
      </c>
      <c r="D16" s="7" t="s">
        <v>3</v>
      </c>
      <c r="E16" s="8">
        <v>44082</v>
      </c>
      <c r="F16" s="366">
        <v>44586</v>
      </c>
      <c r="G16" s="45"/>
      <c r="H16" s="10">
        <f t="shared" si="0"/>
        <v>44766</v>
      </c>
      <c r="I16" s="11">
        <f t="shared" ca="1" si="1"/>
        <v>77</v>
      </c>
      <c r="J16" s="12" t="str">
        <f t="shared" ca="1" si="2"/>
        <v>NOT DUE</v>
      </c>
      <c r="K16" s="163" t="s">
        <v>3958</v>
      </c>
      <c r="L16" s="50"/>
    </row>
    <row r="17" spans="1:12" ht="22.5">
      <c r="A17" s="7" t="s">
        <v>3959</v>
      </c>
      <c r="B17" s="7" t="s">
        <v>3933</v>
      </c>
      <c r="C17" s="7" t="s">
        <v>3960</v>
      </c>
      <c r="D17" s="7" t="s">
        <v>3</v>
      </c>
      <c r="E17" s="8">
        <v>44082</v>
      </c>
      <c r="F17" s="366">
        <v>44586</v>
      </c>
      <c r="G17" s="45"/>
      <c r="H17" s="10">
        <f t="shared" si="0"/>
        <v>44766</v>
      </c>
      <c r="I17" s="11">
        <f t="shared" ca="1" si="1"/>
        <v>77</v>
      </c>
      <c r="J17" s="12" t="str">
        <f t="shared" ca="1" si="2"/>
        <v>NOT DUE</v>
      </c>
      <c r="K17" s="163" t="s">
        <v>3961</v>
      </c>
      <c r="L17" s="50"/>
    </row>
    <row r="18" spans="1:12" ht="22.5">
      <c r="A18" s="7" t="s">
        <v>3962</v>
      </c>
      <c r="B18" s="7" t="s">
        <v>3933</v>
      </c>
      <c r="C18" s="7" t="s">
        <v>3963</v>
      </c>
      <c r="D18" s="7" t="s">
        <v>3</v>
      </c>
      <c r="E18" s="8">
        <v>44082</v>
      </c>
      <c r="F18" s="366">
        <v>44586</v>
      </c>
      <c r="G18" s="45"/>
      <c r="H18" s="10">
        <f t="shared" si="0"/>
        <v>44766</v>
      </c>
      <c r="I18" s="11">
        <f t="shared" ca="1" si="1"/>
        <v>77</v>
      </c>
      <c r="J18" s="12" t="str">
        <f t="shared" ca="1" si="2"/>
        <v>NOT DUE</v>
      </c>
      <c r="K18" s="163" t="s">
        <v>3964</v>
      </c>
      <c r="L18" s="50"/>
    </row>
    <row r="19" spans="1:12" ht="24">
      <c r="A19" s="7" t="s">
        <v>3965</v>
      </c>
      <c r="B19" s="7" t="s">
        <v>3933</v>
      </c>
      <c r="C19" s="161" t="s">
        <v>3966</v>
      </c>
      <c r="D19" s="7" t="s">
        <v>3</v>
      </c>
      <c r="E19" s="8">
        <v>44082</v>
      </c>
      <c r="F19" s="366">
        <v>44586</v>
      </c>
      <c r="G19" s="45"/>
      <c r="H19" s="10">
        <f t="shared" si="0"/>
        <v>44766</v>
      </c>
      <c r="I19" s="11">
        <f t="shared" ca="1" si="1"/>
        <v>77</v>
      </c>
      <c r="J19" s="12" t="str">
        <f t="shared" ca="1" si="2"/>
        <v>NOT DUE</v>
      </c>
      <c r="K19" s="162" t="s">
        <v>3967</v>
      </c>
      <c r="L19" s="50"/>
    </row>
    <row r="20" spans="1:12" ht="24">
      <c r="A20" s="7" t="s">
        <v>3968</v>
      </c>
      <c r="B20" s="7" t="s">
        <v>3933</v>
      </c>
      <c r="C20" s="161" t="s">
        <v>3969</v>
      </c>
      <c r="D20" s="7" t="s">
        <v>3</v>
      </c>
      <c r="E20" s="8">
        <v>44082</v>
      </c>
      <c r="F20" s="366">
        <v>44586</v>
      </c>
      <c r="G20" s="45"/>
      <c r="H20" s="10">
        <f t="shared" si="0"/>
        <v>44766</v>
      </c>
      <c r="I20" s="11">
        <f t="shared" ca="1" si="1"/>
        <v>77</v>
      </c>
      <c r="J20" s="12" t="str">
        <f t="shared" ca="1" si="2"/>
        <v>NOT DUE</v>
      </c>
      <c r="K20" s="162" t="s">
        <v>3970</v>
      </c>
      <c r="L20" s="50"/>
    </row>
    <row r="21" spans="1:12" ht="36">
      <c r="A21" s="7" t="s">
        <v>3971</v>
      </c>
      <c r="B21" s="7" t="s">
        <v>3933</v>
      </c>
      <c r="C21" s="7" t="s">
        <v>3972</v>
      </c>
      <c r="D21" s="7" t="s">
        <v>3</v>
      </c>
      <c r="E21" s="8">
        <v>44082</v>
      </c>
      <c r="F21" s="366">
        <v>44586</v>
      </c>
      <c r="G21" s="45"/>
      <c r="H21" s="10">
        <f t="shared" si="0"/>
        <v>44766</v>
      </c>
      <c r="I21" s="11">
        <f t="shared" ca="1" si="1"/>
        <v>77</v>
      </c>
      <c r="J21" s="12" t="str">
        <f t="shared" ca="1" si="2"/>
        <v>NOT DUE</v>
      </c>
      <c r="K21" s="162" t="s">
        <v>3973</v>
      </c>
      <c r="L21" s="50"/>
    </row>
    <row r="23" spans="1:12">
      <c r="A23" s="220"/>
      <c r="C23" s="31"/>
      <c r="D23" s="39"/>
    </row>
    <row r="24" spans="1:12">
      <c r="A24" s="220"/>
      <c r="C24" s="31"/>
      <c r="D24" s="39"/>
    </row>
    <row r="25" spans="1:12">
      <c r="A25" s="220"/>
      <c r="B25" s="206" t="s">
        <v>4545</v>
      </c>
      <c r="C25" s="31"/>
      <c r="D25" s="39" t="s">
        <v>3926</v>
      </c>
      <c r="H25" s="206" t="s">
        <v>3927</v>
      </c>
    </row>
    <row r="26" spans="1:12">
      <c r="A26" s="220"/>
      <c r="C26" s="31"/>
      <c r="D26" s="39"/>
    </row>
    <row r="27" spans="1:12">
      <c r="A27" s="220"/>
      <c r="C27" s="247" t="s">
        <v>4952</v>
      </c>
      <c r="D27" s="39"/>
      <c r="E27" s="466" t="s">
        <v>5001</v>
      </c>
      <c r="F27" s="466"/>
      <c r="G27" s="466"/>
      <c r="I27" s="462" t="s">
        <v>4949</v>
      </c>
      <c r="J27" s="462"/>
      <c r="K27" s="462"/>
    </row>
    <row r="28" spans="1:12">
      <c r="A28" s="220"/>
      <c r="C28" s="31"/>
      <c r="D28" s="39"/>
      <c r="E28" s="463"/>
      <c r="F28" s="463"/>
      <c r="G28" s="463"/>
      <c r="I28" s="463"/>
      <c r="J28" s="463"/>
      <c r="K28" s="463"/>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phoneticPr fontId="57" type="noConversion"/>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E1A7F3-ADB4-4F5E-BD59-61A6D648DAC9}">
          <x14:formula1>
            <xm:f>Details!$A$1:$A$7</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topLeftCell="A61" workbookViewId="0">
      <selection activeCell="G94" sqref="G94"/>
    </sheetView>
  </sheetViews>
  <sheetFormatPr defaultRowHeight="13.5"/>
  <cols>
    <col min="1" max="1" width="11.5" bestFit="1" customWidth="1"/>
    <col min="2" max="2" width="36.125" customWidth="1"/>
    <col min="3" max="3" width="31.875" customWidth="1"/>
    <col min="4" max="4" width="13" customWidth="1"/>
    <col min="5" max="6" width="13.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3930</v>
      </c>
      <c r="B3" s="517"/>
      <c r="C3" s="1"/>
      <c r="D3" s="518" t="s">
        <v>12</v>
      </c>
      <c r="E3" s="518"/>
      <c r="F3" s="249" t="s">
        <v>4111</v>
      </c>
    </row>
    <row r="4" spans="1:12" ht="18" customHeight="1">
      <c r="A4" s="517" t="s">
        <v>13</v>
      </c>
      <c r="B4" s="517"/>
      <c r="C4" s="1" t="s">
        <v>4690</v>
      </c>
      <c r="D4" s="518" t="s">
        <v>2072</v>
      </c>
      <c r="E4" s="518"/>
      <c r="F4" s="246">
        <f>'Running Hours'!B5</f>
        <v>10031</v>
      </c>
    </row>
    <row r="5" spans="1:12" ht="18" customHeight="1">
      <c r="A5" s="204"/>
      <c r="B5" s="204"/>
      <c r="C5" s="205"/>
      <c r="D5" s="518" t="s">
        <v>4549</v>
      </c>
      <c r="E5" s="518"/>
      <c r="F5" s="115">
        <f>'Running Hours'!$D3</f>
        <v>44689</v>
      </c>
    </row>
    <row r="6" spans="1:12" ht="7.5" customHeight="1">
      <c r="A6" s="2"/>
      <c r="B6" s="2"/>
      <c r="D6" s="3"/>
      <c r="E6" s="3"/>
      <c r="F6" s="3"/>
      <c r="G6" s="3"/>
      <c r="H6" s="3"/>
      <c r="I6" s="3"/>
      <c r="J6" s="3"/>
      <c r="K6" s="3"/>
    </row>
    <row r="7" spans="1:12" ht="45.75" customHeight="1">
      <c r="A7" s="4" t="s">
        <v>14</v>
      </c>
      <c r="B7" s="5" t="s">
        <v>60</v>
      </c>
      <c r="C7" s="5" t="s">
        <v>16</v>
      </c>
      <c r="D7" s="46" t="s">
        <v>17</v>
      </c>
      <c r="E7" s="47" t="s">
        <v>2075</v>
      </c>
      <c r="F7" s="48" t="s">
        <v>2076</v>
      </c>
      <c r="G7" s="48" t="s">
        <v>19</v>
      </c>
      <c r="H7" s="48" t="s">
        <v>2077</v>
      </c>
      <c r="I7" s="48" t="s">
        <v>20</v>
      </c>
      <c r="J7" s="49" t="s">
        <v>21</v>
      </c>
      <c r="K7" s="46" t="s">
        <v>22</v>
      </c>
      <c r="L7" s="46" t="s">
        <v>56</v>
      </c>
    </row>
    <row r="8" spans="1:12" ht="60.75" customHeight="1">
      <c r="A8" s="7" t="s">
        <v>4112</v>
      </c>
      <c r="B8" s="7" t="s">
        <v>4113</v>
      </c>
      <c r="C8" s="13" t="s">
        <v>4114</v>
      </c>
      <c r="D8" s="7" t="s">
        <v>1785</v>
      </c>
      <c r="E8" s="8">
        <v>44082</v>
      </c>
      <c r="F8" s="8">
        <v>44082</v>
      </c>
      <c r="G8" s="9">
        <v>0</v>
      </c>
      <c r="H8" s="10">
        <f>F8+1826</f>
        <v>45908</v>
      </c>
      <c r="I8" s="11">
        <f t="shared" ref="I8:I10" ca="1" si="0">IF(ISBLANK(H8),"",H8-DATE(YEAR(NOW()),MONTH(NOW()),DAY(NOW())))</f>
        <v>1219</v>
      </c>
      <c r="J8" s="12" t="str">
        <f ca="1">IF(I8="","",IF(I8&lt;0,"OVERDUE","NOT DUE"))</f>
        <v>NOT DUE</v>
      </c>
      <c r="K8" s="13" t="s">
        <v>4115</v>
      </c>
      <c r="L8" s="50"/>
    </row>
    <row r="9" spans="1:12" ht="60.75" customHeight="1">
      <c r="A9" s="7" t="s">
        <v>4116</v>
      </c>
      <c r="B9" s="7" t="s">
        <v>4117</v>
      </c>
      <c r="C9" s="13" t="s">
        <v>4118</v>
      </c>
      <c r="D9" s="7" t="s">
        <v>1785</v>
      </c>
      <c r="E9" s="8">
        <v>44082</v>
      </c>
      <c r="F9" s="8">
        <v>44082</v>
      </c>
      <c r="G9" s="9">
        <v>0</v>
      </c>
      <c r="H9" s="10">
        <f t="shared" ref="H9:H72" si="1">F9+1826</f>
        <v>45908</v>
      </c>
      <c r="I9" s="11">
        <f t="shared" ca="1" si="0"/>
        <v>1219</v>
      </c>
      <c r="J9" s="12" t="str">
        <f t="shared" ref="J9:J72" ca="1" si="2">IF(I9="","",IF(I9&lt;0,"OVERDUE","NOT DUE"))</f>
        <v>NOT DUE</v>
      </c>
      <c r="K9" s="13" t="s">
        <v>4115</v>
      </c>
      <c r="L9" s="50"/>
    </row>
    <row r="10" spans="1:12" ht="60.75" customHeight="1">
      <c r="A10" s="7" t="s">
        <v>4119</v>
      </c>
      <c r="B10" s="7" t="s">
        <v>4120</v>
      </c>
      <c r="C10" s="13" t="s">
        <v>4121</v>
      </c>
      <c r="D10" s="7" t="s">
        <v>1785</v>
      </c>
      <c r="E10" s="8">
        <v>44082</v>
      </c>
      <c r="F10" s="8">
        <v>44082</v>
      </c>
      <c r="G10" s="9">
        <v>0</v>
      </c>
      <c r="H10" s="10">
        <f t="shared" si="1"/>
        <v>45908</v>
      </c>
      <c r="I10" s="11">
        <f t="shared" ca="1" si="0"/>
        <v>1219</v>
      </c>
      <c r="J10" s="12" t="str">
        <f t="shared" ca="1" si="2"/>
        <v>NOT DUE</v>
      </c>
      <c r="K10" s="13" t="s">
        <v>4115</v>
      </c>
      <c r="L10" s="50"/>
    </row>
    <row r="11" spans="1:12" ht="60.75" customHeight="1">
      <c r="A11" s="7" t="s">
        <v>4122</v>
      </c>
      <c r="B11" s="7" t="s">
        <v>4123</v>
      </c>
      <c r="C11" s="13" t="s">
        <v>4124</v>
      </c>
      <c r="D11" s="7" t="s">
        <v>1785</v>
      </c>
      <c r="E11" s="8">
        <v>44082</v>
      </c>
      <c r="F11" s="8">
        <v>44082</v>
      </c>
      <c r="G11" s="9">
        <v>0</v>
      </c>
      <c r="H11" s="10">
        <f t="shared" si="1"/>
        <v>45908</v>
      </c>
      <c r="I11" s="11">
        <f ca="1">IF(ISBLANK(H11),"",H11-DATE(YEAR(NOW()),MONTH(NOW()),DAY(NOW())))</f>
        <v>1219</v>
      </c>
      <c r="J11" s="12" t="str">
        <f t="shared" ca="1" si="2"/>
        <v>NOT DUE</v>
      </c>
      <c r="K11" s="13" t="s">
        <v>4115</v>
      </c>
      <c r="L11" s="50"/>
    </row>
    <row r="12" spans="1:12" ht="60.75" customHeight="1">
      <c r="A12" s="7" t="s">
        <v>4125</v>
      </c>
      <c r="B12" s="7" t="s">
        <v>4126</v>
      </c>
      <c r="C12" s="13" t="s">
        <v>4127</v>
      </c>
      <c r="D12" s="7" t="s">
        <v>1785</v>
      </c>
      <c r="E12" s="8">
        <v>44082</v>
      </c>
      <c r="F12" s="8">
        <v>44082</v>
      </c>
      <c r="G12" s="9">
        <v>0</v>
      </c>
      <c r="H12" s="10">
        <f t="shared" si="1"/>
        <v>45908</v>
      </c>
      <c r="I12" s="11">
        <f t="shared" ref="I12:I75" ca="1" si="3">IF(ISBLANK(H12),"",H12-DATE(YEAR(NOW()),MONTH(NOW()),DAY(NOW())))</f>
        <v>1219</v>
      </c>
      <c r="J12" s="12" t="str">
        <f t="shared" ca="1" si="2"/>
        <v>NOT DUE</v>
      </c>
      <c r="K12" s="13" t="s">
        <v>4115</v>
      </c>
      <c r="L12" s="50"/>
    </row>
    <row r="13" spans="1:12" ht="60.75" customHeight="1">
      <c r="A13" s="7" t="s">
        <v>4128</v>
      </c>
      <c r="B13" s="7" t="s">
        <v>4129</v>
      </c>
      <c r="C13" s="13" t="s">
        <v>4130</v>
      </c>
      <c r="D13" s="7" t="s">
        <v>1785</v>
      </c>
      <c r="E13" s="8">
        <v>44082</v>
      </c>
      <c r="F13" s="8">
        <v>44082</v>
      </c>
      <c r="G13" s="9">
        <v>0</v>
      </c>
      <c r="H13" s="10">
        <f t="shared" si="1"/>
        <v>45908</v>
      </c>
      <c r="I13" s="11">
        <f t="shared" ca="1" si="3"/>
        <v>1219</v>
      </c>
      <c r="J13" s="12" t="str">
        <f t="shared" ca="1" si="2"/>
        <v>NOT DUE</v>
      </c>
      <c r="K13" s="13" t="s">
        <v>4115</v>
      </c>
      <c r="L13" s="50"/>
    </row>
    <row r="14" spans="1:12" ht="60.75" customHeight="1">
      <c r="A14" s="7" t="s">
        <v>4131</v>
      </c>
      <c r="B14" s="7" t="s">
        <v>4132</v>
      </c>
      <c r="C14" s="13" t="s">
        <v>4133</v>
      </c>
      <c r="D14" s="7" t="s">
        <v>1785</v>
      </c>
      <c r="E14" s="8">
        <v>44082</v>
      </c>
      <c r="F14" s="8">
        <v>44082</v>
      </c>
      <c r="G14" s="9">
        <v>0</v>
      </c>
      <c r="H14" s="10">
        <f t="shared" si="1"/>
        <v>45908</v>
      </c>
      <c r="I14" s="14">
        <f ca="1">IF(ISBLANK(H14),"",H14-DATE(YEAR(NOW()),MONTH(NOW()),DAY(NOW())))</f>
        <v>1219</v>
      </c>
      <c r="J14" s="12" t="str">
        <f t="shared" ca="1" si="2"/>
        <v>NOT DUE</v>
      </c>
      <c r="K14" s="13" t="s">
        <v>4115</v>
      </c>
      <c r="L14" s="50"/>
    </row>
    <row r="15" spans="1:12" ht="60.75" customHeight="1">
      <c r="A15" s="7" t="s">
        <v>4134</v>
      </c>
      <c r="B15" s="7" t="s">
        <v>4135</v>
      </c>
      <c r="C15" s="13" t="s">
        <v>4136</v>
      </c>
      <c r="D15" s="7" t="s">
        <v>1785</v>
      </c>
      <c r="E15" s="8">
        <v>44082</v>
      </c>
      <c r="F15" s="8">
        <v>44082</v>
      </c>
      <c r="G15" s="9">
        <v>0</v>
      </c>
      <c r="H15" s="10">
        <f t="shared" si="1"/>
        <v>45908</v>
      </c>
      <c r="I15" s="11">
        <f t="shared" ca="1" si="3"/>
        <v>1219</v>
      </c>
      <c r="J15" s="12" t="str">
        <f t="shared" ca="1" si="2"/>
        <v>NOT DUE</v>
      </c>
      <c r="K15" s="13" t="s">
        <v>4115</v>
      </c>
      <c r="L15" s="50"/>
    </row>
    <row r="16" spans="1:12" ht="60.75" customHeight="1">
      <c r="A16" s="7" t="s">
        <v>4137</v>
      </c>
      <c r="B16" s="7" t="s">
        <v>4138</v>
      </c>
      <c r="C16" s="13" t="s">
        <v>4139</v>
      </c>
      <c r="D16" s="7" t="s">
        <v>1785</v>
      </c>
      <c r="E16" s="8">
        <v>44082</v>
      </c>
      <c r="F16" s="8">
        <v>44082</v>
      </c>
      <c r="G16" s="9">
        <v>0</v>
      </c>
      <c r="H16" s="10">
        <f t="shared" si="1"/>
        <v>45908</v>
      </c>
      <c r="I16" s="11">
        <f t="shared" ca="1" si="3"/>
        <v>1219</v>
      </c>
      <c r="J16" s="12" t="str">
        <f t="shared" ca="1" si="2"/>
        <v>NOT DUE</v>
      </c>
      <c r="K16" s="13" t="s">
        <v>4115</v>
      </c>
      <c r="L16" s="50"/>
    </row>
    <row r="17" spans="1:12" ht="60.75" customHeight="1">
      <c r="A17" s="7" t="s">
        <v>4140</v>
      </c>
      <c r="B17" s="7" t="s">
        <v>4141</v>
      </c>
      <c r="C17" s="13" t="s">
        <v>4142</v>
      </c>
      <c r="D17" s="7" t="s">
        <v>1785</v>
      </c>
      <c r="E17" s="8">
        <v>44082</v>
      </c>
      <c r="F17" s="8">
        <v>44082</v>
      </c>
      <c r="G17" s="9">
        <v>0</v>
      </c>
      <c r="H17" s="10">
        <f t="shared" si="1"/>
        <v>45908</v>
      </c>
      <c r="I17" s="11">
        <f t="shared" ca="1" si="3"/>
        <v>1219</v>
      </c>
      <c r="J17" s="12" t="str">
        <f t="shared" ca="1" si="2"/>
        <v>NOT DUE</v>
      </c>
      <c r="K17" s="13" t="s">
        <v>4115</v>
      </c>
      <c r="L17" s="50"/>
    </row>
    <row r="18" spans="1:12" ht="60.75" customHeight="1">
      <c r="A18" s="7" t="s">
        <v>4143</v>
      </c>
      <c r="B18" s="7" t="s">
        <v>4144</v>
      </c>
      <c r="C18" s="13" t="s">
        <v>4145</v>
      </c>
      <c r="D18" s="7" t="s">
        <v>1785</v>
      </c>
      <c r="E18" s="8">
        <v>44082</v>
      </c>
      <c r="F18" s="8">
        <v>44082</v>
      </c>
      <c r="G18" s="9">
        <v>0</v>
      </c>
      <c r="H18" s="10">
        <f t="shared" si="1"/>
        <v>45908</v>
      </c>
      <c r="I18" s="11">
        <f t="shared" ca="1" si="3"/>
        <v>1219</v>
      </c>
      <c r="J18" s="12" t="str">
        <f t="shared" ca="1" si="2"/>
        <v>NOT DUE</v>
      </c>
      <c r="K18" s="13" t="s">
        <v>4115</v>
      </c>
      <c r="L18" s="50"/>
    </row>
    <row r="19" spans="1:12" ht="60.75" customHeight="1">
      <c r="A19" s="7" t="s">
        <v>4146</v>
      </c>
      <c r="B19" s="7" t="s">
        <v>4147</v>
      </c>
      <c r="C19" s="13" t="s">
        <v>4148</v>
      </c>
      <c r="D19" s="7" t="s">
        <v>1785</v>
      </c>
      <c r="E19" s="8">
        <v>44082</v>
      </c>
      <c r="F19" s="8">
        <v>44082</v>
      </c>
      <c r="G19" s="9">
        <v>0</v>
      </c>
      <c r="H19" s="10">
        <f t="shared" si="1"/>
        <v>45908</v>
      </c>
      <c r="I19" s="11">
        <f t="shared" ca="1" si="3"/>
        <v>1219</v>
      </c>
      <c r="J19" s="12" t="str">
        <f t="shared" ca="1" si="2"/>
        <v>NOT DUE</v>
      </c>
      <c r="K19" s="13" t="s">
        <v>4115</v>
      </c>
      <c r="L19" s="50"/>
    </row>
    <row r="20" spans="1:12" ht="60.75" customHeight="1">
      <c r="A20" s="7" t="s">
        <v>4149</v>
      </c>
      <c r="B20" s="7" t="s">
        <v>4150</v>
      </c>
      <c r="C20" s="13" t="s">
        <v>4151</v>
      </c>
      <c r="D20" s="7" t="s">
        <v>1785</v>
      </c>
      <c r="E20" s="8">
        <v>44082</v>
      </c>
      <c r="F20" s="8">
        <v>44082</v>
      </c>
      <c r="G20" s="9">
        <v>0</v>
      </c>
      <c r="H20" s="10">
        <f t="shared" si="1"/>
        <v>45908</v>
      </c>
      <c r="I20" s="11">
        <f t="shared" ca="1" si="3"/>
        <v>1219</v>
      </c>
      <c r="J20" s="12" t="str">
        <f t="shared" ca="1" si="2"/>
        <v>NOT DUE</v>
      </c>
      <c r="K20" s="13" t="s">
        <v>4115</v>
      </c>
      <c r="L20" s="50"/>
    </row>
    <row r="21" spans="1:12" ht="60.75" customHeight="1">
      <c r="A21" s="7" t="s">
        <v>4152</v>
      </c>
      <c r="B21" s="7" t="s">
        <v>4153</v>
      </c>
      <c r="C21" s="13" t="s">
        <v>4154</v>
      </c>
      <c r="D21" s="7" t="s">
        <v>1785</v>
      </c>
      <c r="E21" s="8">
        <v>44082</v>
      </c>
      <c r="F21" s="8">
        <v>44082</v>
      </c>
      <c r="G21" s="9">
        <v>0</v>
      </c>
      <c r="H21" s="10">
        <f t="shared" si="1"/>
        <v>45908</v>
      </c>
      <c r="I21" s="11">
        <f t="shared" ca="1" si="3"/>
        <v>1219</v>
      </c>
      <c r="J21" s="12" t="str">
        <f t="shared" ca="1" si="2"/>
        <v>NOT DUE</v>
      </c>
      <c r="K21" s="13" t="s">
        <v>4115</v>
      </c>
      <c r="L21" s="50"/>
    </row>
    <row r="22" spans="1:12" ht="60.75" customHeight="1">
      <c r="A22" s="7" t="s">
        <v>4155</v>
      </c>
      <c r="B22" s="7" t="s">
        <v>4156</v>
      </c>
      <c r="C22" s="13" t="s">
        <v>4157</v>
      </c>
      <c r="D22" s="7" t="s">
        <v>1785</v>
      </c>
      <c r="E22" s="8">
        <v>44082</v>
      </c>
      <c r="F22" s="8">
        <v>44082</v>
      </c>
      <c r="G22" s="9">
        <v>0</v>
      </c>
      <c r="H22" s="10">
        <f t="shared" si="1"/>
        <v>45908</v>
      </c>
      <c r="I22" s="11">
        <f t="shared" ca="1" si="3"/>
        <v>1219</v>
      </c>
      <c r="J22" s="12" t="str">
        <f t="shared" ca="1" si="2"/>
        <v>NOT DUE</v>
      </c>
      <c r="K22" s="13" t="s">
        <v>4115</v>
      </c>
      <c r="L22" s="50"/>
    </row>
    <row r="23" spans="1:12" ht="60.75" customHeight="1">
      <c r="A23" s="7" t="s">
        <v>4158</v>
      </c>
      <c r="B23" s="7" t="s">
        <v>4159</v>
      </c>
      <c r="C23" s="13" t="s">
        <v>4160</v>
      </c>
      <c r="D23" s="7" t="s">
        <v>1785</v>
      </c>
      <c r="E23" s="8">
        <v>44082</v>
      </c>
      <c r="F23" s="8">
        <v>44082</v>
      </c>
      <c r="G23" s="9">
        <v>0</v>
      </c>
      <c r="H23" s="10">
        <f t="shared" si="1"/>
        <v>45908</v>
      </c>
      <c r="I23" s="11">
        <f t="shared" ca="1" si="3"/>
        <v>1219</v>
      </c>
      <c r="J23" s="12" t="str">
        <f t="shared" ca="1" si="2"/>
        <v>NOT DUE</v>
      </c>
      <c r="K23" s="13" t="s">
        <v>4115</v>
      </c>
      <c r="L23" s="50"/>
    </row>
    <row r="24" spans="1:12" ht="60.75" customHeight="1">
      <c r="A24" s="7" t="s">
        <v>4161</v>
      </c>
      <c r="B24" s="7" t="s">
        <v>4162</v>
      </c>
      <c r="C24" s="13" t="s">
        <v>4163</v>
      </c>
      <c r="D24" s="7" t="s">
        <v>1785</v>
      </c>
      <c r="E24" s="8">
        <v>44082</v>
      </c>
      <c r="F24" s="8">
        <v>44082</v>
      </c>
      <c r="G24" s="9">
        <v>0</v>
      </c>
      <c r="H24" s="10">
        <f t="shared" si="1"/>
        <v>45908</v>
      </c>
      <c r="I24" s="11">
        <f t="shared" ca="1" si="3"/>
        <v>1219</v>
      </c>
      <c r="J24" s="12" t="str">
        <f t="shared" ca="1" si="2"/>
        <v>NOT DUE</v>
      </c>
      <c r="K24" s="13" t="s">
        <v>4115</v>
      </c>
      <c r="L24" s="50"/>
    </row>
    <row r="25" spans="1:12" ht="60.75" customHeight="1">
      <c r="A25" s="7" t="s">
        <v>4164</v>
      </c>
      <c r="B25" s="7" t="s">
        <v>4165</v>
      </c>
      <c r="C25" s="13" t="s">
        <v>4166</v>
      </c>
      <c r="D25" s="7" t="s">
        <v>1785</v>
      </c>
      <c r="E25" s="8">
        <v>44082</v>
      </c>
      <c r="F25" s="8">
        <v>44082</v>
      </c>
      <c r="G25" s="9">
        <v>0</v>
      </c>
      <c r="H25" s="10">
        <f t="shared" si="1"/>
        <v>45908</v>
      </c>
      <c r="I25" s="11">
        <f t="shared" ca="1" si="3"/>
        <v>1219</v>
      </c>
      <c r="J25" s="12" t="str">
        <f t="shared" ca="1" si="2"/>
        <v>NOT DUE</v>
      </c>
      <c r="K25" s="13" t="s">
        <v>4115</v>
      </c>
      <c r="L25" s="50"/>
    </row>
    <row r="26" spans="1:12" ht="60.75" customHeight="1">
      <c r="A26" s="7" t="s">
        <v>4167</v>
      </c>
      <c r="B26" s="7" t="s">
        <v>4168</v>
      </c>
      <c r="C26" s="13" t="s">
        <v>4169</v>
      </c>
      <c r="D26" s="7" t="s">
        <v>1785</v>
      </c>
      <c r="E26" s="8">
        <v>44082</v>
      </c>
      <c r="F26" s="8">
        <v>44082</v>
      </c>
      <c r="G26" s="9">
        <v>0</v>
      </c>
      <c r="H26" s="10">
        <f t="shared" si="1"/>
        <v>45908</v>
      </c>
      <c r="I26" s="11">
        <f t="shared" ca="1" si="3"/>
        <v>1219</v>
      </c>
      <c r="J26" s="12" t="str">
        <f t="shared" ca="1" si="2"/>
        <v>NOT DUE</v>
      </c>
      <c r="K26" s="13" t="s">
        <v>4115</v>
      </c>
      <c r="L26" s="50"/>
    </row>
    <row r="27" spans="1:12" ht="60.75" customHeight="1">
      <c r="A27" s="7" t="s">
        <v>4170</v>
      </c>
      <c r="B27" s="7" t="s">
        <v>4171</v>
      </c>
      <c r="C27" s="13" t="s">
        <v>4172</v>
      </c>
      <c r="D27" s="7" t="s">
        <v>1785</v>
      </c>
      <c r="E27" s="8">
        <v>44082</v>
      </c>
      <c r="F27" s="8">
        <v>44082</v>
      </c>
      <c r="G27" s="9">
        <v>0</v>
      </c>
      <c r="H27" s="10">
        <f t="shared" si="1"/>
        <v>45908</v>
      </c>
      <c r="I27" s="11">
        <f t="shared" ca="1" si="3"/>
        <v>1219</v>
      </c>
      <c r="J27" s="12" t="str">
        <f t="shared" ca="1" si="2"/>
        <v>NOT DUE</v>
      </c>
      <c r="K27" s="13" t="s">
        <v>4115</v>
      </c>
      <c r="L27" s="50"/>
    </row>
    <row r="28" spans="1:12" ht="60.75" customHeight="1">
      <c r="A28" s="7" t="s">
        <v>4173</v>
      </c>
      <c r="B28" s="7" t="s">
        <v>4174</v>
      </c>
      <c r="C28" s="13" t="s">
        <v>4175</v>
      </c>
      <c r="D28" s="7" t="s">
        <v>1785</v>
      </c>
      <c r="E28" s="8">
        <v>44082</v>
      </c>
      <c r="F28" s="8">
        <v>44082</v>
      </c>
      <c r="G28" s="9">
        <v>0</v>
      </c>
      <c r="H28" s="10">
        <f t="shared" si="1"/>
        <v>45908</v>
      </c>
      <c r="I28" s="11">
        <f t="shared" ca="1" si="3"/>
        <v>1219</v>
      </c>
      <c r="J28" s="12" t="str">
        <f t="shared" ca="1" si="2"/>
        <v>NOT DUE</v>
      </c>
      <c r="K28" s="13" t="s">
        <v>4115</v>
      </c>
      <c r="L28" s="50"/>
    </row>
    <row r="29" spans="1:12" ht="60.75" customHeight="1">
      <c r="A29" s="7" t="s">
        <v>4176</v>
      </c>
      <c r="B29" s="7" t="s">
        <v>4177</v>
      </c>
      <c r="C29" s="13" t="s">
        <v>4178</v>
      </c>
      <c r="D29" s="7" t="s">
        <v>1785</v>
      </c>
      <c r="E29" s="8">
        <v>44082</v>
      </c>
      <c r="F29" s="8">
        <v>44082</v>
      </c>
      <c r="G29" s="9">
        <v>0</v>
      </c>
      <c r="H29" s="10">
        <f t="shared" si="1"/>
        <v>45908</v>
      </c>
      <c r="I29" s="11">
        <f t="shared" ca="1" si="3"/>
        <v>1219</v>
      </c>
      <c r="J29" s="12" t="str">
        <f t="shared" ca="1" si="2"/>
        <v>NOT DUE</v>
      </c>
      <c r="K29" s="13" t="s">
        <v>4115</v>
      </c>
      <c r="L29" s="50"/>
    </row>
    <row r="30" spans="1:12" ht="60.75" customHeight="1">
      <c r="A30" s="7" t="s">
        <v>4179</v>
      </c>
      <c r="B30" s="7" t="s">
        <v>4180</v>
      </c>
      <c r="C30" s="13" t="s">
        <v>4181</v>
      </c>
      <c r="D30" s="7" t="s">
        <v>1785</v>
      </c>
      <c r="E30" s="8">
        <v>44082</v>
      </c>
      <c r="F30" s="8">
        <v>44082</v>
      </c>
      <c r="G30" s="9">
        <v>0</v>
      </c>
      <c r="H30" s="10">
        <f t="shared" si="1"/>
        <v>45908</v>
      </c>
      <c r="I30" s="11">
        <f t="shared" ca="1" si="3"/>
        <v>1219</v>
      </c>
      <c r="J30" s="12" t="str">
        <f t="shared" ca="1" si="2"/>
        <v>NOT DUE</v>
      </c>
      <c r="K30" s="13" t="s">
        <v>4115</v>
      </c>
      <c r="L30" s="50"/>
    </row>
    <row r="31" spans="1:12" ht="60.75" customHeight="1">
      <c r="A31" s="7" t="s">
        <v>4182</v>
      </c>
      <c r="B31" s="7" t="s">
        <v>4183</v>
      </c>
      <c r="C31" s="13" t="s">
        <v>4184</v>
      </c>
      <c r="D31" s="7" t="s">
        <v>1785</v>
      </c>
      <c r="E31" s="8">
        <v>44082</v>
      </c>
      <c r="F31" s="8">
        <v>44082</v>
      </c>
      <c r="G31" s="9">
        <v>0</v>
      </c>
      <c r="H31" s="10">
        <f t="shared" si="1"/>
        <v>45908</v>
      </c>
      <c r="I31" s="11">
        <f t="shared" ca="1" si="3"/>
        <v>1219</v>
      </c>
      <c r="J31" s="12" t="str">
        <f t="shared" ca="1" si="2"/>
        <v>NOT DUE</v>
      </c>
      <c r="K31" s="13" t="s">
        <v>4115</v>
      </c>
      <c r="L31" s="50"/>
    </row>
    <row r="32" spans="1:12" ht="60.75" customHeight="1">
      <c r="A32" s="7" t="s">
        <v>4185</v>
      </c>
      <c r="B32" s="7" t="s">
        <v>4186</v>
      </c>
      <c r="C32" s="13" t="s">
        <v>4187</v>
      </c>
      <c r="D32" s="7" t="s">
        <v>1785</v>
      </c>
      <c r="E32" s="8">
        <v>44082</v>
      </c>
      <c r="F32" s="8">
        <v>44082</v>
      </c>
      <c r="G32" s="9">
        <v>0</v>
      </c>
      <c r="H32" s="10">
        <f t="shared" si="1"/>
        <v>45908</v>
      </c>
      <c r="I32" s="11">
        <f t="shared" ca="1" si="3"/>
        <v>1219</v>
      </c>
      <c r="J32" s="12" t="str">
        <f t="shared" ca="1" si="2"/>
        <v>NOT DUE</v>
      </c>
      <c r="K32" s="13" t="s">
        <v>4115</v>
      </c>
      <c r="L32" s="50"/>
    </row>
    <row r="33" spans="1:12" ht="60.75" customHeight="1">
      <c r="A33" s="7" t="s">
        <v>4188</v>
      </c>
      <c r="B33" s="7" t="s">
        <v>4189</v>
      </c>
      <c r="C33" s="13" t="s">
        <v>4190</v>
      </c>
      <c r="D33" s="7" t="s">
        <v>1785</v>
      </c>
      <c r="E33" s="8">
        <v>44082</v>
      </c>
      <c r="F33" s="8">
        <v>44082</v>
      </c>
      <c r="G33" s="9">
        <v>0</v>
      </c>
      <c r="H33" s="10">
        <f t="shared" si="1"/>
        <v>45908</v>
      </c>
      <c r="I33" s="11">
        <f t="shared" ca="1" si="3"/>
        <v>1219</v>
      </c>
      <c r="J33" s="12" t="str">
        <f t="shared" ca="1" si="2"/>
        <v>NOT DUE</v>
      </c>
      <c r="K33" s="13" t="s">
        <v>4115</v>
      </c>
      <c r="L33" s="50"/>
    </row>
    <row r="34" spans="1:12" ht="60.75" customHeight="1">
      <c r="A34" s="7" t="s">
        <v>4191</v>
      </c>
      <c r="B34" s="7" t="s">
        <v>4192</v>
      </c>
      <c r="C34" s="13" t="s">
        <v>4193</v>
      </c>
      <c r="D34" s="7" t="s">
        <v>1785</v>
      </c>
      <c r="E34" s="8">
        <v>44082</v>
      </c>
      <c r="F34" s="8">
        <v>44082</v>
      </c>
      <c r="G34" s="9">
        <v>0</v>
      </c>
      <c r="H34" s="10">
        <f t="shared" si="1"/>
        <v>45908</v>
      </c>
      <c r="I34" s="11">
        <f t="shared" ca="1" si="3"/>
        <v>1219</v>
      </c>
      <c r="J34" s="12" t="str">
        <f t="shared" ca="1" si="2"/>
        <v>NOT DUE</v>
      </c>
      <c r="K34" s="13" t="s">
        <v>4115</v>
      </c>
      <c r="L34" s="50"/>
    </row>
    <row r="35" spans="1:12" ht="60.75" customHeight="1">
      <c r="A35" s="7" t="s">
        <v>4194</v>
      </c>
      <c r="B35" s="7" t="s">
        <v>4195</v>
      </c>
      <c r="C35" s="13" t="s">
        <v>4196</v>
      </c>
      <c r="D35" s="7" t="s">
        <v>1785</v>
      </c>
      <c r="E35" s="8">
        <v>44082</v>
      </c>
      <c r="F35" s="8">
        <v>44082</v>
      </c>
      <c r="G35" s="9">
        <v>0</v>
      </c>
      <c r="H35" s="10">
        <f t="shared" si="1"/>
        <v>45908</v>
      </c>
      <c r="I35" s="11">
        <f t="shared" ca="1" si="3"/>
        <v>1219</v>
      </c>
      <c r="J35" s="12" t="str">
        <f t="shared" ca="1" si="2"/>
        <v>NOT DUE</v>
      </c>
      <c r="K35" s="13" t="s">
        <v>4115</v>
      </c>
      <c r="L35" s="50"/>
    </row>
    <row r="36" spans="1:12" ht="60.75" customHeight="1">
      <c r="A36" s="7" t="s">
        <v>4197</v>
      </c>
      <c r="B36" s="7" t="s">
        <v>4198</v>
      </c>
      <c r="C36" s="13" t="s">
        <v>4199</v>
      </c>
      <c r="D36" s="7" t="s">
        <v>1785</v>
      </c>
      <c r="E36" s="8">
        <v>44082</v>
      </c>
      <c r="F36" s="8">
        <v>44082</v>
      </c>
      <c r="G36" s="9">
        <v>0</v>
      </c>
      <c r="H36" s="10">
        <f t="shared" si="1"/>
        <v>45908</v>
      </c>
      <c r="I36" s="11">
        <f t="shared" ca="1" si="3"/>
        <v>1219</v>
      </c>
      <c r="J36" s="12" t="str">
        <f t="shared" ca="1" si="2"/>
        <v>NOT DUE</v>
      </c>
      <c r="K36" s="13" t="s">
        <v>4115</v>
      </c>
      <c r="L36" s="50" t="s">
        <v>4389</v>
      </c>
    </row>
    <row r="37" spans="1:12" ht="60.75" customHeight="1">
      <c r="A37" s="7" t="s">
        <v>4200</v>
      </c>
      <c r="B37" s="7" t="s">
        <v>4201</v>
      </c>
      <c r="C37" s="13" t="s">
        <v>4202</v>
      </c>
      <c r="D37" s="7" t="s">
        <v>1785</v>
      </c>
      <c r="E37" s="8">
        <v>44082</v>
      </c>
      <c r="F37" s="8">
        <v>44082</v>
      </c>
      <c r="G37" s="9">
        <v>0</v>
      </c>
      <c r="H37" s="10">
        <f t="shared" si="1"/>
        <v>45908</v>
      </c>
      <c r="I37" s="11">
        <f t="shared" ca="1" si="3"/>
        <v>1219</v>
      </c>
      <c r="J37" s="12" t="str">
        <f t="shared" ca="1" si="2"/>
        <v>NOT DUE</v>
      </c>
      <c r="K37" s="13" t="s">
        <v>4115</v>
      </c>
      <c r="L37" s="50"/>
    </row>
    <row r="38" spans="1:12" ht="60.75" customHeight="1">
      <c r="A38" s="7" t="s">
        <v>4203</v>
      </c>
      <c r="B38" s="7" t="s">
        <v>4204</v>
      </c>
      <c r="C38" s="13" t="s">
        <v>4205</v>
      </c>
      <c r="D38" s="7" t="s">
        <v>1785</v>
      </c>
      <c r="E38" s="8">
        <v>44082</v>
      </c>
      <c r="F38" s="8">
        <v>44082</v>
      </c>
      <c r="G38" s="9">
        <v>0</v>
      </c>
      <c r="H38" s="10">
        <f t="shared" si="1"/>
        <v>45908</v>
      </c>
      <c r="I38" s="11">
        <f t="shared" ca="1" si="3"/>
        <v>1219</v>
      </c>
      <c r="J38" s="12" t="str">
        <f t="shared" ca="1" si="2"/>
        <v>NOT DUE</v>
      </c>
      <c r="K38" s="13" t="s">
        <v>4115</v>
      </c>
      <c r="L38" s="50"/>
    </row>
    <row r="39" spans="1:12" ht="60.75" customHeight="1">
      <c r="A39" s="7" t="s">
        <v>4206</v>
      </c>
      <c r="B39" s="7" t="s">
        <v>4207</v>
      </c>
      <c r="C39" s="13" t="s">
        <v>4208</v>
      </c>
      <c r="D39" s="7" t="s">
        <v>1785</v>
      </c>
      <c r="E39" s="8">
        <v>44082</v>
      </c>
      <c r="F39" s="8">
        <v>44082</v>
      </c>
      <c r="G39" s="9">
        <v>0</v>
      </c>
      <c r="H39" s="10">
        <f t="shared" si="1"/>
        <v>45908</v>
      </c>
      <c r="I39" s="11">
        <f t="shared" ca="1" si="3"/>
        <v>1219</v>
      </c>
      <c r="J39" s="12" t="str">
        <f t="shared" ca="1" si="2"/>
        <v>NOT DUE</v>
      </c>
      <c r="K39" s="13" t="s">
        <v>4115</v>
      </c>
      <c r="L39" s="50"/>
    </row>
    <row r="40" spans="1:12" ht="60.75" customHeight="1">
      <c r="A40" s="7" t="s">
        <v>4209</v>
      </c>
      <c r="B40" s="7" t="s">
        <v>4210</v>
      </c>
      <c r="C40" s="13" t="s">
        <v>4211</v>
      </c>
      <c r="D40" s="7" t="s">
        <v>1785</v>
      </c>
      <c r="E40" s="8">
        <v>44082</v>
      </c>
      <c r="F40" s="8">
        <v>44082</v>
      </c>
      <c r="G40" s="9">
        <v>0</v>
      </c>
      <c r="H40" s="10">
        <f t="shared" si="1"/>
        <v>45908</v>
      </c>
      <c r="I40" s="11">
        <f t="shared" ca="1" si="3"/>
        <v>1219</v>
      </c>
      <c r="J40" s="12" t="str">
        <f t="shared" ca="1" si="2"/>
        <v>NOT DUE</v>
      </c>
      <c r="K40" s="13" t="s">
        <v>4115</v>
      </c>
      <c r="L40" s="50"/>
    </row>
    <row r="41" spans="1:12" ht="60.75" customHeight="1">
      <c r="A41" s="7" t="s">
        <v>4212</v>
      </c>
      <c r="B41" s="7" t="s">
        <v>4213</v>
      </c>
      <c r="C41" s="13" t="s">
        <v>4214</v>
      </c>
      <c r="D41" s="7" t="s">
        <v>1785</v>
      </c>
      <c r="E41" s="8">
        <v>44082</v>
      </c>
      <c r="F41" s="8">
        <v>44082</v>
      </c>
      <c r="G41" s="9">
        <v>0</v>
      </c>
      <c r="H41" s="10">
        <f t="shared" si="1"/>
        <v>45908</v>
      </c>
      <c r="I41" s="11">
        <f t="shared" ca="1" si="3"/>
        <v>1219</v>
      </c>
      <c r="J41" s="12" t="str">
        <f t="shared" ca="1" si="2"/>
        <v>NOT DUE</v>
      </c>
      <c r="K41" s="13" t="s">
        <v>4115</v>
      </c>
      <c r="L41" s="50"/>
    </row>
    <row r="42" spans="1:12" ht="60.75" customHeight="1">
      <c r="A42" s="7" t="s">
        <v>4215</v>
      </c>
      <c r="B42" s="7" t="s">
        <v>4216</v>
      </c>
      <c r="C42" s="13" t="s">
        <v>4217</v>
      </c>
      <c r="D42" s="7" t="s">
        <v>1785</v>
      </c>
      <c r="E42" s="8">
        <v>44082</v>
      </c>
      <c r="F42" s="8">
        <v>44082</v>
      </c>
      <c r="G42" s="9">
        <v>0</v>
      </c>
      <c r="H42" s="10">
        <f t="shared" si="1"/>
        <v>45908</v>
      </c>
      <c r="I42" s="11">
        <f t="shared" ca="1" si="3"/>
        <v>1219</v>
      </c>
      <c r="J42" s="12" t="str">
        <f t="shared" ca="1" si="2"/>
        <v>NOT DUE</v>
      </c>
      <c r="K42" s="13" t="s">
        <v>4115</v>
      </c>
      <c r="L42" s="50"/>
    </row>
    <row r="43" spans="1:12" ht="60.75" customHeight="1">
      <c r="A43" s="7" t="s">
        <v>4218</v>
      </c>
      <c r="B43" s="7" t="s">
        <v>4219</v>
      </c>
      <c r="C43" s="13" t="s">
        <v>4220</v>
      </c>
      <c r="D43" s="7" t="s">
        <v>1785</v>
      </c>
      <c r="E43" s="8">
        <v>44082</v>
      </c>
      <c r="F43" s="8">
        <v>44082</v>
      </c>
      <c r="G43" s="9">
        <v>0</v>
      </c>
      <c r="H43" s="10">
        <f t="shared" si="1"/>
        <v>45908</v>
      </c>
      <c r="I43" s="11">
        <f t="shared" ca="1" si="3"/>
        <v>1219</v>
      </c>
      <c r="J43" s="12" t="str">
        <f t="shared" ca="1" si="2"/>
        <v>NOT DUE</v>
      </c>
      <c r="K43" s="13" t="s">
        <v>4115</v>
      </c>
      <c r="L43" s="50"/>
    </row>
    <row r="44" spans="1:12" ht="60.75" customHeight="1">
      <c r="A44" s="7" t="s">
        <v>4221</v>
      </c>
      <c r="B44" s="7" t="s">
        <v>4222</v>
      </c>
      <c r="C44" s="13" t="s">
        <v>4223</v>
      </c>
      <c r="D44" s="7" t="s">
        <v>1785</v>
      </c>
      <c r="E44" s="8">
        <v>44082</v>
      </c>
      <c r="F44" s="8">
        <v>44082</v>
      </c>
      <c r="G44" s="9">
        <v>0</v>
      </c>
      <c r="H44" s="10">
        <f t="shared" si="1"/>
        <v>45908</v>
      </c>
      <c r="I44" s="11">
        <f t="shared" ca="1" si="3"/>
        <v>1219</v>
      </c>
      <c r="J44" s="12" t="str">
        <f t="shared" ca="1" si="2"/>
        <v>NOT DUE</v>
      </c>
      <c r="K44" s="13" t="s">
        <v>4115</v>
      </c>
      <c r="L44" s="50"/>
    </row>
    <row r="45" spans="1:12" ht="60.75" customHeight="1">
      <c r="A45" s="7" t="s">
        <v>4224</v>
      </c>
      <c r="B45" s="7" t="s">
        <v>4225</v>
      </c>
      <c r="C45" s="13" t="s">
        <v>4226</v>
      </c>
      <c r="D45" s="7" t="s">
        <v>1785</v>
      </c>
      <c r="E45" s="8">
        <v>44082</v>
      </c>
      <c r="F45" s="8">
        <v>44082</v>
      </c>
      <c r="G45" s="9">
        <v>0</v>
      </c>
      <c r="H45" s="10">
        <f t="shared" si="1"/>
        <v>45908</v>
      </c>
      <c r="I45" s="11">
        <f t="shared" ca="1" si="3"/>
        <v>1219</v>
      </c>
      <c r="J45" s="12" t="str">
        <f t="shared" ca="1" si="2"/>
        <v>NOT DUE</v>
      </c>
      <c r="K45" s="13" t="s">
        <v>4115</v>
      </c>
      <c r="L45" s="50"/>
    </row>
    <row r="46" spans="1:12" ht="60.75" customHeight="1">
      <c r="A46" s="7" t="s">
        <v>4227</v>
      </c>
      <c r="B46" s="7" t="s">
        <v>4228</v>
      </c>
      <c r="C46" s="13" t="s">
        <v>4226</v>
      </c>
      <c r="D46" s="7" t="s">
        <v>1785</v>
      </c>
      <c r="E46" s="8">
        <v>44082</v>
      </c>
      <c r="F46" s="8">
        <v>44082</v>
      </c>
      <c r="G46" s="9">
        <v>0</v>
      </c>
      <c r="H46" s="10">
        <f t="shared" si="1"/>
        <v>45908</v>
      </c>
      <c r="I46" s="11">
        <f t="shared" ca="1" si="3"/>
        <v>1219</v>
      </c>
      <c r="J46" s="12" t="str">
        <f t="shared" ca="1" si="2"/>
        <v>NOT DUE</v>
      </c>
      <c r="K46" s="13" t="s">
        <v>4115</v>
      </c>
      <c r="L46" s="50"/>
    </row>
    <row r="47" spans="1:12" ht="60.75" customHeight="1">
      <c r="A47" s="7" t="s">
        <v>4229</v>
      </c>
      <c r="B47" s="7" t="s">
        <v>4230</v>
      </c>
      <c r="C47" s="13" t="s">
        <v>4231</v>
      </c>
      <c r="D47" s="7" t="s">
        <v>1785</v>
      </c>
      <c r="E47" s="8">
        <v>44082</v>
      </c>
      <c r="F47" s="8">
        <v>44082</v>
      </c>
      <c r="G47" s="9">
        <v>0</v>
      </c>
      <c r="H47" s="10">
        <f t="shared" si="1"/>
        <v>45908</v>
      </c>
      <c r="I47" s="11">
        <f t="shared" ca="1" si="3"/>
        <v>1219</v>
      </c>
      <c r="J47" s="12" t="str">
        <f t="shared" ca="1" si="2"/>
        <v>NOT DUE</v>
      </c>
      <c r="K47" s="13" t="s">
        <v>4115</v>
      </c>
      <c r="L47" s="50"/>
    </row>
    <row r="48" spans="1:12" ht="60.75" customHeight="1">
      <c r="A48" s="7" t="s">
        <v>4232</v>
      </c>
      <c r="B48" s="7" t="s">
        <v>4233</v>
      </c>
      <c r="C48" s="13" t="s">
        <v>4234</v>
      </c>
      <c r="D48" s="7" t="s">
        <v>1785</v>
      </c>
      <c r="E48" s="8">
        <v>44082</v>
      </c>
      <c r="F48" s="8">
        <v>44082</v>
      </c>
      <c r="G48" s="9">
        <v>0</v>
      </c>
      <c r="H48" s="10">
        <f t="shared" si="1"/>
        <v>45908</v>
      </c>
      <c r="I48" s="11">
        <f t="shared" ca="1" si="3"/>
        <v>1219</v>
      </c>
      <c r="J48" s="12" t="str">
        <f t="shared" ca="1" si="2"/>
        <v>NOT DUE</v>
      </c>
      <c r="K48" s="13" t="s">
        <v>4115</v>
      </c>
      <c r="L48" s="50"/>
    </row>
    <row r="49" spans="1:12" ht="60.75" customHeight="1">
      <c r="A49" s="7" t="s">
        <v>4235</v>
      </c>
      <c r="B49" s="7" t="s">
        <v>4236</v>
      </c>
      <c r="C49" s="13" t="s">
        <v>4237</v>
      </c>
      <c r="D49" s="7" t="s">
        <v>1785</v>
      </c>
      <c r="E49" s="8">
        <v>44082</v>
      </c>
      <c r="F49" s="8">
        <v>44082</v>
      </c>
      <c r="G49" s="9">
        <v>0</v>
      </c>
      <c r="H49" s="10">
        <f t="shared" si="1"/>
        <v>45908</v>
      </c>
      <c r="I49" s="11">
        <f t="shared" ca="1" si="3"/>
        <v>1219</v>
      </c>
      <c r="J49" s="12" t="str">
        <f t="shared" ca="1" si="2"/>
        <v>NOT DUE</v>
      </c>
      <c r="K49" s="13" t="s">
        <v>4115</v>
      </c>
      <c r="L49" s="50"/>
    </row>
    <row r="50" spans="1:12" ht="60.75" customHeight="1">
      <c r="A50" s="7" t="s">
        <v>4238</v>
      </c>
      <c r="B50" s="7" t="s">
        <v>4239</v>
      </c>
      <c r="C50" s="13" t="s">
        <v>4240</v>
      </c>
      <c r="D50" s="7" t="s">
        <v>1785</v>
      </c>
      <c r="E50" s="8">
        <v>44082</v>
      </c>
      <c r="F50" s="8">
        <v>44082</v>
      </c>
      <c r="G50" s="9">
        <v>0</v>
      </c>
      <c r="H50" s="10">
        <f t="shared" si="1"/>
        <v>45908</v>
      </c>
      <c r="I50" s="11">
        <f t="shared" ca="1" si="3"/>
        <v>1219</v>
      </c>
      <c r="J50" s="12" t="str">
        <f t="shared" ca="1" si="2"/>
        <v>NOT DUE</v>
      </c>
      <c r="K50" s="13" t="s">
        <v>4115</v>
      </c>
      <c r="L50" s="50"/>
    </row>
    <row r="51" spans="1:12" ht="60.75" customHeight="1">
      <c r="A51" s="7" t="s">
        <v>4241</v>
      </c>
      <c r="B51" s="7" t="s">
        <v>4242</v>
      </c>
      <c r="C51" s="13" t="s">
        <v>4243</v>
      </c>
      <c r="D51" s="7" t="s">
        <v>1785</v>
      </c>
      <c r="E51" s="8">
        <v>44082</v>
      </c>
      <c r="F51" s="8">
        <v>44082</v>
      </c>
      <c r="G51" s="9">
        <v>0</v>
      </c>
      <c r="H51" s="10">
        <f t="shared" si="1"/>
        <v>45908</v>
      </c>
      <c r="I51" s="11">
        <f t="shared" ca="1" si="3"/>
        <v>1219</v>
      </c>
      <c r="J51" s="12" t="str">
        <f t="shared" ca="1" si="2"/>
        <v>NOT DUE</v>
      </c>
      <c r="K51" s="13" t="s">
        <v>4115</v>
      </c>
      <c r="L51" s="50"/>
    </row>
    <row r="52" spans="1:12" ht="60.75" customHeight="1">
      <c r="A52" s="7" t="s">
        <v>4244</v>
      </c>
      <c r="B52" s="7" t="s">
        <v>4245</v>
      </c>
      <c r="C52" s="13" t="s">
        <v>4246</v>
      </c>
      <c r="D52" s="7" t="s">
        <v>1785</v>
      </c>
      <c r="E52" s="8">
        <v>44082</v>
      </c>
      <c r="F52" s="8">
        <v>44082</v>
      </c>
      <c r="G52" s="9">
        <v>0</v>
      </c>
      <c r="H52" s="10">
        <f t="shared" si="1"/>
        <v>45908</v>
      </c>
      <c r="I52" s="11">
        <f t="shared" ca="1" si="3"/>
        <v>1219</v>
      </c>
      <c r="J52" s="12" t="str">
        <f t="shared" ca="1" si="2"/>
        <v>NOT DUE</v>
      </c>
      <c r="K52" s="13" t="s">
        <v>4115</v>
      </c>
      <c r="L52" s="50"/>
    </row>
    <row r="53" spans="1:12" ht="60.75" customHeight="1">
      <c r="A53" s="7" t="s">
        <v>4247</v>
      </c>
      <c r="B53" s="7" t="s">
        <v>4248</v>
      </c>
      <c r="C53" s="13" t="s">
        <v>4249</v>
      </c>
      <c r="D53" s="7" t="s">
        <v>1785</v>
      </c>
      <c r="E53" s="8">
        <v>44082</v>
      </c>
      <c r="F53" s="8">
        <v>44082</v>
      </c>
      <c r="G53" s="9">
        <v>0</v>
      </c>
      <c r="H53" s="10">
        <f t="shared" si="1"/>
        <v>45908</v>
      </c>
      <c r="I53" s="11">
        <f t="shared" ca="1" si="3"/>
        <v>1219</v>
      </c>
      <c r="J53" s="12" t="str">
        <f t="shared" ca="1" si="2"/>
        <v>NOT DUE</v>
      </c>
      <c r="K53" s="13" t="s">
        <v>4115</v>
      </c>
      <c r="L53" s="50"/>
    </row>
    <row r="54" spans="1:12" ht="60.75" customHeight="1">
      <c r="A54" s="7" t="s">
        <v>4250</v>
      </c>
      <c r="B54" s="7" t="s">
        <v>4251</v>
      </c>
      <c r="C54" s="13" t="s">
        <v>4252</v>
      </c>
      <c r="D54" s="7" t="s">
        <v>1785</v>
      </c>
      <c r="E54" s="8">
        <v>44082</v>
      </c>
      <c r="F54" s="8">
        <v>44082</v>
      </c>
      <c r="G54" s="9">
        <v>0</v>
      </c>
      <c r="H54" s="10">
        <f t="shared" si="1"/>
        <v>45908</v>
      </c>
      <c r="I54" s="11">
        <f t="shared" ca="1" si="3"/>
        <v>1219</v>
      </c>
      <c r="J54" s="12" t="str">
        <f t="shared" ca="1" si="2"/>
        <v>NOT DUE</v>
      </c>
      <c r="K54" s="13" t="s">
        <v>4115</v>
      </c>
      <c r="L54" s="50"/>
    </row>
    <row r="55" spans="1:12" ht="60.75" customHeight="1">
      <c r="A55" s="7" t="s">
        <v>4253</v>
      </c>
      <c r="B55" s="7" t="s">
        <v>4254</v>
      </c>
      <c r="C55" s="13" t="s">
        <v>4255</v>
      </c>
      <c r="D55" s="7" t="s">
        <v>1785</v>
      </c>
      <c r="E55" s="8">
        <v>44082</v>
      </c>
      <c r="F55" s="8">
        <v>44082</v>
      </c>
      <c r="G55" s="9">
        <v>0</v>
      </c>
      <c r="H55" s="10">
        <f t="shared" si="1"/>
        <v>45908</v>
      </c>
      <c r="I55" s="11">
        <f t="shared" ca="1" si="3"/>
        <v>1219</v>
      </c>
      <c r="J55" s="12" t="str">
        <f t="shared" ca="1" si="2"/>
        <v>NOT DUE</v>
      </c>
      <c r="K55" s="13" t="s">
        <v>4115</v>
      </c>
      <c r="L55" s="50"/>
    </row>
    <row r="56" spans="1:12" ht="60.75" customHeight="1">
      <c r="A56" s="7" t="s">
        <v>4256</v>
      </c>
      <c r="B56" s="7" t="s">
        <v>4257</v>
      </c>
      <c r="C56" s="13" t="s">
        <v>4258</v>
      </c>
      <c r="D56" s="7" t="s">
        <v>1785</v>
      </c>
      <c r="E56" s="8">
        <v>44082</v>
      </c>
      <c r="F56" s="8">
        <v>44082</v>
      </c>
      <c r="G56" s="9">
        <v>0</v>
      </c>
      <c r="H56" s="10">
        <f t="shared" si="1"/>
        <v>45908</v>
      </c>
      <c r="I56" s="11">
        <f t="shared" ca="1" si="3"/>
        <v>1219</v>
      </c>
      <c r="J56" s="12" t="str">
        <f t="shared" ca="1" si="2"/>
        <v>NOT DUE</v>
      </c>
      <c r="K56" s="13" t="s">
        <v>4115</v>
      </c>
      <c r="L56" s="50"/>
    </row>
    <row r="57" spans="1:12" ht="60.75" customHeight="1">
      <c r="A57" s="7" t="s">
        <v>4259</v>
      </c>
      <c r="B57" s="7" t="s">
        <v>4260</v>
      </c>
      <c r="C57" s="13" t="s">
        <v>4261</v>
      </c>
      <c r="D57" s="7" t="s">
        <v>1785</v>
      </c>
      <c r="E57" s="8">
        <v>44082</v>
      </c>
      <c r="F57" s="8">
        <v>44082</v>
      </c>
      <c r="G57" s="9">
        <v>0</v>
      </c>
      <c r="H57" s="10">
        <f t="shared" si="1"/>
        <v>45908</v>
      </c>
      <c r="I57" s="11">
        <f t="shared" ca="1" si="3"/>
        <v>1219</v>
      </c>
      <c r="J57" s="12" t="str">
        <f t="shared" ca="1" si="2"/>
        <v>NOT DUE</v>
      </c>
      <c r="K57" s="13" t="s">
        <v>4115</v>
      </c>
      <c r="L57" s="50"/>
    </row>
    <row r="58" spans="1:12" ht="60.75" customHeight="1">
      <c r="A58" s="7" t="s">
        <v>4262</v>
      </c>
      <c r="B58" s="7" t="s">
        <v>4263</v>
      </c>
      <c r="C58" s="13" t="s">
        <v>4264</v>
      </c>
      <c r="D58" s="7" t="s">
        <v>1785</v>
      </c>
      <c r="E58" s="8">
        <v>44082</v>
      </c>
      <c r="F58" s="8">
        <v>44082</v>
      </c>
      <c r="G58" s="9">
        <v>0</v>
      </c>
      <c r="H58" s="10">
        <f t="shared" si="1"/>
        <v>45908</v>
      </c>
      <c r="I58" s="11">
        <f t="shared" ca="1" si="3"/>
        <v>1219</v>
      </c>
      <c r="J58" s="12" t="str">
        <f t="shared" ca="1" si="2"/>
        <v>NOT DUE</v>
      </c>
      <c r="K58" s="13" t="s">
        <v>4115</v>
      </c>
      <c r="L58" s="50"/>
    </row>
    <row r="59" spans="1:12" ht="60.75" customHeight="1">
      <c r="A59" s="7" t="s">
        <v>4265</v>
      </c>
      <c r="B59" s="7" t="s">
        <v>4266</v>
      </c>
      <c r="C59" s="13" t="s">
        <v>4267</v>
      </c>
      <c r="D59" s="7" t="s">
        <v>1785</v>
      </c>
      <c r="E59" s="8">
        <v>44082</v>
      </c>
      <c r="F59" s="8">
        <v>44082</v>
      </c>
      <c r="G59" s="9">
        <v>0</v>
      </c>
      <c r="H59" s="10">
        <f t="shared" si="1"/>
        <v>45908</v>
      </c>
      <c r="I59" s="11">
        <f t="shared" ca="1" si="3"/>
        <v>1219</v>
      </c>
      <c r="J59" s="12" t="str">
        <f t="shared" ca="1" si="2"/>
        <v>NOT DUE</v>
      </c>
      <c r="K59" s="13" t="s">
        <v>4115</v>
      </c>
      <c r="L59" s="50"/>
    </row>
    <row r="60" spans="1:12" ht="60.75" customHeight="1">
      <c r="A60" s="7" t="s">
        <v>4268</v>
      </c>
      <c r="B60" s="7" t="s">
        <v>4269</v>
      </c>
      <c r="C60" s="13" t="s">
        <v>4270</v>
      </c>
      <c r="D60" s="7" t="s">
        <v>1785</v>
      </c>
      <c r="E60" s="8">
        <v>44082</v>
      </c>
      <c r="F60" s="8">
        <v>44082</v>
      </c>
      <c r="G60" s="9">
        <v>0</v>
      </c>
      <c r="H60" s="10">
        <f t="shared" si="1"/>
        <v>45908</v>
      </c>
      <c r="I60" s="11">
        <f t="shared" ca="1" si="3"/>
        <v>1219</v>
      </c>
      <c r="J60" s="12" t="str">
        <f t="shared" ca="1" si="2"/>
        <v>NOT DUE</v>
      </c>
      <c r="K60" s="13" t="s">
        <v>4115</v>
      </c>
      <c r="L60" s="50"/>
    </row>
    <row r="61" spans="1:12" ht="60.75" customHeight="1">
      <c r="A61" s="7" t="s">
        <v>4271</v>
      </c>
      <c r="B61" s="7" t="s">
        <v>4272</v>
      </c>
      <c r="C61" s="13" t="s">
        <v>4273</v>
      </c>
      <c r="D61" s="7" t="s">
        <v>1785</v>
      </c>
      <c r="E61" s="8">
        <v>44082</v>
      </c>
      <c r="F61" s="8">
        <v>44082</v>
      </c>
      <c r="G61" s="9">
        <v>0</v>
      </c>
      <c r="H61" s="10">
        <f t="shared" si="1"/>
        <v>45908</v>
      </c>
      <c r="I61" s="11">
        <f t="shared" ca="1" si="3"/>
        <v>1219</v>
      </c>
      <c r="J61" s="12" t="str">
        <f t="shared" ca="1" si="2"/>
        <v>NOT DUE</v>
      </c>
      <c r="K61" s="13" t="s">
        <v>4115</v>
      </c>
      <c r="L61" s="50"/>
    </row>
    <row r="62" spans="1:12" ht="60.75" customHeight="1">
      <c r="A62" s="7" t="s">
        <v>4274</v>
      </c>
      <c r="B62" s="7" t="s">
        <v>4275</v>
      </c>
      <c r="C62" s="13" t="s">
        <v>4276</v>
      </c>
      <c r="D62" s="7" t="s">
        <v>1785</v>
      </c>
      <c r="E62" s="8">
        <v>44082</v>
      </c>
      <c r="F62" s="8">
        <v>44082</v>
      </c>
      <c r="G62" s="9">
        <v>0</v>
      </c>
      <c r="H62" s="10">
        <f t="shared" si="1"/>
        <v>45908</v>
      </c>
      <c r="I62" s="11">
        <f t="shared" ca="1" si="3"/>
        <v>1219</v>
      </c>
      <c r="J62" s="12" t="str">
        <f t="shared" ca="1" si="2"/>
        <v>NOT DUE</v>
      </c>
      <c r="K62" s="13" t="s">
        <v>4115</v>
      </c>
      <c r="L62" s="50"/>
    </row>
    <row r="63" spans="1:12" ht="60.75" customHeight="1">
      <c r="A63" s="7" t="s">
        <v>4277</v>
      </c>
      <c r="B63" s="7" t="s">
        <v>4278</v>
      </c>
      <c r="C63" s="13" t="s">
        <v>4279</v>
      </c>
      <c r="D63" s="7" t="s">
        <v>1785</v>
      </c>
      <c r="E63" s="8">
        <v>44082</v>
      </c>
      <c r="F63" s="8">
        <v>44082</v>
      </c>
      <c r="G63" s="9">
        <v>0</v>
      </c>
      <c r="H63" s="10">
        <f t="shared" si="1"/>
        <v>45908</v>
      </c>
      <c r="I63" s="11">
        <f t="shared" ca="1" si="3"/>
        <v>1219</v>
      </c>
      <c r="J63" s="12" t="str">
        <f t="shared" ca="1" si="2"/>
        <v>NOT DUE</v>
      </c>
      <c r="K63" s="13" t="s">
        <v>4115</v>
      </c>
      <c r="L63" s="50" t="s">
        <v>4389</v>
      </c>
    </row>
    <row r="64" spans="1:12" ht="60.75" customHeight="1">
      <c r="A64" s="7" t="s">
        <v>4280</v>
      </c>
      <c r="B64" s="7" t="s">
        <v>4281</v>
      </c>
      <c r="C64" s="13" t="s">
        <v>4282</v>
      </c>
      <c r="D64" s="7" t="s">
        <v>1785</v>
      </c>
      <c r="E64" s="8">
        <v>44082</v>
      </c>
      <c r="F64" s="8">
        <v>44082</v>
      </c>
      <c r="G64" s="9">
        <v>0</v>
      </c>
      <c r="H64" s="10">
        <f t="shared" si="1"/>
        <v>45908</v>
      </c>
      <c r="I64" s="11">
        <f t="shared" ca="1" si="3"/>
        <v>1219</v>
      </c>
      <c r="J64" s="12" t="str">
        <f t="shared" ca="1" si="2"/>
        <v>NOT DUE</v>
      </c>
      <c r="K64" s="13" t="s">
        <v>4115</v>
      </c>
      <c r="L64" s="50" t="s">
        <v>4389</v>
      </c>
    </row>
    <row r="65" spans="1:12" ht="60.75" customHeight="1">
      <c r="A65" s="7" t="s">
        <v>4283</v>
      </c>
      <c r="B65" s="7" t="s">
        <v>4284</v>
      </c>
      <c r="C65" s="13" t="s">
        <v>4285</v>
      </c>
      <c r="D65" s="7" t="s">
        <v>1785</v>
      </c>
      <c r="E65" s="8">
        <v>44082</v>
      </c>
      <c r="F65" s="8">
        <v>44082</v>
      </c>
      <c r="G65" s="9">
        <v>0</v>
      </c>
      <c r="H65" s="10">
        <f t="shared" si="1"/>
        <v>45908</v>
      </c>
      <c r="I65" s="11">
        <f t="shared" ca="1" si="3"/>
        <v>1219</v>
      </c>
      <c r="J65" s="12" t="str">
        <f t="shared" ca="1" si="2"/>
        <v>NOT DUE</v>
      </c>
      <c r="K65" s="13" t="s">
        <v>4115</v>
      </c>
      <c r="L65" s="50"/>
    </row>
    <row r="66" spans="1:12" ht="60.75" customHeight="1">
      <c r="A66" s="7" t="s">
        <v>4286</v>
      </c>
      <c r="B66" s="7" t="s">
        <v>4287</v>
      </c>
      <c r="C66" s="13" t="s">
        <v>4288</v>
      </c>
      <c r="D66" s="7" t="s">
        <v>1785</v>
      </c>
      <c r="E66" s="8">
        <v>44082</v>
      </c>
      <c r="F66" s="8">
        <v>44082</v>
      </c>
      <c r="G66" s="9">
        <v>0</v>
      </c>
      <c r="H66" s="10">
        <f t="shared" si="1"/>
        <v>45908</v>
      </c>
      <c r="I66" s="11">
        <f t="shared" ca="1" si="3"/>
        <v>1219</v>
      </c>
      <c r="J66" s="12" t="str">
        <f t="shared" ca="1" si="2"/>
        <v>NOT DUE</v>
      </c>
      <c r="K66" s="13" t="s">
        <v>4115</v>
      </c>
      <c r="L66" s="50" t="s">
        <v>4389</v>
      </c>
    </row>
    <row r="67" spans="1:12" ht="60.75" customHeight="1">
      <c r="A67" s="7" t="s">
        <v>4289</v>
      </c>
      <c r="B67" s="7" t="s">
        <v>4290</v>
      </c>
      <c r="C67" s="13" t="s">
        <v>4291</v>
      </c>
      <c r="D67" s="7" t="s">
        <v>1785</v>
      </c>
      <c r="E67" s="8">
        <v>44082</v>
      </c>
      <c r="F67" s="8">
        <v>44082</v>
      </c>
      <c r="G67" s="9">
        <v>0</v>
      </c>
      <c r="H67" s="10">
        <f t="shared" si="1"/>
        <v>45908</v>
      </c>
      <c r="I67" s="11">
        <f t="shared" ca="1" si="3"/>
        <v>1219</v>
      </c>
      <c r="J67" s="12" t="str">
        <f t="shared" ca="1" si="2"/>
        <v>NOT DUE</v>
      </c>
      <c r="K67" s="13" t="s">
        <v>4115</v>
      </c>
      <c r="L67" s="50"/>
    </row>
    <row r="68" spans="1:12" ht="60.75" customHeight="1">
      <c r="A68" s="7" t="s">
        <v>4292</v>
      </c>
      <c r="B68" s="7" t="s">
        <v>4293</v>
      </c>
      <c r="C68" s="13" t="s">
        <v>4294</v>
      </c>
      <c r="D68" s="7" t="s">
        <v>1785</v>
      </c>
      <c r="E68" s="8">
        <v>44082</v>
      </c>
      <c r="F68" s="8">
        <v>44082</v>
      </c>
      <c r="G68" s="9">
        <v>0</v>
      </c>
      <c r="H68" s="10">
        <f t="shared" si="1"/>
        <v>45908</v>
      </c>
      <c r="I68" s="11">
        <f t="shared" ca="1" si="3"/>
        <v>1219</v>
      </c>
      <c r="J68" s="12" t="str">
        <f t="shared" ca="1" si="2"/>
        <v>NOT DUE</v>
      </c>
      <c r="K68" s="13" t="s">
        <v>4115</v>
      </c>
      <c r="L68" s="50"/>
    </row>
    <row r="69" spans="1:12" ht="60.75" customHeight="1">
      <c r="A69" s="7" t="s">
        <v>4295</v>
      </c>
      <c r="B69" s="7" t="s">
        <v>4296</v>
      </c>
      <c r="C69" s="13" t="s">
        <v>4297</v>
      </c>
      <c r="D69" s="7" t="s">
        <v>1785</v>
      </c>
      <c r="E69" s="8">
        <v>44082</v>
      </c>
      <c r="F69" s="8">
        <v>44082</v>
      </c>
      <c r="G69" s="9">
        <v>0</v>
      </c>
      <c r="H69" s="10">
        <f t="shared" si="1"/>
        <v>45908</v>
      </c>
      <c r="I69" s="11">
        <f t="shared" ca="1" si="3"/>
        <v>1219</v>
      </c>
      <c r="J69" s="12" t="str">
        <f t="shared" ca="1" si="2"/>
        <v>NOT DUE</v>
      </c>
      <c r="K69" s="13" t="s">
        <v>4115</v>
      </c>
      <c r="L69" s="50"/>
    </row>
    <row r="70" spans="1:12" ht="60.75" customHeight="1">
      <c r="A70" s="7" t="s">
        <v>4298</v>
      </c>
      <c r="B70" s="7" t="s">
        <v>4299</v>
      </c>
      <c r="C70" s="13" t="s">
        <v>4300</v>
      </c>
      <c r="D70" s="7" t="s">
        <v>1785</v>
      </c>
      <c r="E70" s="8">
        <v>44082</v>
      </c>
      <c r="F70" s="8">
        <v>44082</v>
      </c>
      <c r="G70" s="9">
        <v>0</v>
      </c>
      <c r="H70" s="10">
        <f t="shared" si="1"/>
        <v>45908</v>
      </c>
      <c r="I70" s="11">
        <f t="shared" ca="1" si="3"/>
        <v>1219</v>
      </c>
      <c r="J70" s="12" t="str">
        <f t="shared" ca="1" si="2"/>
        <v>NOT DUE</v>
      </c>
      <c r="K70" s="13" t="s">
        <v>4115</v>
      </c>
      <c r="L70" s="50"/>
    </row>
    <row r="71" spans="1:12" ht="60.75" customHeight="1">
      <c r="A71" s="7" t="s">
        <v>4301</v>
      </c>
      <c r="B71" s="7" t="s">
        <v>4302</v>
      </c>
      <c r="C71" s="13" t="s">
        <v>4303</v>
      </c>
      <c r="D71" s="7" t="s">
        <v>1785</v>
      </c>
      <c r="E71" s="8">
        <v>44082</v>
      </c>
      <c r="F71" s="8">
        <v>44082</v>
      </c>
      <c r="G71" s="9">
        <v>0</v>
      </c>
      <c r="H71" s="10">
        <f t="shared" si="1"/>
        <v>45908</v>
      </c>
      <c r="I71" s="11">
        <f t="shared" ca="1" si="3"/>
        <v>1219</v>
      </c>
      <c r="J71" s="12" t="str">
        <f t="shared" ca="1" si="2"/>
        <v>NOT DUE</v>
      </c>
      <c r="K71" s="13" t="s">
        <v>4115</v>
      </c>
      <c r="L71" s="50"/>
    </row>
    <row r="72" spans="1:12" ht="60.75" customHeight="1">
      <c r="A72" s="7" t="s">
        <v>4304</v>
      </c>
      <c r="B72" s="7" t="s">
        <v>4305</v>
      </c>
      <c r="C72" s="13" t="s">
        <v>4306</v>
      </c>
      <c r="D72" s="7" t="s">
        <v>1785</v>
      </c>
      <c r="E72" s="8">
        <v>44082</v>
      </c>
      <c r="F72" s="8">
        <v>44082</v>
      </c>
      <c r="G72" s="9">
        <v>0</v>
      </c>
      <c r="H72" s="10">
        <f t="shared" si="1"/>
        <v>45908</v>
      </c>
      <c r="I72" s="11">
        <f t="shared" ca="1" si="3"/>
        <v>1219</v>
      </c>
      <c r="J72" s="12" t="str">
        <f t="shared" ca="1" si="2"/>
        <v>NOT DUE</v>
      </c>
      <c r="K72" s="13" t="s">
        <v>4115</v>
      </c>
      <c r="L72" s="50"/>
    </row>
    <row r="73" spans="1:12" ht="60.75" customHeight="1">
      <c r="A73" s="7" t="s">
        <v>4307</v>
      </c>
      <c r="B73" s="7" t="s">
        <v>4308</v>
      </c>
      <c r="C73" s="13" t="s">
        <v>4309</v>
      </c>
      <c r="D73" s="7" t="s">
        <v>1785</v>
      </c>
      <c r="E73" s="8">
        <v>44082</v>
      </c>
      <c r="F73" s="8">
        <v>44082</v>
      </c>
      <c r="G73" s="9">
        <v>0</v>
      </c>
      <c r="H73" s="10">
        <f t="shared" ref="H73:H99" si="4">F73+1826</f>
        <v>45908</v>
      </c>
      <c r="I73" s="11">
        <f t="shared" ca="1" si="3"/>
        <v>1219</v>
      </c>
      <c r="J73" s="12" t="str">
        <f t="shared" ref="J73:J99" ca="1" si="5">IF(I73="","",IF(I73&lt;0,"OVERDUE","NOT DUE"))</f>
        <v>NOT DUE</v>
      </c>
      <c r="K73" s="13" t="s">
        <v>4115</v>
      </c>
      <c r="L73" s="50" t="s">
        <v>4389</v>
      </c>
    </row>
    <row r="74" spans="1:12" ht="60.75" customHeight="1">
      <c r="A74" s="7" t="s">
        <v>4310</v>
      </c>
      <c r="B74" s="7" t="s">
        <v>4311</v>
      </c>
      <c r="C74" s="13" t="s">
        <v>4312</v>
      </c>
      <c r="D74" s="7" t="s">
        <v>1785</v>
      </c>
      <c r="E74" s="8">
        <v>44082</v>
      </c>
      <c r="F74" s="8">
        <v>44082</v>
      </c>
      <c r="G74" s="9">
        <v>0</v>
      </c>
      <c r="H74" s="10">
        <f t="shared" si="4"/>
        <v>45908</v>
      </c>
      <c r="I74" s="11">
        <f t="shared" ca="1" si="3"/>
        <v>1219</v>
      </c>
      <c r="J74" s="12" t="str">
        <f t="shared" ca="1" si="5"/>
        <v>NOT DUE</v>
      </c>
      <c r="K74" s="13" t="s">
        <v>4115</v>
      </c>
      <c r="L74" s="50" t="s">
        <v>4389</v>
      </c>
    </row>
    <row r="75" spans="1:12" ht="60.75" customHeight="1">
      <c r="A75" s="7" t="s">
        <v>4313</v>
      </c>
      <c r="B75" s="7" t="s">
        <v>4314</v>
      </c>
      <c r="C75" s="13" t="s">
        <v>4315</v>
      </c>
      <c r="D75" s="7" t="s">
        <v>1785</v>
      </c>
      <c r="E75" s="8">
        <v>44082</v>
      </c>
      <c r="F75" s="8">
        <v>44082</v>
      </c>
      <c r="G75" s="9">
        <v>0</v>
      </c>
      <c r="H75" s="10">
        <f t="shared" si="4"/>
        <v>45908</v>
      </c>
      <c r="I75" s="11">
        <f t="shared" ca="1" si="3"/>
        <v>1219</v>
      </c>
      <c r="J75" s="12" t="str">
        <f t="shared" ca="1" si="5"/>
        <v>NOT DUE</v>
      </c>
      <c r="K75" s="13" t="s">
        <v>4115</v>
      </c>
      <c r="L75" s="50" t="s">
        <v>4389</v>
      </c>
    </row>
    <row r="76" spans="1:12" ht="60.75" customHeight="1">
      <c r="A76" s="7" t="s">
        <v>4316</v>
      </c>
      <c r="B76" s="7" t="s">
        <v>4317</v>
      </c>
      <c r="C76" s="13" t="s">
        <v>4318</v>
      </c>
      <c r="D76" s="7" t="s">
        <v>1785</v>
      </c>
      <c r="E76" s="8">
        <v>44082</v>
      </c>
      <c r="F76" s="8">
        <v>44082</v>
      </c>
      <c r="G76" s="9">
        <v>0</v>
      </c>
      <c r="H76" s="10">
        <f t="shared" si="4"/>
        <v>45908</v>
      </c>
      <c r="I76" s="11">
        <f t="shared" ref="I76:I99" ca="1" si="6">IF(ISBLANK(H76),"",H76-DATE(YEAR(NOW()),MONTH(NOW()),DAY(NOW())))</f>
        <v>1219</v>
      </c>
      <c r="J76" s="12" t="str">
        <f t="shared" ca="1" si="5"/>
        <v>NOT DUE</v>
      </c>
      <c r="K76" s="13" t="s">
        <v>4115</v>
      </c>
      <c r="L76" s="50"/>
    </row>
    <row r="77" spans="1:12" ht="60.75" customHeight="1">
      <c r="A77" s="7" t="s">
        <v>4319</v>
      </c>
      <c r="B77" s="7" t="s">
        <v>4320</v>
      </c>
      <c r="C77" s="13" t="s">
        <v>4321</v>
      </c>
      <c r="D77" s="7" t="s">
        <v>1785</v>
      </c>
      <c r="E77" s="8">
        <v>44082</v>
      </c>
      <c r="F77" s="8">
        <v>44082</v>
      </c>
      <c r="G77" s="9">
        <v>0</v>
      </c>
      <c r="H77" s="10">
        <f t="shared" si="4"/>
        <v>45908</v>
      </c>
      <c r="I77" s="11">
        <f t="shared" ca="1" si="6"/>
        <v>1219</v>
      </c>
      <c r="J77" s="12" t="str">
        <f t="shared" ca="1" si="5"/>
        <v>NOT DUE</v>
      </c>
      <c r="K77" s="13" t="s">
        <v>4115</v>
      </c>
      <c r="L77" s="50"/>
    </row>
    <row r="78" spans="1:12" ht="60.75" customHeight="1">
      <c r="A78" s="7" t="s">
        <v>4322</v>
      </c>
      <c r="B78" s="7" t="s">
        <v>4323</v>
      </c>
      <c r="C78" s="13" t="s">
        <v>4324</v>
      </c>
      <c r="D78" s="7" t="s">
        <v>1785</v>
      </c>
      <c r="E78" s="8">
        <v>44082</v>
      </c>
      <c r="F78" s="8">
        <v>44082</v>
      </c>
      <c r="G78" s="9">
        <v>0</v>
      </c>
      <c r="H78" s="10">
        <f t="shared" si="4"/>
        <v>45908</v>
      </c>
      <c r="I78" s="11">
        <f t="shared" ca="1" si="6"/>
        <v>1219</v>
      </c>
      <c r="J78" s="12" t="str">
        <f t="shared" ca="1" si="5"/>
        <v>NOT DUE</v>
      </c>
      <c r="K78" s="13" t="s">
        <v>4115</v>
      </c>
      <c r="L78" s="50"/>
    </row>
    <row r="79" spans="1:12" ht="60.75" customHeight="1">
      <c r="A79" s="7" t="s">
        <v>4325</v>
      </c>
      <c r="B79" s="7" t="s">
        <v>4326</v>
      </c>
      <c r="C79" s="13" t="s">
        <v>4327</v>
      </c>
      <c r="D79" s="7" t="s">
        <v>1785</v>
      </c>
      <c r="E79" s="8">
        <v>44082</v>
      </c>
      <c r="F79" s="8">
        <v>44082</v>
      </c>
      <c r="G79" s="9">
        <v>0</v>
      </c>
      <c r="H79" s="10">
        <f t="shared" si="4"/>
        <v>45908</v>
      </c>
      <c r="I79" s="11">
        <f t="shared" ca="1" si="6"/>
        <v>1219</v>
      </c>
      <c r="J79" s="12" t="str">
        <f t="shared" ca="1" si="5"/>
        <v>NOT DUE</v>
      </c>
      <c r="K79" s="13" t="s">
        <v>4115</v>
      </c>
      <c r="L79" s="50"/>
    </row>
    <row r="80" spans="1:12" ht="60.75" customHeight="1">
      <c r="A80" s="7" t="s">
        <v>4328</v>
      </c>
      <c r="B80" s="7" t="s">
        <v>4329</v>
      </c>
      <c r="C80" s="13" t="s">
        <v>4330</v>
      </c>
      <c r="D80" s="7" t="s">
        <v>1785</v>
      </c>
      <c r="E80" s="8">
        <v>44082</v>
      </c>
      <c r="F80" s="8">
        <v>44082</v>
      </c>
      <c r="G80" s="9">
        <v>0</v>
      </c>
      <c r="H80" s="10">
        <f t="shared" si="4"/>
        <v>45908</v>
      </c>
      <c r="I80" s="11">
        <f t="shared" ca="1" si="6"/>
        <v>1219</v>
      </c>
      <c r="J80" s="12" t="str">
        <f t="shared" ca="1" si="5"/>
        <v>NOT DUE</v>
      </c>
      <c r="K80" s="13" t="s">
        <v>4115</v>
      </c>
      <c r="L80" s="50"/>
    </row>
    <row r="81" spans="1:12" ht="60.75" customHeight="1">
      <c r="A81" s="7" t="s">
        <v>4331</v>
      </c>
      <c r="B81" s="7" t="s">
        <v>4332</v>
      </c>
      <c r="C81" s="13" t="s">
        <v>4333</v>
      </c>
      <c r="D81" s="7" t="s">
        <v>1785</v>
      </c>
      <c r="E81" s="8">
        <v>44082</v>
      </c>
      <c r="F81" s="8">
        <v>44082</v>
      </c>
      <c r="G81" s="9">
        <v>0</v>
      </c>
      <c r="H81" s="10">
        <f t="shared" si="4"/>
        <v>45908</v>
      </c>
      <c r="I81" s="11">
        <f t="shared" ca="1" si="6"/>
        <v>1219</v>
      </c>
      <c r="J81" s="12" t="str">
        <f t="shared" ca="1" si="5"/>
        <v>NOT DUE</v>
      </c>
      <c r="K81" s="13" t="s">
        <v>4115</v>
      </c>
      <c r="L81" s="50"/>
    </row>
    <row r="82" spans="1:12" ht="60.75" customHeight="1">
      <c r="A82" s="7" t="s">
        <v>4334</v>
      </c>
      <c r="B82" s="7" t="s">
        <v>4335</v>
      </c>
      <c r="C82" s="13" t="s">
        <v>4336</v>
      </c>
      <c r="D82" s="7" t="s">
        <v>1785</v>
      </c>
      <c r="E82" s="8">
        <v>44082</v>
      </c>
      <c r="F82" s="8">
        <v>44082</v>
      </c>
      <c r="G82" s="9">
        <v>0</v>
      </c>
      <c r="H82" s="10">
        <f t="shared" si="4"/>
        <v>45908</v>
      </c>
      <c r="I82" s="11">
        <f t="shared" ca="1" si="6"/>
        <v>1219</v>
      </c>
      <c r="J82" s="12" t="str">
        <f t="shared" ca="1" si="5"/>
        <v>NOT DUE</v>
      </c>
      <c r="K82" s="13" t="s">
        <v>4115</v>
      </c>
      <c r="L82" s="50"/>
    </row>
    <row r="83" spans="1:12" ht="60.75" customHeight="1">
      <c r="A83" s="7" t="s">
        <v>4337</v>
      </c>
      <c r="B83" s="7" t="s">
        <v>4338</v>
      </c>
      <c r="C83" s="13" t="s">
        <v>4339</v>
      </c>
      <c r="D83" s="7" t="s">
        <v>1785</v>
      </c>
      <c r="E83" s="8">
        <v>44082</v>
      </c>
      <c r="F83" s="8">
        <v>44082</v>
      </c>
      <c r="G83" s="9">
        <v>0</v>
      </c>
      <c r="H83" s="10">
        <f t="shared" si="4"/>
        <v>45908</v>
      </c>
      <c r="I83" s="11">
        <f t="shared" ca="1" si="6"/>
        <v>1219</v>
      </c>
      <c r="J83" s="12" t="str">
        <f t="shared" ca="1" si="5"/>
        <v>NOT DUE</v>
      </c>
      <c r="K83" s="13" t="s">
        <v>4115</v>
      </c>
      <c r="L83" s="50"/>
    </row>
    <row r="84" spans="1:12" ht="60.75" customHeight="1">
      <c r="A84" s="7" t="s">
        <v>4340</v>
      </c>
      <c r="B84" s="7" t="s">
        <v>4341</v>
      </c>
      <c r="C84" s="13" t="s">
        <v>4342</v>
      </c>
      <c r="D84" s="7" t="s">
        <v>1785</v>
      </c>
      <c r="E84" s="8">
        <v>44082</v>
      </c>
      <c r="F84" s="8">
        <v>44082</v>
      </c>
      <c r="G84" s="9">
        <v>0</v>
      </c>
      <c r="H84" s="10">
        <f t="shared" si="4"/>
        <v>45908</v>
      </c>
      <c r="I84" s="11">
        <f t="shared" ca="1" si="6"/>
        <v>1219</v>
      </c>
      <c r="J84" s="12" t="str">
        <f t="shared" ca="1" si="5"/>
        <v>NOT DUE</v>
      </c>
      <c r="K84" s="13" t="s">
        <v>4115</v>
      </c>
      <c r="L84" s="50"/>
    </row>
    <row r="85" spans="1:12" ht="60.75" customHeight="1">
      <c r="A85" s="7" t="s">
        <v>4343</v>
      </c>
      <c r="B85" s="7" t="s">
        <v>4344</v>
      </c>
      <c r="C85" s="13" t="s">
        <v>4345</v>
      </c>
      <c r="D85" s="7" t="s">
        <v>1785</v>
      </c>
      <c r="E85" s="8">
        <v>44082</v>
      </c>
      <c r="F85" s="8">
        <v>44082</v>
      </c>
      <c r="G85" s="9">
        <v>0</v>
      </c>
      <c r="H85" s="10">
        <f t="shared" si="4"/>
        <v>45908</v>
      </c>
      <c r="I85" s="11">
        <f t="shared" ca="1" si="6"/>
        <v>1219</v>
      </c>
      <c r="J85" s="12" t="str">
        <f t="shared" ca="1" si="5"/>
        <v>NOT DUE</v>
      </c>
      <c r="K85" s="13" t="s">
        <v>4115</v>
      </c>
      <c r="L85" s="50"/>
    </row>
    <row r="86" spans="1:12" ht="60.75" customHeight="1">
      <c r="A86" s="7" t="s">
        <v>4346</v>
      </c>
      <c r="B86" s="7" t="s">
        <v>4347</v>
      </c>
      <c r="C86" s="13" t="s">
        <v>4348</v>
      </c>
      <c r="D86" s="7" t="s">
        <v>1785</v>
      </c>
      <c r="E86" s="8">
        <v>44082</v>
      </c>
      <c r="F86" s="8">
        <v>44082</v>
      </c>
      <c r="G86" s="9">
        <v>0</v>
      </c>
      <c r="H86" s="10">
        <f t="shared" si="4"/>
        <v>45908</v>
      </c>
      <c r="I86" s="11">
        <f t="shared" ca="1" si="6"/>
        <v>1219</v>
      </c>
      <c r="J86" s="12" t="str">
        <f t="shared" ca="1" si="5"/>
        <v>NOT DUE</v>
      </c>
      <c r="K86" s="13" t="s">
        <v>4115</v>
      </c>
      <c r="L86" s="50"/>
    </row>
    <row r="87" spans="1:12" ht="60.75" customHeight="1">
      <c r="A87" s="7" t="s">
        <v>4349</v>
      </c>
      <c r="B87" s="7" t="s">
        <v>4350</v>
      </c>
      <c r="C87" s="13" t="s">
        <v>4351</v>
      </c>
      <c r="D87" s="7" t="s">
        <v>1785</v>
      </c>
      <c r="E87" s="8">
        <v>44082</v>
      </c>
      <c r="F87" s="8">
        <v>44082</v>
      </c>
      <c r="G87" s="9">
        <v>0</v>
      </c>
      <c r="H87" s="10">
        <f t="shared" si="4"/>
        <v>45908</v>
      </c>
      <c r="I87" s="11">
        <f t="shared" ca="1" si="6"/>
        <v>1219</v>
      </c>
      <c r="J87" s="12" t="str">
        <f t="shared" ca="1" si="5"/>
        <v>NOT DUE</v>
      </c>
      <c r="K87" s="13" t="s">
        <v>4115</v>
      </c>
      <c r="L87" s="50"/>
    </row>
    <row r="88" spans="1:12" ht="60.75" customHeight="1">
      <c r="A88" s="7" t="s">
        <v>4352</v>
      </c>
      <c r="B88" s="7" t="s">
        <v>4353</v>
      </c>
      <c r="C88" s="13" t="s">
        <v>4354</v>
      </c>
      <c r="D88" s="7" t="s">
        <v>1785</v>
      </c>
      <c r="E88" s="8">
        <v>44082</v>
      </c>
      <c r="F88" s="8">
        <v>44082</v>
      </c>
      <c r="G88" s="9">
        <v>0</v>
      </c>
      <c r="H88" s="10">
        <f t="shared" si="4"/>
        <v>45908</v>
      </c>
      <c r="I88" s="11">
        <f t="shared" ca="1" si="6"/>
        <v>1219</v>
      </c>
      <c r="J88" s="12" t="str">
        <f t="shared" ca="1" si="5"/>
        <v>NOT DUE</v>
      </c>
      <c r="K88" s="13" t="s">
        <v>4115</v>
      </c>
      <c r="L88" s="50"/>
    </row>
    <row r="89" spans="1:12" ht="60.75" customHeight="1">
      <c r="A89" s="7" t="s">
        <v>4355</v>
      </c>
      <c r="B89" s="7" t="s">
        <v>4356</v>
      </c>
      <c r="C89" s="13" t="s">
        <v>4357</v>
      </c>
      <c r="D89" s="7" t="s">
        <v>1785</v>
      </c>
      <c r="E89" s="8">
        <v>44082</v>
      </c>
      <c r="F89" s="8">
        <v>44082</v>
      </c>
      <c r="G89" s="9">
        <v>0</v>
      </c>
      <c r="H89" s="10">
        <f t="shared" si="4"/>
        <v>45908</v>
      </c>
      <c r="I89" s="11">
        <f t="shared" ca="1" si="6"/>
        <v>1219</v>
      </c>
      <c r="J89" s="12" t="str">
        <f t="shared" ca="1" si="5"/>
        <v>NOT DUE</v>
      </c>
      <c r="K89" s="13" t="s">
        <v>4115</v>
      </c>
      <c r="L89" s="50"/>
    </row>
    <row r="90" spans="1:12" ht="60.75" customHeight="1">
      <c r="A90" s="7" t="s">
        <v>4358</v>
      </c>
      <c r="B90" s="7" t="s">
        <v>4359</v>
      </c>
      <c r="C90" s="13" t="s">
        <v>4360</v>
      </c>
      <c r="D90" s="7" t="s">
        <v>1785</v>
      </c>
      <c r="E90" s="8">
        <v>44082</v>
      </c>
      <c r="F90" s="8">
        <v>44082</v>
      </c>
      <c r="G90" s="9">
        <v>0</v>
      </c>
      <c r="H90" s="10">
        <f t="shared" si="4"/>
        <v>45908</v>
      </c>
      <c r="I90" s="11">
        <f t="shared" ca="1" si="6"/>
        <v>1219</v>
      </c>
      <c r="J90" s="12" t="str">
        <f t="shared" ca="1" si="5"/>
        <v>NOT DUE</v>
      </c>
      <c r="K90" s="13" t="s">
        <v>4115</v>
      </c>
      <c r="L90" s="50"/>
    </row>
    <row r="91" spans="1:12" ht="60.75" customHeight="1">
      <c r="A91" s="7" t="s">
        <v>4361</v>
      </c>
      <c r="B91" s="7" t="s">
        <v>4362</v>
      </c>
      <c r="C91" s="13" t="s">
        <v>4363</v>
      </c>
      <c r="D91" s="7" t="s">
        <v>1785</v>
      </c>
      <c r="E91" s="8">
        <v>44082</v>
      </c>
      <c r="F91" s="8">
        <v>44082</v>
      </c>
      <c r="G91" s="9">
        <v>0</v>
      </c>
      <c r="H91" s="10">
        <f t="shared" si="4"/>
        <v>45908</v>
      </c>
      <c r="I91" s="11">
        <f t="shared" ca="1" si="6"/>
        <v>1219</v>
      </c>
      <c r="J91" s="12" t="str">
        <f t="shared" ca="1" si="5"/>
        <v>NOT DUE</v>
      </c>
      <c r="K91" s="13" t="s">
        <v>4115</v>
      </c>
      <c r="L91" s="50"/>
    </row>
    <row r="92" spans="1:12" ht="60.75" customHeight="1">
      <c r="A92" s="7" t="s">
        <v>4364</v>
      </c>
      <c r="B92" s="7" t="s">
        <v>4365</v>
      </c>
      <c r="C92" s="13" t="s">
        <v>4366</v>
      </c>
      <c r="D92" s="7" t="s">
        <v>1785</v>
      </c>
      <c r="E92" s="8">
        <v>44082</v>
      </c>
      <c r="F92" s="8">
        <v>44082</v>
      </c>
      <c r="G92" s="9">
        <v>0</v>
      </c>
      <c r="H92" s="10">
        <f t="shared" si="4"/>
        <v>45908</v>
      </c>
      <c r="I92" s="11">
        <f t="shared" ca="1" si="6"/>
        <v>1219</v>
      </c>
      <c r="J92" s="12" t="str">
        <f t="shared" ca="1" si="5"/>
        <v>NOT DUE</v>
      </c>
      <c r="K92" s="13" t="s">
        <v>4115</v>
      </c>
      <c r="L92" s="50"/>
    </row>
    <row r="93" spans="1:12" ht="60.75" customHeight="1">
      <c r="A93" s="7" t="s">
        <v>4367</v>
      </c>
      <c r="B93" s="7" t="s">
        <v>4368</v>
      </c>
      <c r="C93" s="13" t="s">
        <v>4369</v>
      </c>
      <c r="D93" s="7" t="s">
        <v>1785</v>
      </c>
      <c r="E93" s="8">
        <v>44082</v>
      </c>
      <c r="F93" s="8">
        <v>44082</v>
      </c>
      <c r="G93" s="9">
        <v>0</v>
      </c>
      <c r="H93" s="10">
        <f t="shared" si="4"/>
        <v>45908</v>
      </c>
      <c r="I93" s="11">
        <f t="shared" ca="1" si="6"/>
        <v>1219</v>
      </c>
      <c r="J93" s="12" t="str">
        <f t="shared" ca="1" si="5"/>
        <v>NOT DUE</v>
      </c>
      <c r="K93" s="13" t="s">
        <v>4115</v>
      </c>
      <c r="L93" s="50"/>
    </row>
    <row r="94" spans="1:12" ht="60.75" customHeight="1">
      <c r="A94" s="7" t="s">
        <v>4370</v>
      </c>
      <c r="B94" s="7" t="s">
        <v>4371</v>
      </c>
      <c r="C94" s="13" t="s">
        <v>4372</v>
      </c>
      <c r="D94" s="7" t="s">
        <v>1785</v>
      </c>
      <c r="E94" s="8">
        <v>44082</v>
      </c>
      <c r="F94" s="8">
        <v>44082</v>
      </c>
      <c r="G94" s="9">
        <v>0</v>
      </c>
      <c r="H94" s="10">
        <f t="shared" si="4"/>
        <v>45908</v>
      </c>
      <c r="I94" s="11">
        <f t="shared" ca="1" si="6"/>
        <v>1219</v>
      </c>
      <c r="J94" s="12" t="str">
        <f t="shared" ca="1" si="5"/>
        <v>NOT DUE</v>
      </c>
      <c r="K94" s="13" t="s">
        <v>4115</v>
      </c>
      <c r="L94" s="50"/>
    </row>
    <row r="95" spans="1:12" ht="60.75" customHeight="1">
      <c r="A95" s="7" t="s">
        <v>4373</v>
      </c>
      <c r="B95" s="7" t="s">
        <v>4374</v>
      </c>
      <c r="C95" s="13" t="s">
        <v>4375</v>
      </c>
      <c r="D95" s="7" t="s">
        <v>1785</v>
      </c>
      <c r="E95" s="8">
        <v>44082</v>
      </c>
      <c r="F95" s="8">
        <v>44082</v>
      </c>
      <c r="G95" s="9">
        <v>0</v>
      </c>
      <c r="H95" s="10">
        <f t="shared" si="4"/>
        <v>45908</v>
      </c>
      <c r="I95" s="11">
        <f t="shared" ca="1" si="6"/>
        <v>1219</v>
      </c>
      <c r="J95" s="12" t="str">
        <f t="shared" ca="1" si="5"/>
        <v>NOT DUE</v>
      </c>
      <c r="K95" s="13" t="s">
        <v>4115</v>
      </c>
      <c r="L95" s="50"/>
    </row>
    <row r="96" spans="1:12" ht="60.75" customHeight="1">
      <c r="A96" s="7" t="s">
        <v>4376</v>
      </c>
      <c r="B96" s="7" t="s">
        <v>4377</v>
      </c>
      <c r="C96" s="13" t="s">
        <v>4378</v>
      </c>
      <c r="D96" s="7" t="s">
        <v>1785</v>
      </c>
      <c r="E96" s="8">
        <v>44082</v>
      </c>
      <c r="F96" s="8">
        <v>44082</v>
      </c>
      <c r="G96" s="9">
        <v>0</v>
      </c>
      <c r="H96" s="10">
        <f t="shared" si="4"/>
        <v>45908</v>
      </c>
      <c r="I96" s="11">
        <f t="shared" ca="1" si="6"/>
        <v>1219</v>
      </c>
      <c r="J96" s="12" t="str">
        <f t="shared" ca="1" si="5"/>
        <v>NOT DUE</v>
      </c>
      <c r="K96" s="13" t="s">
        <v>4115</v>
      </c>
      <c r="L96" s="50"/>
    </row>
    <row r="97" spans="1:12" ht="60.75" customHeight="1">
      <c r="A97" s="7" t="s">
        <v>4379</v>
      </c>
      <c r="B97" s="7" t="s">
        <v>4380</v>
      </c>
      <c r="C97" s="13" t="s">
        <v>4381</v>
      </c>
      <c r="D97" s="7" t="s">
        <v>1785</v>
      </c>
      <c r="E97" s="8">
        <v>44082</v>
      </c>
      <c r="F97" s="8">
        <v>44082</v>
      </c>
      <c r="G97" s="9">
        <v>0</v>
      </c>
      <c r="H97" s="10">
        <f t="shared" si="4"/>
        <v>45908</v>
      </c>
      <c r="I97" s="11">
        <f t="shared" ca="1" si="6"/>
        <v>1219</v>
      </c>
      <c r="J97" s="12" t="str">
        <f t="shared" ca="1" si="5"/>
        <v>NOT DUE</v>
      </c>
      <c r="K97" s="13" t="s">
        <v>4115</v>
      </c>
      <c r="L97" s="50"/>
    </row>
    <row r="98" spans="1:12" ht="60.75" customHeight="1">
      <c r="A98" s="7" t="s">
        <v>4382</v>
      </c>
      <c r="B98" s="7" t="s">
        <v>4383</v>
      </c>
      <c r="C98" s="13" t="s">
        <v>4384</v>
      </c>
      <c r="D98" s="7" t="s">
        <v>1785</v>
      </c>
      <c r="E98" s="8">
        <v>44082</v>
      </c>
      <c r="F98" s="8">
        <v>44082</v>
      </c>
      <c r="G98" s="9">
        <v>0</v>
      </c>
      <c r="H98" s="10">
        <f t="shared" si="4"/>
        <v>45908</v>
      </c>
      <c r="I98" s="11">
        <f t="shared" ca="1" si="6"/>
        <v>1219</v>
      </c>
      <c r="J98" s="12" t="str">
        <f t="shared" ca="1" si="5"/>
        <v>NOT DUE</v>
      </c>
      <c r="K98" s="13" t="s">
        <v>4115</v>
      </c>
      <c r="L98" s="50"/>
    </row>
    <row r="99" spans="1:12" ht="60.75" customHeight="1">
      <c r="A99" s="7" t="s">
        <v>4385</v>
      </c>
      <c r="B99" s="7" t="s">
        <v>4386</v>
      </c>
      <c r="C99" s="13" t="s">
        <v>4387</v>
      </c>
      <c r="D99" s="7" t="s">
        <v>1785</v>
      </c>
      <c r="E99" s="8">
        <v>44082</v>
      </c>
      <c r="F99" s="8">
        <v>44082</v>
      </c>
      <c r="G99" s="9">
        <v>0</v>
      </c>
      <c r="H99" s="10">
        <f t="shared" si="4"/>
        <v>45908</v>
      </c>
      <c r="I99" s="11">
        <f t="shared" ca="1" si="6"/>
        <v>1219</v>
      </c>
      <c r="J99" s="12" t="str">
        <f t="shared" ca="1" si="5"/>
        <v>NOT DUE</v>
      </c>
      <c r="K99" s="13" t="s">
        <v>4115</v>
      </c>
      <c r="L99" s="50"/>
    </row>
    <row r="101" spans="1:12">
      <c r="A101" s="220"/>
      <c r="C101" s="31"/>
      <c r="D101" s="39"/>
    </row>
    <row r="102" spans="1:12">
      <c r="A102" s="220"/>
      <c r="C102" s="31"/>
      <c r="D102" s="39"/>
    </row>
    <row r="103" spans="1:12">
      <c r="A103" s="220"/>
      <c r="B103" s="206" t="s">
        <v>4545</v>
      </c>
      <c r="C103" s="31"/>
      <c r="D103" s="39" t="s">
        <v>3926</v>
      </c>
      <c r="H103" s="206" t="s">
        <v>3927</v>
      </c>
    </row>
    <row r="104" spans="1:12">
      <c r="A104" s="220"/>
      <c r="C104" s="31"/>
      <c r="D104" s="39"/>
    </row>
    <row r="105" spans="1:12">
      <c r="A105" s="220"/>
      <c r="C105" s="247" t="s">
        <v>4952</v>
      </c>
      <c r="D105" s="39"/>
      <c r="E105" s="466" t="s">
        <v>5001</v>
      </c>
      <c r="F105" s="466"/>
      <c r="G105" s="466"/>
      <c r="I105" s="462" t="s">
        <v>4949</v>
      </c>
      <c r="J105" s="462"/>
      <c r="K105" s="462"/>
    </row>
    <row r="106" spans="1:12">
      <c r="A106" s="220"/>
      <c r="C106" s="31"/>
      <c r="D106" s="39"/>
      <c r="E106" s="463"/>
      <c r="F106" s="463"/>
      <c r="G106" s="463"/>
      <c r="I106" s="463"/>
      <c r="J106" s="463"/>
      <c r="K106" s="463"/>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phoneticPr fontId="57" type="noConversion"/>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C544FC6-A54B-4AD6-B70D-5058ABF95FAF}">
          <x14:formula1>
            <xm:f>Details!$A$1:$A$7</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zoomScaleNormal="100" workbookViewId="0">
      <selection activeCell="F45" sqref="F45"/>
    </sheetView>
  </sheetViews>
  <sheetFormatPr defaultRowHeight="13.5"/>
  <cols>
    <col min="1" max="1" width="10.875" style="21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4393</v>
      </c>
      <c r="D3" s="518" t="s">
        <v>12</v>
      </c>
      <c r="E3" s="518"/>
      <c r="F3" s="251" t="s">
        <v>4550</v>
      </c>
    </row>
    <row r="4" spans="1:12" ht="18" customHeight="1">
      <c r="A4" s="517" t="s">
        <v>74</v>
      </c>
      <c r="B4" s="517"/>
      <c r="C4" s="29" t="s">
        <v>4394</v>
      </c>
      <c r="D4" s="518" t="s">
        <v>2072</v>
      </c>
      <c r="E4" s="518"/>
      <c r="F4" s="20">
        <f>'Running Hours'!B45</f>
        <v>0</v>
      </c>
    </row>
    <row r="5" spans="1:12" ht="18" customHeight="1">
      <c r="A5" s="517" t="s">
        <v>75</v>
      </c>
      <c r="B5" s="517"/>
      <c r="C5" s="30" t="s">
        <v>4395</v>
      </c>
      <c r="D5" s="518" t="s">
        <v>4549</v>
      </c>
      <c r="E5" s="518"/>
      <c r="F5" s="115">
        <f>'Running Hours'!D3</f>
        <v>44689</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7.75" customHeight="1">
      <c r="A8" s="280" t="s">
        <v>4551</v>
      </c>
      <c r="B8" s="24" t="s">
        <v>4396</v>
      </c>
      <c r="C8" s="24" t="s">
        <v>4397</v>
      </c>
      <c r="D8" s="32" t="s">
        <v>4398</v>
      </c>
      <c r="E8" s="8">
        <v>44082</v>
      </c>
      <c r="F8" s="366">
        <v>44661</v>
      </c>
      <c r="G8" s="82"/>
      <c r="H8" s="10">
        <f>F8+30</f>
        <v>44691</v>
      </c>
      <c r="I8" s="11">
        <f t="shared" ref="I8:I15" ca="1" si="0">IF(ISBLANK(H8),"",H8-DATE(YEAR(NOW()),MONTH(NOW()),DAY(NOW())))</f>
        <v>2</v>
      </c>
      <c r="J8" s="12" t="str">
        <f t="shared" ref="J8:J20" ca="1" si="1">IF(I8="","",IF(I8&lt;0,"OVERDUE","NOT DUE"))</f>
        <v>NOT DUE</v>
      </c>
      <c r="K8" s="24" t="s">
        <v>4399</v>
      </c>
      <c r="L8" s="24"/>
    </row>
    <row r="9" spans="1:12" ht="36">
      <c r="A9" s="280" t="s">
        <v>4552</v>
      </c>
      <c r="B9" s="24" t="s">
        <v>4396</v>
      </c>
      <c r="C9" s="24" t="s">
        <v>4400</v>
      </c>
      <c r="D9" s="32" t="s">
        <v>4398</v>
      </c>
      <c r="E9" s="8">
        <v>44082</v>
      </c>
      <c r="F9" s="366">
        <v>44661</v>
      </c>
      <c r="G9" s="82"/>
      <c r="H9" s="10">
        <f>F9+30</f>
        <v>44691</v>
      </c>
      <c r="I9" s="11">
        <f t="shared" ca="1" si="0"/>
        <v>2</v>
      </c>
      <c r="J9" s="12" t="str">
        <f t="shared" ca="1" si="1"/>
        <v>NOT DUE</v>
      </c>
      <c r="K9" s="24" t="s">
        <v>4401</v>
      </c>
      <c r="L9" s="15"/>
    </row>
    <row r="10" spans="1:12">
      <c r="A10" s="280" t="s">
        <v>4553</v>
      </c>
      <c r="B10" s="24" t="s">
        <v>4402</v>
      </c>
      <c r="C10" s="24" t="s">
        <v>1921</v>
      </c>
      <c r="D10" s="32" t="s">
        <v>4398</v>
      </c>
      <c r="E10" s="8">
        <v>44082</v>
      </c>
      <c r="F10" s="366">
        <v>44661</v>
      </c>
      <c r="G10" s="82"/>
      <c r="H10" s="10">
        <f>F10+30</f>
        <v>44691</v>
      </c>
      <c r="I10" s="11">
        <f ca="1">IF(ISBLANK(H10),"",H10-DATE(YEAR(NOW()),MONTH(NOW()),DAY(NOW())))</f>
        <v>2</v>
      </c>
      <c r="J10" s="12" t="str">
        <f ca="1">IF(I10="","",IF(I10&lt;0,"OVERDUE","NOT DUE"))</f>
        <v>NOT DUE</v>
      </c>
      <c r="K10" s="24" t="s">
        <v>4403</v>
      </c>
      <c r="L10" s="15"/>
    </row>
    <row r="11" spans="1:12">
      <c r="A11" s="280" t="s">
        <v>4554</v>
      </c>
      <c r="B11" s="24" t="s">
        <v>4404</v>
      </c>
      <c r="C11" s="24" t="s">
        <v>1921</v>
      </c>
      <c r="D11" s="32" t="s">
        <v>4398</v>
      </c>
      <c r="E11" s="8">
        <v>44082</v>
      </c>
      <c r="F11" s="366">
        <v>44661</v>
      </c>
      <c r="G11" s="82"/>
      <c r="H11" s="10">
        <f>F11+30</f>
        <v>44691</v>
      </c>
      <c r="I11" s="11">
        <f ca="1">IF(ISBLANK(H11),"",H11-DATE(YEAR(NOW()),MONTH(NOW()),DAY(NOW())))</f>
        <v>2</v>
      </c>
      <c r="J11" s="12" t="str">
        <f ca="1">IF(I11="","",IF(I11&lt;0,"OVERDUE","NOT DUE"))</f>
        <v>NOT DUE</v>
      </c>
      <c r="K11" s="24" t="s">
        <v>4403</v>
      </c>
      <c r="L11" s="15"/>
    </row>
    <row r="12" spans="1:12" ht="24">
      <c r="A12" s="280" t="s">
        <v>4555</v>
      </c>
      <c r="B12" s="24" t="s">
        <v>4405</v>
      </c>
      <c r="C12" s="24" t="s">
        <v>4406</v>
      </c>
      <c r="D12" s="32" t="s">
        <v>4398</v>
      </c>
      <c r="E12" s="8">
        <v>44082</v>
      </c>
      <c r="F12" s="366">
        <v>44661</v>
      </c>
      <c r="G12" s="82"/>
      <c r="H12" s="10">
        <f>F12+30</f>
        <v>44691</v>
      </c>
      <c r="I12" s="11">
        <f ca="1">IF(ISBLANK(H12),"",H12-DATE(YEAR(NOW()),MONTH(NOW()),DAY(NOW())))</f>
        <v>2</v>
      </c>
      <c r="J12" s="12" t="str">
        <f ca="1">IF(I12="","",IF(I12&lt;0,"OVERDUE","NOT DUE"))</f>
        <v>NOT DUE</v>
      </c>
      <c r="K12" s="24" t="s">
        <v>4407</v>
      </c>
      <c r="L12" s="15"/>
    </row>
    <row r="13" spans="1:12" ht="26.45" customHeight="1">
      <c r="A13" s="222" t="s">
        <v>4556</v>
      </c>
      <c r="B13" s="24" t="s">
        <v>4408</v>
      </c>
      <c r="C13" s="24" t="s">
        <v>4409</v>
      </c>
      <c r="D13" s="32" t="s">
        <v>4410</v>
      </c>
      <c r="E13" s="8">
        <v>44082</v>
      </c>
      <c r="F13" s="306">
        <v>44449</v>
      </c>
      <c r="G13" s="82"/>
      <c r="H13" s="10">
        <f>F13+365</f>
        <v>44814</v>
      </c>
      <c r="I13" s="11">
        <f t="shared" ref="I13" ca="1" si="2">IF(ISBLANK(H13),"",H13-DATE(YEAR(NOW()),MONTH(NOW()),DAY(NOW())))</f>
        <v>125</v>
      </c>
      <c r="J13" s="12" t="str">
        <f t="shared" ref="J13" ca="1" si="3">IF(I13="","",IF(I13&lt;0,"OVERDUE","NOT DUE"))</f>
        <v>NOT DUE</v>
      </c>
      <c r="K13" s="24" t="s">
        <v>4411</v>
      </c>
      <c r="L13" s="15"/>
    </row>
    <row r="14" spans="1:12" ht="24" customHeight="1">
      <c r="A14" s="222" t="s">
        <v>4557</v>
      </c>
      <c r="B14" s="24" t="s">
        <v>4412</v>
      </c>
      <c r="C14" s="24" t="s">
        <v>4413</v>
      </c>
      <c r="D14" s="32" t="s">
        <v>3</v>
      </c>
      <c r="E14" s="8">
        <v>44082</v>
      </c>
      <c r="F14" s="366">
        <v>44633</v>
      </c>
      <c r="G14" s="82"/>
      <c r="H14" s="10">
        <f>F14+180</f>
        <v>44813</v>
      </c>
      <c r="I14" s="11">
        <f t="shared" ca="1" si="0"/>
        <v>124</v>
      </c>
      <c r="J14" s="12" t="str">
        <f t="shared" ca="1" si="1"/>
        <v>NOT DUE</v>
      </c>
      <c r="K14" s="24" t="s">
        <v>4414</v>
      </c>
      <c r="L14" s="15"/>
    </row>
    <row r="15" spans="1:12" ht="26.25" customHeight="1">
      <c r="A15" s="280" t="s">
        <v>4558</v>
      </c>
      <c r="B15" s="24" t="s">
        <v>4415</v>
      </c>
      <c r="C15" s="24" t="s">
        <v>4416</v>
      </c>
      <c r="D15" s="32" t="s">
        <v>4398</v>
      </c>
      <c r="E15" s="8">
        <v>44082</v>
      </c>
      <c r="F15" s="366">
        <v>44661</v>
      </c>
      <c r="G15" s="82"/>
      <c r="H15" s="10">
        <f>F15+30</f>
        <v>44691</v>
      </c>
      <c r="I15" s="11">
        <f t="shared" ca="1" si="0"/>
        <v>2</v>
      </c>
      <c r="J15" s="12" t="str">
        <f t="shared" ca="1" si="1"/>
        <v>NOT DUE</v>
      </c>
      <c r="K15" s="24"/>
      <c r="L15" s="15"/>
    </row>
    <row r="16" spans="1:12" ht="24" customHeight="1">
      <c r="A16" s="222" t="s">
        <v>4559</v>
      </c>
      <c r="B16" s="24" t="s">
        <v>4417</v>
      </c>
      <c r="C16" s="24" t="s">
        <v>4418</v>
      </c>
      <c r="D16" s="32">
        <v>20000</v>
      </c>
      <c r="E16" s="8">
        <v>44082</v>
      </c>
      <c r="F16" s="8">
        <v>44082</v>
      </c>
      <c r="G16" s="20">
        <v>0</v>
      </c>
      <c r="H16" s="10">
        <f>IF(I16&lt;=20000,$F$5+(I16/24),"error")</f>
        <v>45522.333333333336</v>
      </c>
      <c r="I16" s="18">
        <f>D16-($F$4-G16)</f>
        <v>20000</v>
      </c>
      <c r="J16" s="12" t="str">
        <f t="shared" si="1"/>
        <v>NOT DUE</v>
      </c>
      <c r="K16" s="24" t="s">
        <v>4419</v>
      </c>
      <c r="L16" s="15"/>
    </row>
    <row r="17" spans="1:12" ht="24" customHeight="1">
      <c r="A17" s="222" t="s">
        <v>4560</v>
      </c>
      <c r="B17" s="24" t="s">
        <v>4417</v>
      </c>
      <c r="C17" s="24" t="s">
        <v>4420</v>
      </c>
      <c r="D17" s="32">
        <v>20000</v>
      </c>
      <c r="E17" s="8">
        <v>44082</v>
      </c>
      <c r="F17" s="8">
        <v>44082</v>
      </c>
      <c r="G17" s="20">
        <v>0</v>
      </c>
      <c r="H17" s="10">
        <f t="shared" ref="H17:H19" si="4">IF(I17&lt;=20000,$F$5+(I17/24),"error")</f>
        <v>45522.333333333336</v>
      </c>
      <c r="I17" s="18">
        <f t="shared" ref="I17:I19" si="5">D17-($F$4-G17)</f>
        <v>20000</v>
      </c>
      <c r="J17" s="12" t="s">
        <v>4421</v>
      </c>
      <c r="K17" s="24"/>
      <c r="L17" s="15"/>
    </row>
    <row r="18" spans="1:12" ht="24">
      <c r="A18" s="222" t="s">
        <v>4561</v>
      </c>
      <c r="B18" s="24" t="s">
        <v>4417</v>
      </c>
      <c r="C18" s="24" t="s">
        <v>4422</v>
      </c>
      <c r="D18" s="32">
        <v>20000</v>
      </c>
      <c r="E18" s="8">
        <v>44082</v>
      </c>
      <c r="F18" s="8">
        <v>44082</v>
      </c>
      <c r="G18" s="20">
        <v>0</v>
      </c>
      <c r="H18" s="10">
        <f t="shared" si="4"/>
        <v>45522.333333333336</v>
      </c>
      <c r="I18" s="18">
        <f t="shared" si="5"/>
        <v>20000</v>
      </c>
      <c r="J18" s="12" t="str">
        <f t="shared" si="1"/>
        <v>NOT DUE</v>
      </c>
      <c r="K18" s="24"/>
      <c r="L18" s="15"/>
    </row>
    <row r="19" spans="1:12" ht="26.25" customHeight="1">
      <c r="A19" s="222" t="s">
        <v>4562</v>
      </c>
      <c r="B19" s="24" t="s">
        <v>4423</v>
      </c>
      <c r="C19" s="24" t="s">
        <v>4424</v>
      </c>
      <c r="D19" s="32">
        <v>20000</v>
      </c>
      <c r="E19" s="8">
        <v>44082</v>
      </c>
      <c r="F19" s="8">
        <v>44082</v>
      </c>
      <c r="G19" s="20">
        <v>0</v>
      </c>
      <c r="H19" s="10">
        <f t="shared" si="4"/>
        <v>45522.333333333336</v>
      </c>
      <c r="I19" s="18">
        <f t="shared" si="5"/>
        <v>20000</v>
      </c>
      <c r="J19" s="12" t="str">
        <f t="shared" si="1"/>
        <v>NOT DUE</v>
      </c>
      <c r="K19" s="24" t="s">
        <v>4425</v>
      </c>
      <c r="L19" s="15"/>
    </row>
    <row r="20" spans="1:12" ht="26.25" customHeight="1">
      <c r="A20" s="279" t="s">
        <v>4563</v>
      </c>
      <c r="B20" s="24" t="s">
        <v>4426</v>
      </c>
      <c r="C20" s="24" t="s">
        <v>4427</v>
      </c>
      <c r="D20" s="32" t="s">
        <v>0</v>
      </c>
      <c r="E20" s="8">
        <v>44082</v>
      </c>
      <c r="F20" s="366">
        <v>44633</v>
      </c>
      <c r="G20" s="82"/>
      <c r="H20" s="10">
        <f t="shared" ref="H20" si="6">F20+90</f>
        <v>44723</v>
      </c>
      <c r="I20" s="11">
        <f t="shared" ref="I20" ca="1" si="7">IF(ISBLANK(H20),"",H20-DATE(YEAR(NOW()),MONTH(NOW()),DAY(NOW())))</f>
        <v>34</v>
      </c>
      <c r="J20" s="12" t="str">
        <f t="shared" ca="1" si="1"/>
        <v>NOT DUE</v>
      </c>
      <c r="K20" s="24"/>
      <c r="L20" s="15"/>
    </row>
    <row r="21" spans="1:12" ht="26.25" customHeight="1">
      <c r="A21" s="280" t="s">
        <v>4564</v>
      </c>
      <c r="B21" s="24" t="s">
        <v>4428</v>
      </c>
      <c r="C21" s="24" t="s">
        <v>4429</v>
      </c>
      <c r="D21" s="32" t="s">
        <v>4398</v>
      </c>
      <c r="E21" s="8">
        <v>44082</v>
      </c>
      <c r="F21" s="366">
        <v>44661</v>
      </c>
      <c r="G21" s="82"/>
      <c r="H21" s="10">
        <f>F21+30</f>
        <v>44691</v>
      </c>
      <c r="I21" s="11">
        <f ca="1">IF(ISBLANK(H21),"",H21-DATE(YEAR(NOW()),MONTH(NOW()),DAY(NOW())))</f>
        <v>2</v>
      </c>
      <c r="J21" s="12" t="str">
        <f ca="1">IF(I21="","",IF(I21&lt;0,"OVERDUE","NOT DUE"))</f>
        <v>NOT DUE</v>
      </c>
      <c r="K21" s="24" t="s">
        <v>4430</v>
      </c>
      <c r="L21" s="15"/>
    </row>
    <row r="22" spans="1:12" ht="26.25" customHeight="1">
      <c r="A22" s="280" t="s">
        <v>4565</v>
      </c>
      <c r="B22" s="24" t="s">
        <v>4428</v>
      </c>
      <c r="C22" s="24" t="s">
        <v>4431</v>
      </c>
      <c r="D22" s="32" t="s">
        <v>4398</v>
      </c>
      <c r="E22" s="8">
        <v>44082</v>
      </c>
      <c r="F22" s="366">
        <v>44661</v>
      </c>
      <c r="G22" s="82"/>
      <c r="H22" s="10">
        <f>F22+30</f>
        <v>44691</v>
      </c>
      <c r="I22" s="11">
        <f ca="1">IF(ISBLANK(H22),"",H22-DATE(YEAR(NOW()),MONTH(NOW()),DAY(NOW())))</f>
        <v>2</v>
      </c>
      <c r="J22" s="12" t="str">
        <f ca="1">IF(I22="","",IF(I22&lt;0,"OVERDUE","NOT DUE"))</f>
        <v>NOT DUE</v>
      </c>
      <c r="K22" s="24" t="s">
        <v>4432</v>
      </c>
      <c r="L22" s="15"/>
    </row>
    <row r="23" spans="1:12" ht="26.25" customHeight="1">
      <c r="A23" s="280" t="s">
        <v>4566</v>
      </c>
      <c r="B23" s="24" t="s">
        <v>4433</v>
      </c>
      <c r="C23" s="24" t="s">
        <v>4416</v>
      </c>
      <c r="D23" s="32" t="s">
        <v>4398</v>
      </c>
      <c r="E23" s="8">
        <v>44082</v>
      </c>
      <c r="F23" s="366">
        <v>44661</v>
      </c>
      <c r="G23" s="82"/>
      <c r="H23" s="10">
        <f>F23+30</f>
        <v>44691</v>
      </c>
      <c r="I23" s="11">
        <f t="shared" ref="I23" ca="1" si="8">IF(ISBLANK(H23),"",H23-DATE(YEAR(NOW()),MONTH(NOW()),DAY(NOW())))</f>
        <v>2</v>
      </c>
      <c r="J23" s="12" t="str">
        <f t="shared" ref="J23:J24" ca="1" si="9">IF(I23="","",IF(I23&lt;0,"OVERDUE","NOT DUE"))</f>
        <v>NOT DUE</v>
      </c>
      <c r="K23" s="24" t="s">
        <v>4434</v>
      </c>
      <c r="L23" s="15"/>
    </row>
    <row r="24" spans="1:12" ht="26.25" customHeight="1">
      <c r="A24" s="222" t="s">
        <v>4567</v>
      </c>
      <c r="B24" s="24" t="s">
        <v>4435</v>
      </c>
      <c r="C24" s="24" t="s">
        <v>4418</v>
      </c>
      <c r="D24" s="223">
        <v>20000</v>
      </c>
      <c r="E24" s="8">
        <v>44082</v>
      </c>
      <c r="F24" s="8">
        <v>44082</v>
      </c>
      <c r="G24" s="20">
        <v>0</v>
      </c>
      <c r="H24" s="10">
        <f>IF(I24&lt;=20000,$F$5+(I24/24),"error")</f>
        <v>45522.333333333336</v>
      </c>
      <c r="I24" s="18">
        <f>D24-($F$4-G24)</f>
        <v>20000</v>
      </c>
      <c r="J24" s="12" t="str">
        <f t="shared" si="9"/>
        <v>NOT DUE</v>
      </c>
      <c r="K24" s="24" t="s">
        <v>4419</v>
      </c>
      <c r="L24" s="15"/>
    </row>
    <row r="25" spans="1:12" ht="26.25" customHeight="1">
      <c r="A25" s="222" t="s">
        <v>4568</v>
      </c>
      <c r="B25" s="24" t="s">
        <v>4435</v>
      </c>
      <c r="C25" s="24" t="s">
        <v>4420</v>
      </c>
      <c r="D25" s="223">
        <v>20000</v>
      </c>
      <c r="E25" s="8">
        <v>44082</v>
      </c>
      <c r="F25" s="8">
        <v>44082</v>
      </c>
      <c r="G25" s="20">
        <v>0</v>
      </c>
      <c r="H25" s="10">
        <f t="shared" ref="H25:H27" si="10">IF(I25&lt;=20000,$F$5+(I25/24),"error")</f>
        <v>45522.333333333336</v>
      </c>
      <c r="I25" s="18">
        <f t="shared" ref="I25:I27" si="11">D25-($F$4-G25)</f>
        <v>20000</v>
      </c>
      <c r="J25" s="12" t="s">
        <v>4421</v>
      </c>
      <c r="K25" s="24"/>
      <c r="L25" s="15"/>
    </row>
    <row r="26" spans="1:12" ht="26.25" customHeight="1">
      <c r="A26" s="222" t="s">
        <v>4569</v>
      </c>
      <c r="B26" s="24" t="s">
        <v>4435</v>
      </c>
      <c r="C26" s="24" t="s">
        <v>4422</v>
      </c>
      <c r="D26" s="223">
        <v>20000</v>
      </c>
      <c r="E26" s="8">
        <v>44082</v>
      </c>
      <c r="F26" s="8">
        <v>44082</v>
      </c>
      <c r="G26" s="20">
        <v>0</v>
      </c>
      <c r="H26" s="10">
        <f t="shared" si="10"/>
        <v>45522.333333333336</v>
      </c>
      <c r="I26" s="18">
        <f t="shared" si="11"/>
        <v>20000</v>
      </c>
      <c r="J26" s="12" t="str">
        <f t="shared" ref="J26:J46" si="12">IF(I26="","",IF(I26&lt;0,"OVERDUE","NOT DUE"))</f>
        <v>NOT DUE</v>
      </c>
      <c r="K26" s="24"/>
      <c r="L26" s="15"/>
    </row>
    <row r="27" spans="1:12" ht="26.25" customHeight="1">
      <c r="A27" s="222" t="s">
        <v>4570</v>
      </c>
      <c r="B27" s="24" t="s">
        <v>4436</v>
      </c>
      <c r="C27" s="24" t="s">
        <v>4424</v>
      </c>
      <c r="D27" s="223">
        <v>20000</v>
      </c>
      <c r="E27" s="8">
        <v>44082</v>
      </c>
      <c r="F27" s="8">
        <v>44082</v>
      </c>
      <c r="G27" s="20">
        <v>0</v>
      </c>
      <c r="H27" s="10">
        <f t="shared" si="10"/>
        <v>45522.333333333336</v>
      </c>
      <c r="I27" s="18">
        <f t="shared" si="11"/>
        <v>20000</v>
      </c>
      <c r="J27" s="12" t="str">
        <f t="shared" si="12"/>
        <v>NOT DUE</v>
      </c>
      <c r="K27" s="24" t="s">
        <v>4425</v>
      </c>
      <c r="L27" s="15"/>
    </row>
    <row r="28" spans="1:12" ht="26.25" customHeight="1">
      <c r="A28" s="279" t="s">
        <v>4571</v>
      </c>
      <c r="B28" s="24" t="s">
        <v>4437</v>
      </c>
      <c r="C28" s="24" t="s">
        <v>4427</v>
      </c>
      <c r="D28" s="32" t="s">
        <v>0</v>
      </c>
      <c r="E28" s="8">
        <v>44082</v>
      </c>
      <c r="F28" s="366">
        <v>44633</v>
      </c>
      <c r="G28" s="82"/>
      <c r="H28" s="10">
        <f t="shared" ref="H28" si="13">F28+90</f>
        <v>44723</v>
      </c>
      <c r="I28" s="11">
        <f t="shared" ref="I28:I31" ca="1" si="14">IF(ISBLANK(H28),"",H28-DATE(YEAR(NOW()),MONTH(NOW()),DAY(NOW())))</f>
        <v>34</v>
      </c>
      <c r="J28" s="12" t="str">
        <f t="shared" ca="1" si="12"/>
        <v>NOT DUE</v>
      </c>
      <c r="K28" s="24"/>
      <c r="L28" s="15"/>
    </row>
    <row r="29" spans="1:12" ht="26.25" customHeight="1">
      <c r="A29" s="222" t="s">
        <v>4572</v>
      </c>
      <c r="B29" s="24" t="s">
        <v>4438</v>
      </c>
      <c r="C29" s="24" t="s">
        <v>4439</v>
      </c>
      <c r="D29" s="32" t="s">
        <v>4410</v>
      </c>
      <c r="E29" s="8">
        <v>44082</v>
      </c>
      <c r="F29" s="306">
        <v>44449</v>
      </c>
      <c r="G29" s="82"/>
      <c r="H29" s="10">
        <f t="shared" ref="H29:H30" si="15">F29+365</f>
        <v>44814</v>
      </c>
      <c r="I29" s="11">
        <f t="shared" ca="1" si="14"/>
        <v>125</v>
      </c>
      <c r="J29" s="12" t="str">
        <f t="shared" ca="1" si="12"/>
        <v>NOT DUE</v>
      </c>
      <c r="K29" s="24"/>
      <c r="L29" s="15"/>
    </row>
    <row r="30" spans="1:12" ht="26.25" customHeight="1">
      <c r="A30" s="222" t="s">
        <v>4573</v>
      </c>
      <c r="B30" s="24" t="s">
        <v>4438</v>
      </c>
      <c r="C30" s="24" t="s">
        <v>4440</v>
      </c>
      <c r="D30" s="32" t="s">
        <v>4410</v>
      </c>
      <c r="E30" s="8">
        <v>44082</v>
      </c>
      <c r="F30" s="306">
        <v>44449</v>
      </c>
      <c r="G30" s="82"/>
      <c r="H30" s="10">
        <f t="shared" si="15"/>
        <v>44814</v>
      </c>
      <c r="I30" s="11">
        <f t="shared" ca="1" si="14"/>
        <v>125</v>
      </c>
      <c r="J30" s="12" t="str">
        <f t="shared" ca="1" si="12"/>
        <v>NOT DUE</v>
      </c>
      <c r="K30" s="24" t="s">
        <v>4441</v>
      </c>
      <c r="L30" s="15"/>
    </row>
    <row r="31" spans="1:12" ht="26.25" customHeight="1">
      <c r="A31" s="280" t="s">
        <v>4574</v>
      </c>
      <c r="B31" s="24" t="s">
        <v>4442</v>
      </c>
      <c r="C31" s="24" t="s">
        <v>539</v>
      </c>
      <c r="D31" s="32" t="s">
        <v>4398</v>
      </c>
      <c r="E31" s="8">
        <v>44082</v>
      </c>
      <c r="F31" s="366">
        <v>44661</v>
      </c>
      <c r="G31" s="82"/>
      <c r="H31" s="10">
        <f>F31+30</f>
        <v>44691</v>
      </c>
      <c r="I31" s="11">
        <f t="shared" ca="1" si="14"/>
        <v>2</v>
      </c>
      <c r="J31" s="12" t="str">
        <f t="shared" ca="1" si="12"/>
        <v>NOT DUE</v>
      </c>
      <c r="K31" s="24" t="s">
        <v>4443</v>
      </c>
      <c r="L31" s="15"/>
    </row>
    <row r="32" spans="1:12" ht="26.25" customHeight="1">
      <c r="A32" s="222" t="s">
        <v>4575</v>
      </c>
      <c r="B32" s="24" t="s">
        <v>4444</v>
      </c>
      <c r="C32" s="24" t="s">
        <v>4424</v>
      </c>
      <c r="D32" s="223">
        <v>20000</v>
      </c>
      <c r="E32" s="8">
        <v>44082</v>
      </c>
      <c r="F32" s="8">
        <v>44082</v>
      </c>
      <c r="G32" s="20">
        <v>0</v>
      </c>
      <c r="H32" s="10">
        <f t="shared" ref="H32" si="16">IF(I32&lt;=20000,$F$5+(I32/24),"error")</f>
        <v>45522.333333333336</v>
      </c>
      <c r="I32" s="18">
        <f t="shared" ref="I32" si="17">D32-($F$4-G32)</f>
        <v>20000</v>
      </c>
      <c r="J32" s="12" t="str">
        <f t="shared" si="12"/>
        <v>NOT DUE</v>
      </c>
      <c r="K32" s="24" t="s">
        <v>4425</v>
      </c>
      <c r="L32" s="15"/>
    </row>
    <row r="33" spans="1:12" ht="26.25" customHeight="1">
      <c r="A33" s="279" t="s">
        <v>4576</v>
      </c>
      <c r="B33" s="24" t="s">
        <v>4445</v>
      </c>
      <c r="C33" s="24" t="s">
        <v>4427</v>
      </c>
      <c r="D33" s="32" t="s">
        <v>0</v>
      </c>
      <c r="E33" s="8">
        <v>44082</v>
      </c>
      <c r="F33" s="366">
        <v>44633</v>
      </c>
      <c r="G33" s="82"/>
      <c r="H33" s="10">
        <f t="shared" ref="H33" si="18">F33+90</f>
        <v>44723</v>
      </c>
      <c r="I33" s="11">
        <f t="shared" ref="I33:I36" ca="1" si="19">IF(ISBLANK(H33),"",H33-DATE(YEAR(NOW()),MONTH(NOW()),DAY(NOW())))</f>
        <v>34</v>
      </c>
      <c r="J33" s="12" t="str">
        <f t="shared" ca="1" si="12"/>
        <v>NOT DUE</v>
      </c>
      <c r="K33" s="24"/>
      <c r="L33" s="15"/>
    </row>
    <row r="34" spans="1:12" ht="26.25" customHeight="1">
      <c r="A34" s="222" t="s">
        <v>4577</v>
      </c>
      <c r="B34" s="24" t="s">
        <v>4446</v>
      </c>
      <c r="C34" s="24" t="s">
        <v>4447</v>
      </c>
      <c r="D34" s="32" t="s">
        <v>3</v>
      </c>
      <c r="E34" s="8">
        <v>44082</v>
      </c>
      <c r="F34" s="366">
        <v>44633</v>
      </c>
      <c r="G34" s="82"/>
      <c r="H34" s="10">
        <f>F34+180</f>
        <v>44813</v>
      </c>
      <c r="I34" s="11">
        <f t="shared" ca="1" si="19"/>
        <v>124</v>
      </c>
      <c r="J34" s="12" t="str">
        <f t="shared" ca="1" si="12"/>
        <v>NOT DUE</v>
      </c>
      <c r="K34" s="24" t="s">
        <v>4448</v>
      </c>
      <c r="L34" s="15"/>
    </row>
    <row r="35" spans="1:12" ht="26.25" customHeight="1">
      <c r="A35" s="222" t="s">
        <v>4578</v>
      </c>
      <c r="B35" s="24" t="s">
        <v>4449</v>
      </c>
      <c r="C35" s="24" t="s">
        <v>4450</v>
      </c>
      <c r="D35" s="32" t="s">
        <v>3</v>
      </c>
      <c r="E35" s="8">
        <v>44082</v>
      </c>
      <c r="F35" s="366">
        <v>44633</v>
      </c>
      <c r="G35" s="82"/>
      <c r="H35" s="10">
        <f>F35+180</f>
        <v>44813</v>
      </c>
      <c r="I35" s="11">
        <f t="shared" ca="1" si="19"/>
        <v>124</v>
      </c>
      <c r="J35" s="12" t="str">
        <f t="shared" ca="1" si="12"/>
        <v>NOT DUE</v>
      </c>
      <c r="K35" s="24" t="s">
        <v>4451</v>
      </c>
      <c r="L35" s="15"/>
    </row>
    <row r="36" spans="1:12" ht="26.25" customHeight="1">
      <c r="A36" s="222" t="s">
        <v>4579</v>
      </c>
      <c r="B36" s="24" t="s">
        <v>4452</v>
      </c>
      <c r="C36" s="24" t="s">
        <v>4453</v>
      </c>
      <c r="D36" s="32" t="s">
        <v>3</v>
      </c>
      <c r="E36" s="8">
        <v>44082</v>
      </c>
      <c r="F36" s="366">
        <v>44633</v>
      </c>
      <c r="G36" s="82"/>
      <c r="H36" s="10">
        <f>F36+180</f>
        <v>44813</v>
      </c>
      <c r="I36" s="11">
        <f t="shared" ca="1" si="19"/>
        <v>124</v>
      </c>
      <c r="J36" s="12" t="str">
        <f t="shared" ca="1" si="12"/>
        <v>NOT DUE</v>
      </c>
      <c r="K36" s="24" t="s">
        <v>4451</v>
      </c>
      <c r="L36" s="15"/>
    </row>
    <row r="37" spans="1:12" ht="26.25" customHeight="1">
      <c r="A37" s="222" t="s">
        <v>4580</v>
      </c>
      <c r="B37" s="24" t="s">
        <v>4454</v>
      </c>
      <c r="C37" s="24" t="s">
        <v>4455</v>
      </c>
      <c r="D37" s="223">
        <v>5000</v>
      </c>
      <c r="E37" s="8">
        <v>44082</v>
      </c>
      <c r="F37" s="8">
        <v>44082</v>
      </c>
      <c r="G37" s="20">
        <v>0</v>
      </c>
      <c r="H37" s="10">
        <f t="shared" ref="H37:H40" si="20">IF(I37&lt;=20000,$F$5+(I37/24),"error")</f>
        <v>44897.333333333336</v>
      </c>
      <c r="I37" s="18">
        <f t="shared" ref="I37:I40" si="21">D37-($F$4-G37)</f>
        <v>5000</v>
      </c>
      <c r="J37" s="12" t="str">
        <f t="shared" si="12"/>
        <v>NOT DUE</v>
      </c>
      <c r="K37" s="24" t="s">
        <v>4456</v>
      </c>
      <c r="L37" s="15"/>
    </row>
    <row r="38" spans="1:12" ht="26.25" customHeight="1">
      <c r="A38" s="222" t="s">
        <v>4581</v>
      </c>
      <c r="B38" s="24" t="s">
        <v>4457</v>
      </c>
      <c r="C38" s="24" t="s">
        <v>4458</v>
      </c>
      <c r="D38" s="223">
        <v>5000</v>
      </c>
      <c r="E38" s="8">
        <v>44082</v>
      </c>
      <c r="F38" s="8">
        <v>44082</v>
      </c>
      <c r="G38" s="20">
        <v>0</v>
      </c>
      <c r="H38" s="10">
        <f t="shared" si="20"/>
        <v>44897.333333333336</v>
      </c>
      <c r="I38" s="18">
        <f t="shared" si="21"/>
        <v>5000</v>
      </c>
      <c r="J38" s="12" t="str">
        <f t="shared" si="12"/>
        <v>NOT DUE</v>
      </c>
      <c r="K38" s="24" t="s">
        <v>4459</v>
      </c>
      <c r="L38" s="15"/>
    </row>
    <row r="39" spans="1:12" ht="26.25" customHeight="1">
      <c r="A39" s="222" t="s">
        <v>4582</v>
      </c>
      <c r="B39" s="24" t="s">
        <v>4460</v>
      </c>
      <c r="C39" s="24" t="s">
        <v>4461</v>
      </c>
      <c r="D39" s="223">
        <v>5000</v>
      </c>
      <c r="E39" s="8">
        <v>44082</v>
      </c>
      <c r="F39" s="8">
        <v>44082</v>
      </c>
      <c r="G39" s="20">
        <v>0</v>
      </c>
      <c r="H39" s="10">
        <f t="shared" si="20"/>
        <v>44897.333333333336</v>
      </c>
      <c r="I39" s="18">
        <f t="shared" si="21"/>
        <v>5000</v>
      </c>
      <c r="J39" s="12" t="str">
        <f t="shared" si="12"/>
        <v>NOT DUE</v>
      </c>
      <c r="K39" s="24" t="s">
        <v>4459</v>
      </c>
      <c r="L39" s="15"/>
    </row>
    <row r="40" spans="1:12" ht="26.25" customHeight="1">
      <c r="A40" s="222" t="s">
        <v>4583</v>
      </c>
      <c r="B40" s="24" t="s">
        <v>4462</v>
      </c>
      <c r="C40" s="24" t="s">
        <v>1535</v>
      </c>
      <c r="D40" s="223">
        <v>5000</v>
      </c>
      <c r="E40" s="8">
        <v>44082</v>
      </c>
      <c r="F40" s="8">
        <v>44082</v>
      </c>
      <c r="G40" s="20">
        <v>0</v>
      </c>
      <c r="H40" s="10">
        <f t="shared" si="20"/>
        <v>44897.333333333336</v>
      </c>
      <c r="I40" s="18">
        <f t="shared" si="21"/>
        <v>5000</v>
      </c>
      <c r="J40" s="12" t="str">
        <f t="shared" si="12"/>
        <v>NOT DUE</v>
      </c>
      <c r="K40" s="24" t="s">
        <v>4459</v>
      </c>
      <c r="L40" s="15"/>
    </row>
    <row r="41" spans="1:12" ht="26.25" customHeight="1">
      <c r="A41" s="222" t="s">
        <v>4584</v>
      </c>
      <c r="B41" s="24" t="s">
        <v>4463</v>
      </c>
      <c r="C41" s="24" t="s">
        <v>4464</v>
      </c>
      <c r="D41" s="32" t="s">
        <v>3</v>
      </c>
      <c r="E41" s="8">
        <v>44082</v>
      </c>
      <c r="F41" s="366">
        <v>44633</v>
      </c>
      <c r="G41" s="82"/>
      <c r="H41" s="10">
        <f>F41+180</f>
        <v>44813</v>
      </c>
      <c r="I41" s="11">
        <f t="shared" ref="I41:I43" ca="1" si="22">IF(ISBLANK(H41),"",H41-DATE(YEAR(NOW()),MONTH(NOW()),DAY(NOW())))</f>
        <v>124</v>
      </c>
      <c r="J41" s="12" t="str">
        <f t="shared" ca="1" si="12"/>
        <v>NOT DUE</v>
      </c>
      <c r="K41" s="24"/>
      <c r="L41" s="15"/>
    </row>
    <row r="42" spans="1:12" ht="34.5" customHeight="1">
      <c r="A42" s="222" t="s">
        <v>4585</v>
      </c>
      <c r="B42" s="24" t="s">
        <v>4465</v>
      </c>
      <c r="C42" s="24" t="s">
        <v>4466</v>
      </c>
      <c r="D42" s="32" t="s">
        <v>3</v>
      </c>
      <c r="E42" s="8">
        <v>44082</v>
      </c>
      <c r="F42" s="366">
        <v>44633</v>
      </c>
      <c r="G42" s="82"/>
      <c r="H42" s="10">
        <f>F42+180</f>
        <v>44813</v>
      </c>
      <c r="I42" s="11">
        <f t="shared" ca="1" si="22"/>
        <v>124</v>
      </c>
      <c r="J42" s="12" t="str">
        <f t="shared" ca="1" si="12"/>
        <v>NOT DUE</v>
      </c>
      <c r="K42" s="24"/>
      <c r="L42" s="15"/>
    </row>
    <row r="43" spans="1:12" ht="26.25" customHeight="1">
      <c r="A43" s="279" t="s">
        <v>4586</v>
      </c>
      <c r="B43" s="24" t="s">
        <v>4467</v>
      </c>
      <c r="C43" s="24" t="s">
        <v>4427</v>
      </c>
      <c r="D43" s="32" t="s">
        <v>0</v>
      </c>
      <c r="E43" s="8">
        <v>44082</v>
      </c>
      <c r="F43" s="366">
        <v>44633</v>
      </c>
      <c r="G43" s="82"/>
      <c r="H43" s="10">
        <f t="shared" ref="H43" si="23">F43+90</f>
        <v>44723</v>
      </c>
      <c r="I43" s="11">
        <f t="shared" ca="1" si="22"/>
        <v>34</v>
      </c>
      <c r="J43" s="12" t="str">
        <f t="shared" ca="1" si="12"/>
        <v>NOT DUE</v>
      </c>
      <c r="K43" s="24"/>
      <c r="L43" s="15"/>
    </row>
    <row r="44" spans="1:12" ht="26.25" customHeight="1">
      <c r="A44" s="222" t="s">
        <v>4587</v>
      </c>
      <c r="B44" s="24" t="s">
        <v>4468</v>
      </c>
      <c r="C44" s="24" t="s">
        <v>4424</v>
      </c>
      <c r="D44" s="223">
        <v>20000</v>
      </c>
      <c r="E44" s="8">
        <v>44082</v>
      </c>
      <c r="F44" s="8">
        <v>44082</v>
      </c>
      <c r="G44" s="20">
        <v>0</v>
      </c>
      <c r="H44" s="10">
        <f t="shared" ref="H44" si="24">IF(I44&lt;=20000,$F$5+(I44/24),"error")</f>
        <v>45522.333333333336</v>
      </c>
      <c r="I44" s="18">
        <f t="shared" ref="I44" si="25">D44-($F$4-G44)</f>
        <v>20000</v>
      </c>
      <c r="J44" s="12" t="str">
        <f t="shared" si="12"/>
        <v>NOT DUE</v>
      </c>
      <c r="K44" s="24" t="s">
        <v>4425</v>
      </c>
      <c r="L44" s="15"/>
    </row>
    <row r="45" spans="1:12" ht="26.25" customHeight="1">
      <c r="A45" s="280" t="s">
        <v>4588</v>
      </c>
      <c r="B45" s="24" t="s">
        <v>4469</v>
      </c>
      <c r="C45" s="24" t="s">
        <v>4416</v>
      </c>
      <c r="D45" s="32" t="s">
        <v>4398</v>
      </c>
      <c r="E45" s="8">
        <v>44082</v>
      </c>
      <c r="F45" s="366">
        <v>44661</v>
      </c>
      <c r="G45" s="82"/>
      <c r="H45" s="10">
        <f>F45+30</f>
        <v>44691</v>
      </c>
      <c r="I45" s="11">
        <f t="shared" ref="I45" ca="1" si="26">IF(ISBLANK(H45),"",H45-DATE(YEAR(NOW()),MONTH(NOW()),DAY(NOW())))</f>
        <v>2</v>
      </c>
      <c r="J45" s="12" t="str">
        <f t="shared" ca="1" si="12"/>
        <v>NOT DUE</v>
      </c>
      <c r="K45" s="24" t="s">
        <v>4470</v>
      </c>
      <c r="L45" s="15"/>
    </row>
    <row r="46" spans="1:12" ht="26.25" customHeight="1">
      <c r="A46" s="222" t="s">
        <v>4589</v>
      </c>
      <c r="B46" s="24" t="s">
        <v>4471</v>
      </c>
      <c r="C46" s="24" t="s">
        <v>4418</v>
      </c>
      <c r="D46" s="223">
        <v>20000</v>
      </c>
      <c r="E46" s="8">
        <v>44082</v>
      </c>
      <c r="F46" s="8">
        <v>44082</v>
      </c>
      <c r="G46" s="20">
        <v>0</v>
      </c>
      <c r="H46" s="10">
        <f>IF(I46&lt;=20000,$F$5+(I46/24),"error")</f>
        <v>45522.333333333336</v>
      </c>
      <c r="I46" s="18">
        <f>D46-($F$4-G46)</f>
        <v>20000</v>
      </c>
      <c r="J46" s="12" t="str">
        <f t="shared" si="12"/>
        <v>NOT DUE</v>
      </c>
      <c r="K46" s="24" t="s">
        <v>4419</v>
      </c>
      <c r="L46" s="15"/>
    </row>
    <row r="47" spans="1:12" ht="26.25" customHeight="1">
      <c r="A47" s="222" t="s">
        <v>4590</v>
      </c>
      <c r="B47" s="24" t="s">
        <v>4471</v>
      </c>
      <c r="C47" s="24" t="s">
        <v>4420</v>
      </c>
      <c r="D47" s="223">
        <v>20000</v>
      </c>
      <c r="E47" s="8">
        <v>44082</v>
      </c>
      <c r="F47" s="8">
        <v>44082</v>
      </c>
      <c r="G47" s="20">
        <v>0</v>
      </c>
      <c r="H47" s="10">
        <f t="shared" ref="H47:H49" si="27">IF(I47&lt;=20000,$F$5+(I47/24),"error")</f>
        <v>45522.333333333336</v>
      </c>
      <c r="I47" s="18">
        <f t="shared" ref="I47:I49" si="28">D47-($F$4-G47)</f>
        <v>20000</v>
      </c>
      <c r="J47" s="12" t="s">
        <v>4421</v>
      </c>
      <c r="K47" s="24" t="s">
        <v>4472</v>
      </c>
      <c r="L47" s="15"/>
    </row>
    <row r="48" spans="1:12" ht="26.25" customHeight="1">
      <c r="A48" s="222" t="s">
        <v>4591</v>
      </c>
      <c r="B48" s="24" t="s">
        <v>4471</v>
      </c>
      <c r="C48" s="24" t="s">
        <v>4422</v>
      </c>
      <c r="D48" s="223">
        <v>20000</v>
      </c>
      <c r="E48" s="8">
        <v>44082</v>
      </c>
      <c r="F48" s="8">
        <v>44082</v>
      </c>
      <c r="G48" s="20">
        <v>0</v>
      </c>
      <c r="H48" s="10">
        <f t="shared" si="27"/>
        <v>45522.333333333336</v>
      </c>
      <c r="I48" s="18">
        <f t="shared" si="28"/>
        <v>20000</v>
      </c>
      <c r="J48" s="12" t="str">
        <f t="shared" ref="J48:J68" si="29">IF(I48="","",IF(I48&lt;0,"OVERDUE","NOT DUE"))</f>
        <v>NOT DUE</v>
      </c>
      <c r="K48" s="24" t="s">
        <v>4472</v>
      </c>
      <c r="L48" s="15"/>
    </row>
    <row r="49" spans="1:12" ht="26.25" customHeight="1">
      <c r="A49" s="222" t="s">
        <v>4592</v>
      </c>
      <c r="B49" s="24" t="s">
        <v>4473</v>
      </c>
      <c r="C49" s="24" t="s">
        <v>4424</v>
      </c>
      <c r="D49" s="223">
        <v>20000</v>
      </c>
      <c r="E49" s="8">
        <v>44082</v>
      </c>
      <c r="F49" s="8">
        <v>44082</v>
      </c>
      <c r="G49" s="20">
        <v>0</v>
      </c>
      <c r="H49" s="10">
        <f t="shared" si="27"/>
        <v>45522.333333333336</v>
      </c>
      <c r="I49" s="18">
        <f t="shared" si="28"/>
        <v>20000</v>
      </c>
      <c r="J49" s="12" t="str">
        <f t="shared" si="29"/>
        <v>NOT DUE</v>
      </c>
      <c r="K49" s="24" t="s">
        <v>4425</v>
      </c>
      <c r="L49" s="15"/>
    </row>
    <row r="50" spans="1:12" ht="26.25" customHeight="1">
      <c r="A50" s="279" t="s">
        <v>4593</v>
      </c>
      <c r="B50" s="24" t="s">
        <v>4474</v>
      </c>
      <c r="C50" s="24" t="s">
        <v>4427</v>
      </c>
      <c r="D50" s="32" t="s">
        <v>0</v>
      </c>
      <c r="E50" s="8">
        <v>44082</v>
      </c>
      <c r="F50" s="366">
        <v>44633</v>
      </c>
      <c r="G50" s="82"/>
      <c r="H50" s="10">
        <f t="shared" ref="H50" si="30">F50+90</f>
        <v>44723</v>
      </c>
      <c r="I50" s="11">
        <f t="shared" ref="I50:I68" ca="1" si="31">IF(ISBLANK(H50),"",H50-DATE(YEAR(NOW()),MONTH(NOW()),DAY(NOW())))</f>
        <v>34</v>
      </c>
      <c r="J50" s="12" t="str">
        <f t="shared" ca="1" si="29"/>
        <v>NOT DUE</v>
      </c>
      <c r="K50" s="24"/>
      <c r="L50" s="15"/>
    </row>
    <row r="51" spans="1:12" ht="26.25" customHeight="1">
      <c r="A51" s="222" t="s">
        <v>4594</v>
      </c>
      <c r="B51" s="24" t="s">
        <v>4475</v>
      </c>
      <c r="C51" s="24" t="s">
        <v>4476</v>
      </c>
      <c r="D51" s="32" t="s">
        <v>4410</v>
      </c>
      <c r="E51" s="8">
        <v>44082</v>
      </c>
      <c r="F51" s="306">
        <v>44449</v>
      </c>
      <c r="G51" s="82"/>
      <c r="H51" s="10">
        <f>F51+365</f>
        <v>44814</v>
      </c>
      <c r="I51" s="11">
        <f t="shared" ca="1" si="31"/>
        <v>125</v>
      </c>
      <c r="J51" s="12" t="str">
        <f t="shared" ca="1" si="29"/>
        <v>NOT DUE</v>
      </c>
      <c r="K51" s="24"/>
      <c r="L51" s="15"/>
    </row>
    <row r="52" spans="1:12" ht="42.75" customHeight="1">
      <c r="A52" s="222" t="s">
        <v>4595</v>
      </c>
      <c r="B52" s="24" t="s">
        <v>4477</v>
      </c>
      <c r="C52" s="24" t="s">
        <v>4478</v>
      </c>
      <c r="D52" s="32" t="s">
        <v>378</v>
      </c>
      <c r="E52" s="8">
        <v>44082</v>
      </c>
      <c r="F52" s="8">
        <v>44082</v>
      </c>
      <c r="G52" s="82"/>
      <c r="H52" s="10">
        <f>F52+(365*2)</f>
        <v>44812</v>
      </c>
      <c r="I52" s="11">
        <f t="shared" ca="1" si="31"/>
        <v>123</v>
      </c>
      <c r="J52" s="12" t="str">
        <f t="shared" ca="1" si="29"/>
        <v>NOT DUE</v>
      </c>
      <c r="K52" s="24" t="s">
        <v>4479</v>
      </c>
      <c r="L52" s="15"/>
    </row>
    <row r="53" spans="1:12" ht="26.25" customHeight="1">
      <c r="A53" s="222" t="s">
        <v>4596</v>
      </c>
      <c r="B53" s="24" t="s">
        <v>4480</v>
      </c>
      <c r="C53" s="24" t="s">
        <v>4481</v>
      </c>
      <c r="D53" s="32" t="s">
        <v>378</v>
      </c>
      <c r="E53" s="8">
        <v>44082</v>
      </c>
      <c r="F53" s="8">
        <v>44082</v>
      </c>
      <c r="G53" s="82"/>
      <c r="H53" s="10">
        <f>F53+(365*2)</f>
        <v>44812</v>
      </c>
      <c r="I53" s="11">
        <f t="shared" ca="1" si="31"/>
        <v>123</v>
      </c>
      <c r="J53" s="12" t="str">
        <f t="shared" ca="1" si="29"/>
        <v>NOT DUE</v>
      </c>
      <c r="K53" s="24" t="s">
        <v>4482</v>
      </c>
      <c r="L53" s="15"/>
    </row>
    <row r="54" spans="1:12" ht="26.25" customHeight="1">
      <c r="A54" s="222" t="s">
        <v>4597</v>
      </c>
      <c r="B54" s="24" t="s">
        <v>4483</v>
      </c>
      <c r="C54" s="24" t="s">
        <v>4450</v>
      </c>
      <c r="D54" s="32" t="s">
        <v>3</v>
      </c>
      <c r="E54" s="8">
        <v>44082</v>
      </c>
      <c r="F54" s="366">
        <v>44633</v>
      </c>
      <c r="G54" s="82"/>
      <c r="H54" s="10">
        <f t="shared" ref="H54:H61" si="32">F54+180</f>
        <v>44813</v>
      </c>
      <c r="I54" s="11">
        <f t="shared" ca="1" si="31"/>
        <v>124</v>
      </c>
      <c r="J54" s="12" t="str">
        <f t="shared" ca="1" si="29"/>
        <v>NOT DUE</v>
      </c>
      <c r="K54" s="24" t="s">
        <v>4484</v>
      </c>
      <c r="L54" s="15"/>
    </row>
    <row r="55" spans="1:12" ht="26.25" customHeight="1">
      <c r="A55" s="222" t="s">
        <v>4598</v>
      </c>
      <c r="B55" s="24" t="s">
        <v>4483</v>
      </c>
      <c r="C55" s="24" t="s">
        <v>4427</v>
      </c>
      <c r="D55" s="32" t="s">
        <v>3</v>
      </c>
      <c r="E55" s="8">
        <v>44082</v>
      </c>
      <c r="F55" s="366">
        <v>44633</v>
      </c>
      <c r="G55" s="82"/>
      <c r="H55" s="10">
        <f t="shared" si="32"/>
        <v>44813</v>
      </c>
      <c r="I55" s="11">
        <f t="shared" ca="1" si="31"/>
        <v>124</v>
      </c>
      <c r="J55" s="12" t="str">
        <f t="shared" ca="1" si="29"/>
        <v>NOT DUE</v>
      </c>
      <c r="K55" s="24" t="s">
        <v>4484</v>
      </c>
      <c r="L55" s="15"/>
    </row>
    <row r="56" spans="1:12" ht="26.25" customHeight="1">
      <c r="A56" s="222" t="s">
        <v>4599</v>
      </c>
      <c r="B56" s="24" t="s">
        <v>4485</v>
      </c>
      <c r="C56" s="24" t="s">
        <v>4450</v>
      </c>
      <c r="D56" s="32" t="s">
        <v>3</v>
      </c>
      <c r="E56" s="8">
        <v>44082</v>
      </c>
      <c r="F56" s="366">
        <v>44633</v>
      </c>
      <c r="G56" s="82"/>
      <c r="H56" s="10">
        <f t="shared" si="32"/>
        <v>44813</v>
      </c>
      <c r="I56" s="11">
        <f t="shared" ca="1" si="31"/>
        <v>124</v>
      </c>
      <c r="J56" s="12" t="str">
        <f t="shared" ca="1" si="29"/>
        <v>NOT DUE</v>
      </c>
      <c r="K56" s="24" t="s">
        <v>4484</v>
      </c>
      <c r="L56" s="15"/>
    </row>
    <row r="57" spans="1:12" ht="26.25" customHeight="1">
      <c r="A57" s="222" t="s">
        <v>4600</v>
      </c>
      <c r="B57" s="24" t="s">
        <v>4485</v>
      </c>
      <c r="C57" s="24" t="s">
        <v>4427</v>
      </c>
      <c r="D57" s="32" t="s">
        <v>3</v>
      </c>
      <c r="E57" s="8">
        <v>44082</v>
      </c>
      <c r="F57" s="366">
        <v>44633</v>
      </c>
      <c r="G57" s="82"/>
      <c r="H57" s="10">
        <f t="shared" si="32"/>
        <v>44813</v>
      </c>
      <c r="I57" s="11">
        <f t="shared" ca="1" si="31"/>
        <v>124</v>
      </c>
      <c r="J57" s="12" t="str">
        <f t="shared" ca="1" si="29"/>
        <v>NOT DUE</v>
      </c>
      <c r="K57" s="24" t="s">
        <v>4484</v>
      </c>
      <c r="L57" s="15"/>
    </row>
    <row r="58" spans="1:12" ht="26.25" customHeight="1">
      <c r="A58" s="222" t="s">
        <v>4601</v>
      </c>
      <c r="B58" s="24" t="s">
        <v>4486</v>
      </c>
      <c r="C58" s="24" t="s">
        <v>4450</v>
      </c>
      <c r="D58" s="32" t="s">
        <v>3</v>
      </c>
      <c r="E58" s="8">
        <v>44082</v>
      </c>
      <c r="F58" s="366">
        <v>44633</v>
      </c>
      <c r="G58" s="82"/>
      <c r="H58" s="10">
        <f t="shared" si="32"/>
        <v>44813</v>
      </c>
      <c r="I58" s="11">
        <f t="shared" ca="1" si="31"/>
        <v>124</v>
      </c>
      <c r="J58" s="12" t="str">
        <f t="shared" ca="1" si="29"/>
        <v>NOT DUE</v>
      </c>
      <c r="K58" s="24" t="s">
        <v>4484</v>
      </c>
      <c r="L58" s="15"/>
    </row>
    <row r="59" spans="1:12" ht="26.25" customHeight="1">
      <c r="A59" s="222" t="s">
        <v>4602</v>
      </c>
      <c r="B59" s="24" t="s">
        <v>4486</v>
      </c>
      <c r="C59" s="24" t="s">
        <v>4427</v>
      </c>
      <c r="D59" s="32" t="s">
        <v>3</v>
      </c>
      <c r="E59" s="8">
        <v>44082</v>
      </c>
      <c r="F59" s="366">
        <v>44633</v>
      </c>
      <c r="G59" s="82"/>
      <c r="H59" s="10">
        <f t="shared" si="32"/>
        <v>44813</v>
      </c>
      <c r="I59" s="11">
        <f t="shared" ca="1" si="31"/>
        <v>124</v>
      </c>
      <c r="J59" s="12" t="str">
        <f t="shared" ca="1" si="29"/>
        <v>NOT DUE</v>
      </c>
      <c r="K59" s="24" t="s">
        <v>4484</v>
      </c>
      <c r="L59" s="15"/>
    </row>
    <row r="60" spans="1:12" ht="26.25" customHeight="1">
      <c r="A60" s="222" t="s">
        <v>4603</v>
      </c>
      <c r="B60" s="24" t="s">
        <v>4487</v>
      </c>
      <c r="C60" s="24" t="s">
        <v>4450</v>
      </c>
      <c r="D60" s="32" t="s">
        <v>3</v>
      </c>
      <c r="E60" s="8">
        <v>44082</v>
      </c>
      <c r="F60" s="366">
        <v>44633</v>
      </c>
      <c r="G60" s="82"/>
      <c r="H60" s="10">
        <f t="shared" si="32"/>
        <v>44813</v>
      </c>
      <c r="I60" s="11">
        <f t="shared" ca="1" si="31"/>
        <v>124</v>
      </c>
      <c r="J60" s="12" t="str">
        <f t="shared" ca="1" si="29"/>
        <v>NOT DUE</v>
      </c>
      <c r="K60" s="24" t="s">
        <v>4488</v>
      </c>
      <c r="L60" s="15"/>
    </row>
    <row r="61" spans="1:12" ht="26.25" customHeight="1">
      <c r="A61" s="222" t="s">
        <v>4604</v>
      </c>
      <c r="B61" s="24" t="s">
        <v>4487</v>
      </c>
      <c r="C61" s="24" t="s">
        <v>4427</v>
      </c>
      <c r="D61" s="32" t="s">
        <v>3</v>
      </c>
      <c r="E61" s="8">
        <v>44082</v>
      </c>
      <c r="F61" s="366">
        <v>44633</v>
      </c>
      <c r="G61" s="82"/>
      <c r="H61" s="10">
        <f t="shared" si="32"/>
        <v>44813</v>
      </c>
      <c r="I61" s="11">
        <f t="shared" ca="1" si="31"/>
        <v>124</v>
      </c>
      <c r="J61" s="12" t="str">
        <f t="shared" ca="1" si="29"/>
        <v>NOT DUE</v>
      </c>
      <c r="K61" s="24" t="s">
        <v>4488</v>
      </c>
      <c r="L61" s="15"/>
    </row>
    <row r="62" spans="1:12" ht="26.25" customHeight="1">
      <c r="A62" s="279" t="s">
        <v>4605</v>
      </c>
      <c r="B62" s="24" t="s">
        <v>4489</v>
      </c>
      <c r="C62" s="24" t="s">
        <v>4490</v>
      </c>
      <c r="D62" s="32" t="s">
        <v>0</v>
      </c>
      <c r="E62" s="8">
        <v>44082</v>
      </c>
      <c r="F62" s="366">
        <v>44633</v>
      </c>
      <c r="G62" s="82"/>
      <c r="H62" s="10">
        <f t="shared" ref="H62:H63" si="33">F62+90</f>
        <v>44723</v>
      </c>
      <c r="I62" s="11">
        <f t="shared" ca="1" si="31"/>
        <v>34</v>
      </c>
      <c r="J62" s="12" t="str">
        <f t="shared" ca="1" si="29"/>
        <v>NOT DUE</v>
      </c>
      <c r="K62" s="24" t="s">
        <v>4491</v>
      </c>
      <c r="L62" s="15"/>
    </row>
    <row r="63" spans="1:12" ht="26.25" customHeight="1">
      <c r="A63" s="279" t="s">
        <v>4606</v>
      </c>
      <c r="B63" s="24" t="s">
        <v>4492</v>
      </c>
      <c r="C63" s="24" t="s">
        <v>35</v>
      </c>
      <c r="D63" s="32" t="s">
        <v>0</v>
      </c>
      <c r="E63" s="8">
        <v>44082</v>
      </c>
      <c r="F63" s="366">
        <v>44633</v>
      </c>
      <c r="G63" s="82"/>
      <c r="H63" s="10">
        <f t="shared" si="33"/>
        <v>44723</v>
      </c>
      <c r="I63" s="11">
        <f t="shared" ca="1" si="31"/>
        <v>34</v>
      </c>
      <c r="J63" s="12" t="str">
        <f t="shared" ca="1" si="29"/>
        <v>NOT DUE</v>
      </c>
      <c r="K63" s="24" t="s">
        <v>4493</v>
      </c>
      <c r="L63" s="15"/>
    </row>
    <row r="64" spans="1:12" ht="26.25" customHeight="1">
      <c r="A64" s="222" t="s">
        <v>4607</v>
      </c>
      <c r="B64" s="24" t="s">
        <v>4494</v>
      </c>
      <c r="C64" s="24" t="s">
        <v>4495</v>
      </c>
      <c r="D64" s="32" t="s">
        <v>4410</v>
      </c>
      <c r="E64" s="8">
        <v>44082</v>
      </c>
      <c r="F64" s="8">
        <v>44449</v>
      </c>
      <c r="G64" s="82"/>
      <c r="H64" s="10">
        <f>F64+365</f>
        <v>44814</v>
      </c>
      <c r="I64" s="11">
        <f t="shared" ca="1" si="31"/>
        <v>125</v>
      </c>
      <c r="J64" s="12" t="str">
        <f t="shared" ca="1" si="29"/>
        <v>NOT DUE</v>
      </c>
      <c r="K64" s="24" t="s">
        <v>4496</v>
      </c>
      <c r="L64" s="15"/>
    </row>
    <row r="65" spans="1:12" ht="26.25" customHeight="1">
      <c r="A65" s="222" t="s">
        <v>4608</v>
      </c>
      <c r="B65" s="24" t="s">
        <v>4497</v>
      </c>
      <c r="C65" s="24" t="s">
        <v>4498</v>
      </c>
      <c r="D65" s="32" t="s">
        <v>4410</v>
      </c>
      <c r="E65" s="8">
        <v>44082</v>
      </c>
      <c r="F65" s="306">
        <v>44449</v>
      </c>
      <c r="G65" s="82"/>
      <c r="H65" s="10">
        <f>F65+365</f>
        <v>44814</v>
      </c>
      <c r="I65" s="11">
        <f t="shared" ca="1" si="31"/>
        <v>125</v>
      </c>
      <c r="J65" s="12" t="str">
        <f t="shared" ca="1" si="29"/>
        <v>NOT DUE</v>
      </c>
      <c r="K65" s="24" t="s">
        <v>4499</v>
      </c>
      <c r="L65" s="15"/>
    </row>
    <row r="66" spans="1:12" ht="26.25" customHeight="1">
      <c r="A66" s="279" t="s">
        <v>4609</v>
      </c>
      <c r="B66" s="24" t="s">
        <v>4500</v>
      </c>
      <c r="C66" s="24" t="s">
        <v>4501</v>
      </c>
      <c r="D66" s="32" t="s">
        <v>0</v>
      </c>
      <c r="E66" s="8">
        <v>44082</v>
      </c>
      <c r="F66" s="366">
        <v>44633</v>
      </c>
      <c r="G66" s="82"/>
      <c r="H66" s="10">
        <f t="shared" ref="H66" si="34">F66+90</f>
        <v>44723</v>
      </c>
      <c r="I66" s="11">
        <f t="shared" ca="1" si="31"/>
        <v>34</v>
      </c>
      <c r="J66" s="12" t="str">
        <f t="shared" ca="1" si="29"/>
        <v>NOT DUE</v>
      </c>
      <c r="K66" s="24" t="s">
        <v>4502</v>
      </c>
      <c r="L66" s="15"/>
    </row>
    <row r="67" spans="1:12" ht="26.25" customHeight="1">
      <c r="A67" s="222" t="s">
        <v>4610</v>
      </c>
      <c r="B67" s="24" t="s">
        <v>4503</v>
      </c>
      <c r="C67" s="24" t="s">
        <v>4504</v>
      </c>
      <c r="D67" s="32" t="s">
        <v>1785</v>
      </c>
      <c r="E67" s="8">
        <v>44082</v>
      </c>
      <c r="F67" s="306">
        <v>44449</v>
      </c>
      <c r="G67" s="82"/>
      <c r="H67" s="10">
        <f>F67+365</f>
        <v>44814</v>
      </c>
      <c r="I67" s="11">
        <f t="shared" ca="1" si="31"/>
        <v>125</v>
      </c>
      <c r="J67" s="12" t="str">
        <f t="shared" ca="1" si="29"/>
        <v>NOT DUE</v>
      </c>
      <c r="K67" s="24" t="s">
        <v>4505</v>
      </c>
      <c r="L67" s="15"/>
    </row>
    <row r="68" spans="1:12" ht="26.25" customHeight="1">
      <c r="A68" s="222" t="s">
        <v>4611</v>
      </c>
      <c r="B68" s="24" t="s">
        <v>4506</v>
      </c>
      <c r="C68" s="24" t="s">
        <v>4504</v>
      </c>
      <c r="D68" s="32" t="s">
        <v>1785</v>
      </c>
      <c r="E68" s="8">
        <v>44082</v>
      </c>
      <c r="F68" s="306">
        <v>44449</v>
      </c>
      <c r="G68" s="82"/>
      <c r="H68" s="10">
        <f>F68+365</f>
        <v>44814</v>
      </c>
      <c r="I68" s="11">
        <f t="shared" ca="1" si="31"/>
        <v>125</v>
      </c>
      <c r="J68" s="12" t="str">
        <f t="shared" ca="1" si="29"/>
        <v>NOT DUE</v>
      </c>
      <c r="K68" s="24" t="s">
        <v>4507</v>
      </c>
      <c r="L68" s="15"/>
    </row>
    <row r="69" spans="1:12" ht="26.25" customHeight="1">
      <c r="A69" s="222" t="s">
        <v>4085</v>
      </c>
      <c r="B69" s="24"/>
      <c r="C69" s="24"/>
      <c r="D69" s="32"/>
      <c r="E69" s="8"/>
      <c r="F69" s="8"/>
      <c r="G69" s="82"/>
      <c r="H69" s="10"/>
      <c r="I69" s="11"/>
      <c r="J69" s="12"/>
      <c r="K69" s="24"/>
      <c r="L69" s="15"/>
    </row>
    <row r="70" spans="1:12" ht="18.75" customHeight="1">
      <c r="A70" s="41" t="s">
        <v>4508</v>
      </c>
      <c r="B70" s="535" t="s">
        <v>4509</v>
      </c>
      <c r="C70" s="535"/>
      <c r="D70" s="535"/>
      <c r="E70" s="535"/>
      <c r="F70" s="535"/>
      <c r="G70" s="535"/>
      <c r="H70" s="535"/>
      <c r="I70" s="535"/>
      <c r="J70" s="535"/>
      <c r="K70" s="42"/>
      <c r="L70" s="43"/>
    </row>
    <row r="71" spans="1:12">
      <c r="A71"/>
      <c r="C71"/>
      <c r="D71"/>
    </row>
    <row r="72" spans="1:12">
      <c r="A72" s="220"/>
    </row>
    <row r="73" spans="1:12">
      <c r="A73" s="220"/>
    </row>
    <row r="74" spans="1:12">
      <c r="A74" s="220"/>
      <c r="B74" s="206" t="s">
        <v>4545</v>
      </c>
      <c r="D74" s="39" t="s">
        <v>3926</v>
      </c>
      <c r="H74" s="206" t="s">
        <v>3927</v>
      </c>
    </row>
    <row r="75" spans="1:12">
      <c r="A75" s="220"/>
      <c r="C75" s="532" t="s">
        <v>4964</v>
      </c>
      <c r="E75" s="534" t="s">
        <v>5001</v>
      </c>
      <c r="F75" s="534"/>
      <c r="G75" s="534"/>
      <c r="I75" s="463" t="s">
        <v>4949</v>
      </c>
      <c r="J75" s="463"/>
      <c r="K75" s="463"/>
    </row>
    <row r="76" spans="1:12">
      <c r="A76" s="220"/>
      <c r="C76" s="533"/>
      <c r="E76" s="466"/>
      <c r="F76" s="466"/>
      <c r="G76" s="466"/>
      <c r="I76" s="462"/>
      <c r="J76" s="462"/>
      <c r="K76" s="462"/>
    </row>
    <row r="77" spans="1:12">
      <c r="A77" s="220"/>
      <c r="E77" s="463"/>
      <c r="F77" s="463"/>
      <c r="G77" s="463"/>
      <c r="I77" s="463"/>
      <c r="J77" s="463"/>
      <c r="K77" s="463"/>
    </row>
    <row r="78" spans="1:12">
      <c r="A78"/>
      <c r="C78"/>
      <c r="D78"/>
    </row>
  </sheetData>
  <sheetProtection selectLockedCells="1"/>
  <mergeCells count="16">
    <mergeCell ref="E77:G77"/>
    <mergeCell ref="I77:K77"/>
    <mergeCell ref="D5:E5"/>
    <mergeCell ref="A1:B1"/>
    <mergeCell ref="D1:E1"/>
    <mergeCell ref="A2:B2"/>
    <mergeCell ref="D2:E2"/>
    <mergeCell ref="A3:B3"/>
    <mergeCell ref="D3:E3"/>
    <mergeCell ref="C75:C76"/>
    <mergeCell ref="E75:G76"/>
    <mergeCell ref="I75:K76"/>
    <mergeCell ref="A4:B4"/>
    <mergeCell ref="D4:E4"/>
    <mergeCell ref="A5:B5"/>
    <mergeCell ref="B70:J70"/>
  </mergeCells>
  <phoneticPr fontId="57" type="noConversion"/>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DE47C8F-A49C-4BD3-A968-65DB9B309A60}">
          <x14:formula1>
            <xm:f>Details!$A$1:$A$7</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D10" sqref="D10"/>
    </sheetView>
  </sheetViews>
  <sheetFormatPr defaultRowHeight="13.5"/>
  <cols>
    <col min="1" max="1" width="9.875" customWidth="1"/>
    <col min="2" max="5" width="18.125" customWidth="1"/>
    <col min="9" max="9" width="9.875" customWidth="1"/>
  </cols>
  <sheetData>
    <row r="1" spans="1:9" ht="23.25" customHeight="1">
      <c r="A1" s="508" t="s">
        <v>3284</v>
      </c>
      <c r="B1" s="508"/>
      <c r="C1" s="508"/>
    </row>
    <row r="2" spans="1:9" ht="33" customHeight="1">
      <c r="A2" s="88" t="s">
        <v>3278</v>
      </c>
      <c r="B2" s="88" t="s">
        <v>3285</v>
      </c>
      <c r="C2" s="88" t="s">
        <v>3286</v>
      </c>
      <c r="D2" s="88" t="s">
        <v>2106</v>
      </c>
      <c r="E2" s="88" t="s">
        <v>56</v>
      </c>
    </row>
    <row r="3" spans="1:9" s="31" customFormat="1" ht="33" customHeight="1">
      <c r="A3" s="89">
        <v>1</v>
      </c>
      <c r="B3" s="110" t="s">
        <v>4991</v>
      </c>
      <c r="C3" s="110" t="s">
        <v>4992</v>
      </c>
      <c r="D3" s="8">
        <v>44082</v>
      </c>
      <c r="E3" s="119"/>
    </row>
    <row r="4" spans="1:9" s="31" customFormat="1" ht="33" customHeight="1">
      <c r="A4" s="89">
        <v>2</v>
      </c>
      <c r="B4" s="110" t="s">
        <v>4991</v>
      </c>
      <c r="C4" s="110" t="s">
        <v>4993</v>
      </c>
      <c r="D4" s="8">
        <v>44082</v>
      </c>
      <c r="E4" s="119"/>
    </row>
    <row r="5" spans="1:9" s="31" customFormat="1" ht="33" customHeight="1">
      <c r="A5" s="89">
        <v>3</v>
      </c>
      <c r="B5" s="110" t="s">
        <v>4991</v>
      </c>
      <c r="C5" s="110" t="s">
        <v>4994</v>
      </c>
      <c r="D5" s="8">
        <v>44082</v>
      </c>
      <c r="E5" s="119"/>
    </row>
    <row r="6" spans="1:9" s="31" customFormat="1" ht="33" customHeight="1">
      <c r="A6" s="89">
        <v>4</v>
      </c>
      <c r="B6" s="110" t="s">
        <v>4991</v>
      </c>
      <c r="C6" s="110" t="s">
        <v>4995</v>
      </c>
      <c r="D6" s="8">
        <v>44082</v>
      </c>
      <c r="E6" s="119"/>
    </row>
    <row r="7" spans="1:9" s="31" customFormat="1" ht="33" customHeight="1">
      <c r="A7" s="89">
        <v>5</v>
      </c>
      <c r="B7" s="110" t="s">
        <v>4991</v>
      </c>
      <c r="C7" s="110" t="s">
        <v>4996</v>
      </c>
      <c r="D7" s="8">
        <v>44082</v>
      </c>
      <c r="E7" s="119"/>
    </row>
    <row r="8" spans="1:9" s="31" customFormat="1" ht="33" customHeight="1">
      <c r="A8" s="89">
        <v>6</v>
      </c>
      <c r="B8" s="110" t="s">
        <v>4991</v>
      </c>
      <c r="C8" s="110" t="s">
        <v>4997</v>
      </c>
      <c r="D8" s="8">
        <v>44082</v>
      </c>
      <c r="E8" s="119"/>
    </row>
    <row r="9" spans="1:9" s="31" customFormat="1" ht="33" customHeight="1">
      <c r="A9" s="89" t="s">
        <v>3287</v>
      </c>
      <c r="B9" s="110" t="s">
        <v>4991</v>
      </c>
      <c r="C9" s="110" t="s">
        <v>4998</v>
      </c>
      <c r="D9" s="87"/>
      <c r="E9" s="436" t="s">
        <v>4999</v>
      </c>
    </row>
    <row r="10" spans="1:9" s="31" customFormat="1" ht="33" customHeight="1">
      <c r="A10" s="89"/>
      <c r="B10" s="110"/>
      <c r="C10" s="110"/>
      <c r="D10" s="110"/>
      <c r="E10" s="112"/>
    </row>
    <row r="11" spans="1:9" s="31" customFormat="1" ht="30" customHeight="1">
      <c r="A11" s="89"/>
      <c r="B11" s="110"/>
      <c r="C11" s="110"/>
      <c r="D11" s="110"/>
      <c r="E11" s="112"/>
    </row>
    <row r="15" spans="1:9">
      <c r="B15" s="206" t="s">
        <v>3925</v>
      </c>
      <c r="E15" t="s">
        <v>3926</v>
      </c>
      <c r="I15" t="s">
        <v>3927</v>
      </c>
    </row>
    <row r="16" spans="1:9">
      <c r="B16" s="231"/>
      <c r="C16" s="231"/>
      <c r="E16" s="231"/>
      <c r="G16" s="231"/>
      <c r="H16" s="231"/>
      <c r="I16" s="231"/>
    </row>
    <row r="17" spans="2:12">
      <c r="B17" s="177"/>
      <c r="C17" s="509" t="s">
        <v>4961</v>
      </c>
      <c r="D17" s="509"/>
      <c r="E17" s="177"/>
      <c r="F17" s="462" t="s">
        <v>5001</v>
      </c>
      <c r="G17" s="462"/>
      <c r="H17" s="462"/>
      <c r="I17" s="177"/>
      <c r="J17" s="462" t="s">
        <v>4949</v>
      </c>
      <c r="K17" s="462"/>
      <c r="L17" s="462"/>
    </row>
    <row r="18" spans="2:12">
      <c r="C18" s="481"/>
      <c r="D18" s="481"/>
      <c r="F18" s="463"/>
      <c r="G18" s="463"/>
      <c r="H18" s="463"/>
      <c r="J18" s="463"/>
      <c r="K18" s="463"/>
      <c r="L18" s="463"/>
    </row>
  </sheetData>
  <mergeCells count="7">
    <mergeCell ref="J17:L17"/>
    <mergeCell ref="J18:L18"/>
    <mergeCell ref="A1:C1"/>
    <mergeCell ref="C17:D17"/>
    <mergeCell ref="C18:D18"/>
    <mergeCell ref="F17:H17"/>
    <mergeCell ref="F18:H18"/>
  </mergeCells>
  <phoneticPr fontId="57"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90" zoomScaleNormal="90" workbookViewId="0">
      <pane xSplit="4" ySplit="1" topLeftCell="F330" activePane="bottomRight" state="frozen"/>
      <selection pane="topRight"/>
      <selection pane="bottomLeft"/>
      <selection pane="bottomRight" activeCell="G22" sqref="G22"/>
    </sheetView>
  </sheetViews>
  <sheetFormatPr defaultRowHeight="13.5"/>
  <cols>
    <col min="1" max="1" width="10.125" customWidth="1"/>
    <col min="2" max="2" width="16.5" customWidth="1"/>
    <col min="3" max="3" width="20.875" customWidth="1"/>
    <col min="4" max="4" width="20.125" customWidth="1"/>
    <col min="5" max="5" width="28.125" customWidth="1"/>
    <col min="8" max="8" width="25.5" customWidth="1"/>
    <col min="9" max="9" width="9.125" customWidth="1"/>
    <col min="10" max="10" width="8.125" customWidth="1"/>
  </cols>
  <sheetData>
    <row r="1" spans="1:9">
      <c r="A1" t="s">
        <v>3305</v>
      </c>
    </row>
    <row r="2" spans="1:9" ht="30.75" customHeight="1">
      <c r="A2" s="90" t="s">
        <v>3304</v>
      </c>
      <c r="G2" s="516" t="s">
        <v>3303</v>
      </c>
      <c r="H2" s="516"/>
      <c r="I2" s="516"/>
    </row>
    <row r="3" spans="1:9" ht="6" customHeight="1" thickBot="1"/>
    <row r="4" spans="1:9" ht="35.25" customHeight="1" thickBot="1">
      <c r="A4" s="93" t="s">
        <v>3290</v>
      </c>
      <c r="B4" s="94" t="s">
        <v>3292</v>
      </c>
      <c r="C4" s="94" t="s">
        <v>3291</v>
      </c>
      <c r="D4" s="187" t="s">
        <v>3302</v>
      </c>
      <c r="E4" s="95" t="s">
        <v>56</v>
      </c>
      <c r="G4" s="96" t="s">
        <v>3290</v>
      </c>
      <c r="H4" s="97" t="s">
        <v>3307</v>
      </c>
    </row>
    <row r="5" spans="1:9" ht="15" customHeight="1">
      <c r="A5" s="510">
        <v>21</v>
      </c>
      <c r="B5" s="91"/>
      <c r="C5" s="91" t="s">
        <v>3297</v>
      </c>
      <c r="D5" s="188">
        <v>1478</v>
      </c>
      <c r="E5" s="99"/>
      <c r="G5" s="98">
        <v>21</v>
      </c>
      <c r="H5" s="164" t="s">
        <v>3309</v>
      </c>
    </row>
    <row r="6" spans="1:9" ht="15" customHeight="1">
      <c r="A6" s="511"/>
      <c r="B6" s="12"/>
      <c r="C6" s="12" t="s">
        <v>3301</v>
      </c>
      <c r="D6" s="188">
        <v>1478</v>
      </c>
      <c r="E6" s="100"/>
      <c r="G6" s="98">
        <v>35</v>
      </c>
      <c r="H6" s="164" t="s">
        <v>4536</v>
      </c>
    </row>
    <row r="7" spans="1:9" ht="15" customHeight="1">
      <c r="A7" s="511"/>
      <c r="B7" s="12"/>
      <c r="C7" s="32" t="s">
        <v>3306</v>
      </c>
      <c r="D7" s="188">
        <v>1478</v>
      </c>
      <c r="E7" s="100"/>
      <c r="G7" s="98">
        <v>32</v>
      </c>
      <c r="H7" s="164" t="s">
        <v>3866</v>
      </c>
    </row>
    <row r="8" spans="1:9" ht="15" customHeight="1">
      <c r="A8" s="511"/>
      <c r="B8" s="12"/>
      <c r="C8" s="12" t="s">
        <v>3293</v>
      </c>
      <c r="D8" s="188">
        <v>1478</v>
      </c>
      <c r="E8" s="100"/>
      <c r="G8" s="98">
        <v>24</v>
      </c>
      <c r="H8" s="164" t="s">
        <v>3310</v>
      </c>
    </row>
    <row r="9" spans="1:9" ht="15" customHeight="1">
      <c r="A9" s="511"/>
      <c r="B9" s="12"/>
      <c r="C9" s="12" t="s">
        <v>3294</v>
      </c>
      <c r="D9" s="188">
        <v>1478</v>
      </c>
      <c r="E9" s="434"/>
      <c r="G9" s="98">
        <v>33</v>
      </c>
      <c r="H9" s="164" t="s">
        <v>4537</v>
      </c>
    </row>
    <row r="10" spans="1:9" ht="15" customHeight="1">
      <c r="A10" s="511"/>
      <c r="B10" s="12"/>
      <c r="C10" s="12" t="s">
        <v>3295</v>
      </c>
      <c r="D10" s="188">
        <v>1478</v>
      </c>
      <c r="E10" s="434"/>
      <c r="G10" s="98">
        <v>29</v>
      </c>
      <c r="H10" s="164" t="s">
        <v>3312</v>
      </c>
    </row>
    <row r="11" spans="1:9" ht="15" customHeight="1">
      <c r="A11" s="511"/>
      <c r="B11" s="12"/>
      <c r="C11" s="12" t="s">
        <v>3296</v>
      </c>
      <c r="D11" s="188">
        <v>1478</v>
      </c>
      <c r="E11" s="434"/>
      <c r="G11" s="98">
        <v>23</v>
      </c>
      <c r="H11" s="164" t="s">
        <v>3311</v>
      </c>
    </row>
    <row r="12" spans="1:9" ht="15" customHeight="1">
      <c r="A12" s="511"/>
      <c r="B12" s="12"/>
      <c r="C12" s="12" t="s">
        <v>3298</v>
      </c>
      <c r="D12" s="188">
        <v>1478</v>
      </c>
      <c r="E12" s="434"/>
      <c r="G12" s="98">
        <v>25</v>
      </c>
      <c r="H12" s="164" t="s">
        <v>4538</v>
      </c>
    </row>
    <row r="13" spans="1:9" ht="15" customHeight="1">
      <c r="A13" s="511"/>
      <c r="B13" s="12"/>
      <c r="C13" s="12" t="s">
        <v>3299</v>
      </c>
      <c r="D13" s="188">
        <v>1478</v>
      </c>
      <c r="E13" s="434"/>
      <c r="G13" s="98">
        <v>27</v>
      </c>
      <c r="H13" s="164" t="s">
        <v>3313</v>
      </c>
    </row>
    <row r="14" spans="1:9" ht="15" customHeight="1">
      <c r="A14" s="511"/>
      <c r="B14" s="12"/>
      <c r="C14" s="12" t="s">
        <v>3300</v>
      </c>
      <c r="D14" s="188">
        <v>1478</v>
      </c>
      <c r="E14" s="434"/>
      <c r="G14" s="98">
        <v>26</v>
      </c>
      <c r="H14" s="164" t="s">
        <v>3308</v>
      </c>
    </row>
    <row r="15" spans="1:9" ht="15" customHeight="1" thickBot="1">
      <c r="A15" s="512"/>
      <c r="B15" s="92"/>
      <c r="C15" s="92" t="s">
        <v>3296</v>
      </c>
      <c r="D15" s="188">
        <v>1478</v>
      </c>
      <c r="E15" s="434"/>
      <c r="G15" s="98">
        <v>36</v>
      </c>
      <c r="H15" s="164" t="s">
        <v>4539</v>
      </c>
    </row>
    <row r="16" spans="1:9" ht="15" customHeight="1">
      <c r="A16" s="510">
        <v>35</v>
      </c>
      <c r="B16" s="91"/>
      <c r="C16" s="91" t="s">
        <v>3297</v>
      </c>
      <c r="D16" s="188">
        <v>1478</v>
      </c>
      <c r="E16" s="434"/>
      <c r="G16" s="98">
        <v>30</v>
      </c>
      <c r="H16" s="164" t="s">
        <v>3864</v>
      </c>
    </row>
    <row r="17" spans="1:13" ht="15" customHeight="1">
      <c r="A17" s="511"/>
      <c r="B17" s="12"/>
      <c r="C17" s="12" t="s">
        <v>3301</v>
      </c>
      <c r="D17" s="188">
        <v>1478</v>
      </c>
      <c r="E17" s="434"/>
      <c r="G17" s="98">
        <v>19</v>
      </c>
      <c r="H17" s="164" t="s">
        <v>3991</v>
      </c>
    </row>
    <row r="18" spans="1:13" ht="15" customHeight="1">
      <c r="A18" s="511"/>
      <c r="B18" s="12"/>
      <c r="C18" s="32" t="s">
        <v>3306</v>
      </c>
      <c r="D18" s="188">
        <v>1478</v>
      </c>
      <c r="E18" s="434"/>
      <c r="G18" s="98">
        <v>22</v>
      </c>
      <c r="H18" s="164" t="s">
        <v>4540</v>
      </c>
    </row>
    <row r="19" spans="1:13" ht="15" customHeight="1">
      <c r="A19" s="511"/>
      <c r="B19" s="12"/>
      <c r="C19" s="12" t="s">
        <v>3293</v>
      </c>
      <c r="D19" s="188">
        <v>1478</v>
      </c>
      <c r="E19" s="434"/>
      <c r="G19" s="98">
        <v>39</v>
      </c>
      <c r="H19" s="164" t="s">
        <v>3863</v>
      </c>
    </row>
    <row r="20" spans="1:13" ht="15" customHeight="1">
      <c r="A20" s="511"/>
      <c r="B20" s="12"/>
      <c r="C20" s="12" t="s">
        <v>3294</v>
      </c>
      <c r="D20" s="188">
        <v>1478</v>
      </c>
      <c r="E20" s="434"/>
      <c r="G20" s="98">
        <v>34</v>
      </c>
      <c r="H20" s="164" t="s">
        <v>3865</v>
      </c>
    </row>
    <row r="21" spans="1:13" ht="15" customHeight="1">
      <c r="A21" s="511"/>
      <c r="B21" s="12"/>
      <c r="C21" s="12" t="s">
        <v>3295</v>
      </c>
      <c r="D21" s="188">
        <v>1478</v>
      </c>
      <c r="E21" s="434"/>
      <c r="G21" s="98">
        <v>20</v>
      </c>
      <c r="H21" s="164" t="s">
        <v>4541</v>
      </c>
    </row>
    <row r="22" spans="1:13" ht="15" customHeight="1">
      <c r="A22" s="511"/>
      <c r="B22" s="12"/>
      <c r="C22" s="12" t="s">
        <v>3296</v>
      </c>
      <c r="D22" s="188">
        <v>1478</v>
      </c>
      <c r="E22" s="434"/>
      <c r="G22" s="98">
        <v>31</v>
      </c>
      <c r="H22" s="164" t="s">
        <v>3314</v>
      </c>
      <c r="K22" s="166" t="s">
        <v>3992</v>
      </c>
      <c r="L22" s="166"/>
      <c r="M22" s="166"/>
    </row>
    <row r="23" spans="1:13" ht="15" customHeight="1">
      <c r="A23" s="511"/>
      <c r="B23" s="12"/>
      <c r="C23" s="12" t="s">
        <v>3298</v>
      </c>
      <c r="D23" s="188">
        <v>1478</v>
      </c>
      <c r="E23" s="434"/>
      <c r="G23" s="98">
        <v>12</v>
      </c>
      <c r="H23" s="164" t="s">
        <v>4990</v>
      </c>
      <c r="K23" s="166"/>
      <c r="L23" s="166"/>
      <c r="M23" s="166"/>
    </row>
    <row r="24" spans="1:13" ht="15" customHeight="1">
      <c r="A24" s="511"/>
      <c r="B24" s="12"/>
      <c r="C24" s="12" t="s">
        <v>3299</v>
      </c>
      <c r="D24" s="188">
        <v>1478</v>
      </c>
      <c r="E24" s="434"/>
      <c r="G24" s="98">
        <v>8</v>
      </c>
      <c r="H24" s="164" t="s">
        <v>3315</v>
      </c>
      <c r="K24" s="166" t="s">
        <v>3993</v>
      </c>
      <c r="L24" s="166"/>
      <c r="M24" s="166"/>
    </row>
    <row r="25" spans="1:13" ht="15" customHeight="1">
      <c r="A25" s="511"/>
      <c r="B25" s="12"/>
      <c r="C25" s="12" t="s">
        <v>3300</v>
      </c>
      <c r="D25" s="188">
        <v>1478</v>
      </c>
      <c r="E25" s="434"/>
      <c r="G25" s="98">
        <v>17</v>
      </c>
      <c r="H25" s="164" t="s">
        <v>3315</v>
      </c>
      <c r="K25" s="166" t="s">
        <v>3994</v>
      </c>
      <c r="L25" s="166"/>
      <c r="M25" s="166"/>
    </row>
    <row r="26" spans="1:13" ht="15" customHeight="1" thickBot="1">
      <c r="A26" s="512"/>
      <c r="B26" s="92"/>
      <c r="C26" s="92" t="s">
        <v>3296</v>
      </c>
      <c r="D26" s="188">
        <v>1478</v>
      </c>
      <c r="E26" s="434"/>
      <c r="G26" s="98">
        <v>1</v>
      </c>
      <c r="H26" s="164" t="s">
        <v>3315</v>
      </c>
    </row>
    <row r="27" spans="1:13" ht="15" customHeight="1">
      <c r="A27" s="510">
        <v>32</v>
      </c>
      <c r="B27" s="91"/>
      <c r="C27" s="91" t="s">
        <v>3297</v>
      </c>
      <c r="D27" s="188">
        <v>1478</v>
      </c>
      <c r="E27" s="434"/>
      <c r="G27" s="98">
        <v>7</v>
      </c>
      <c r="H27" s="164" t="s">
        <v>3315</v>
      </c>
    </row>
    <row r="28" spans="1:13" ht="15" customHeight="1">
      <c r="A28" s="511"/>
      <c r="B28" s="12"/>
      <c r="C28" s="12" t="s">
        <v>3301</v>
      </c>
      <c r="D28" s="188">
        <v>1478</v>
      </c>
      <c r="E28" s="434"/>
      <c r="G28" s="98">
        <v>4</v>
      </c>
      <c r="H28" s="213" t="s">
        <v>3315</v>
      </c>
    </row>
    <row r="29" spans="1:13" ht="15" customHeight="1">
      <c r="A29" s="511"/>
      <c r="B29" s="12"/>
      <c r="C29" s="32" t="s">
        <v>3306</v>
      </c>
      <c r="D29" s="188">
        <v>1478</v>
      </c>
      <c r="E29" s="434"/>
      <c r="G29" s="98">
        <v>9</v>
      </c>
      <c r="H29" s="164" t="s">
        <v>3315</v>
      </c>
    </row>
    <row r="30" spans="1:13" ht="15" customHeight="1">
      <c r="A30" s="511"/>
      <c r="B30" s="12"/>
      <c r="C30" s="12" t="s">
        <v>3293</v>
      </c>
      <c r="D30" s="188">
        <v>1478</v>
      </c>
      <c r="E30" s="434"/>
      <c r="G30" s="98">
        <v>14</v>
      </c>
      <c r="H30" s="164" t="s">
        <v>3315</v>
      </c>
    </row>
    <row r="31" spans="1:13" ht="15" customHeight="1">
      <c r="A31" s="511"/>
      <c r="B31" s="12"/>
      <c r="C31" s="12" t="s">
        <v>3294</v>
      </c>
      <c r="D31" s="188">
        <v>1478</v>
      </c>
      <c r="E31" s="434"/>
      <c r="G31" s="98">
        <v>5</v>
      </c>
      <c r="H31" s="164" t="s">
        <v>3315</v>
      </c>
    </row>
    <row r="32" spans="1:13" ht="15" customHeight="1">
      <c r="A32" s="511"/>
      <c r="B32" s="12"/>
      <c r="C32" s="12" t="s">
        <v>3295</v>
      </c>
      <c r="D32" s="188">
        <v>1478</v>
      </c>
      <c r="E32" s="434"/>
      <c r="G32" s="98">
        <v>6</v>
      </c>
      <c r="H32" s="164" t="s">
        <v>3315</v>
      </c>
    </row>
    <row r="33" spans="1:10" ht="15" customHeight="1">
      <c r="A33" s="511"/>
      <c r="B33" s="12"/>
      <c r="C33" s="12" t="s">
        <v>3296</v>
      </c>
      <c r="D33" s="188">
        <v>1478</v>
      </c>
      <c r="E33" s="434"/>
      <c r="G33" s="98">
        <v>13</v>
      </c>
      <c r="H33" s="164" t="s">
        <v>3315</v>
      </c>
      <c r="I33" s="221"/>
      <c r="J33" s="221"/>
    </row>
    <row r="34" spans="1:10" ht="15" customHeight="1">
      <c r="A34" s="511"/>
      <c r="B34" s="12"/>
      <c r="C34" s="12" t="s">
        <v>3298</v>
      </c>
      <c r="D34" s="188">
        <v>1478</v>
      </c>
      <c r="E34" s="434"/>
      <c r="G34" s="98">
        <v>15</v>
      </c>
      <c r="H34" s="164" t="s">
        <v>3315</v>
      </c>
    </row>
    <row r="35" spans="1:10" ht="15" customHeight="1">
      <c r="A35" s="511"/>
      <c r="B35" s="12"/>
      <c r="C35" s="12" t="s">
        <v>3299</v>
      </c>
      <c r="D35" s="188">
        <v>1478</v>
      </c>
      <c r="E35" s="434"/>
      <c r="G35" s="98">
        <v>11</v>
      </c>
      <c r="H35" s="164" t="s">
        <v>3315</v>
      </c>
    </row>
    <row r="36" spans="1:10" ht="15" customHeight="1">
      <c r="A36" s="511"/>
      <c r="B36" s="12"/>
      <c r="C36" s="12" t="s">
        <v>3300</v>
      </c>
      <c r="D36" s="188">
        <v>1478</v>
      </c>
      <c r="E36" s="434"/>
      <c r="G36" s="98">
        <v>2</v>
      </c>
      <c r="H36" s="164" t="s">
        <v>3315</v>
      </c>
    </row>
    <row r="37" spans="1:10" ht="15" customHeight="1" thickBot="1">
      <c r="A37" s="512"/>
      <c r="B37" s="92"/>
      <c r="C37" s="92" t="s">
        <v>3296</v>
      </c>
      <c r="D37" s="188">
        <v>1478</v>
      </c>
      <c r="E37" s="434"/>
      <c r="G37" s="98">
        <v>3</v>
      </c>
      <c r="H37" s="164" t="s">
        <v>3315</v>
      </c>
    </row>
    <row r="38" spans="1:10">
      <c r="A38" s="510">
        <v>24</v>
      </c>
      <c r="B38" s="91"/>
      <c r="C38" s="91" t="s">
        <v>3297</v>
      </c>
      <c r="D38" s="188">
        <v>1756</v>
      </c>
      <c r="E38" s="434"/>
      <c r="G38" s="98">
        <v>10</v>
      </c>
      <c r="H38" s="164" t="s">
        <v>3315</v>
      </c>
    </row>
    <row r="39" spans="1:10">
      <c r="A39" s="511"/>
      <c r="B39" s="12"/>
      <c r="C39" s="12" t="s">
        <v>3301</v>
      </c>
      <c r="D39" s="188">
        <v>1756</v>
      </c>
      <c r="E39" s="434"/>
      <c r="G39" s="98">
        <v>16</v>
      </c>
      <c r="H39" s="164" t="s">
        <v>3315</v>
      </c>
    </row>
    <row r="40" spans="1:10">
      <c r="A40" s="511"/>
      <c r="B40" s="12"/>
      <c r="C40" s="32" t="s">
        <v>3306</v>
      </c>
      <c r="D40" s="188">
        <v>1756</v>
      </c>
      <c r="E40" s="434"/>
      <c r="G40" s="98">
        <v>18</v>
      </c>
      <c r="H40" s="164" t="s">
        <v>3315</v>
      </c>
    </row>
    <row r="41" spans="1:10">
      <c r="A41" s="511"/>
      <c r="B41" s="12"/>
      <c r="C41" s="12" t="s">
        <v>3293</v>
      </c>
      <c r="D41" s="188">
        <v>1756</v>
      </c>
      <c r="E41" s="434"/>
      <c r="G41" s="98">
        <v>37</v>
      </c>
      <c r="H41" s="164" t="s">
        <v>3315</v>
      </c>
    </row>
    <row r="42" spans="1:10">
      <c r="A42" s="511"/>
      <c r="B42" s="12"/>
      <c r="C42" s="12" t="s">
        <v>3294</v>
      </c>
      <c r="D42" s="188">
        <v>1756</v>
      </c>
      <c r="E42" s="434"/>
      <c r="G42" s="98">
        <v>28</v>
      </c>
      <c r="H42" s="164" t="s">
        <v>3315</v>
      </c>
    </row>
    <row r="43" spans="1:10" ht="14.25" thickBot="1">
      <c r="A43" s="511"/>
      <c r="B43" s="12"/>
      <c r="C43" s="12" t="s">
        <v>3295</v>
      </c>
      <c r="D43" s="188">
        <v>1756</v>
      </c>
      <c r="E43" s="434"/>
      <c r="G43" s="98">
        <v>38</v>
      </c>
      <c r="H43" s="165" t="s">
        <v>3315</v>
      </c>
    </row>
    <row r="44" spans="1:10">
      <c r="A44" s="511"/>
      <c r="B44" s="12"/>
      <c r="C44" s="12" t="s">
        <v>3296</v>
      </c>
      <c r="D44" s="188">
        <v>1756</v>
      </c>
      <c r="E44" s="434"/>
    </row>
    <row r="45" spans="1:10">
      <c r="A45" s="511"/>
      <c r="B45" s="12"/>
      <c r="C45" s="12" t="s">
        <v>3298</v>
      </c>
      <c r="D45" s="188">
        <v>1756</v>
      </c>
      <c r="E45" s="434"/>
      <c r="G45" s="54"/>
    </row>
    <row r="46" spans="1:10">
      <c r="A46" s="511"/>
      <c r="B46" s="12"/>
      <c r="C46" s="12" t="s">
        <v>3299</v>
      </c>
      <c r="D46" s="188">
        <v>1756</v>
      </c>
      <c r="E46" s="434"/>
      <c r="H46" s="221"/>
    </row>
    <row r="47" spans="1:10">
      <c r="A47" s="511"/>
      <c r="B47" s="12"/>
      <c r="C47" s="12" t="s">
        <v>3300</v>
      </c>
      <c r="D47" s="188">
        <v>1756</v>
      </c>
      <c r="E47" s="434"/>
    </row>
    <row r="48" spans="1:10" ht="14.25" thickBot="1">
      <c r="A48" s="512"/>
      <c r="B48" s="92"/>
      <c r="C48" s="92" t="s">
        <v>3296</v>
      </c>
      <c r="D48" s="188">
        <v>1756</v>
      </c>
      <c r="E48" s="434"/>
    </row>
    <row r="49" spans="1:5">
      <c r="A49" s="510">
        <v>33</v>
      </c>
      <c r="B49" s="91"/>
      <c r="C49" s="91" t="s">
        <v>3297</v>
      </c>
      <c r="D49" s="188">
        <v>1756</v>
      </c>
      <c r="E49" s="434"/>
    </row>
    <row r="50" spans="1:5">
      <c r="A50" s="511"/>
      <c r="B50" s="12"/>
      <c r="C50" s="12" t="s">
        <v>3301</v>
      </c>
      <c r="D50" s="188">
        <v>1756</v>
      </c>
      <c r="E50" s="434"/>
    </row>
    <row r="51" spans="1:5">
      <c r="A51" s="511"/>
      <c r="B51" s="12"/>
      <c r="C51" s="32" t="s">
        <v>3306</v>
      </c>
      <c r="D51" s="188">
        <v>1756</v>
      </c>
      <c r="E51" s="434"/>
    </row>
    <row r="52" spans="1:5">
      <c r="A52" s="511"/>
      <c r="B52" s="12"/>
      <c r="C52" s="12" t="s">
        <v>3293</v>
      </c>
      <c r="D52" s="188">
        <v>1756</v>
      </c>
      <c r="E52" s="434"/>
    </row>
    <row r="53" spans="1:5">
      <c r="A53" s="511"/>
      <c r="B53" s="12"/>
      <c r="C53" s="12" t="s">
        <v>3294</v>
      </c>
      <c r="D53" s="188">
        <v>1756</v>
      </c>
      <c r="E53" s="434"/>
    </row>
    <row r="54" spans="1:5">
      <c r="A54" s="511"/>
      <c r="B54" s="12"/>
      <c r="C54" s="12" t="s">
        <v>3295</v>
      </c>
      <c r="D54" s="188">
        <v>1756</v>
      </c>
      <c r="E54" s="434"/>
    </row>
    <row r="55" spans="1:5">
      <c r="A55" s="511"/>
      <c r="B55" s="12"/>
      <c r="C55" s="12" t="s">
        <v>3296</v>
      </c>
      <c r="D55" s="188">
        <v>1756</v>
      </c>
      <c r="E55" s="434"/>
    </row>
    <row r="56" spans="1:5">
      <c r="A56" s="511"/>
      <c r="B56" s="12"/>
      <c r="C56" s="12" t="s">
        <v>3298</v>
      </c>
      <c r="D56" s="188">
        <v>1756</v>
      </c>
      <c r="E56" s="434"/>
    </row>
    <row r="57" spans="1:5">
      <c r="A57" s="511"/>
      <c r="B57" s="12"/>
      <c r="C57" s="12" t="s">
        <v>3299</v>
      </c>
      <c r="D57" s="188">
        <v>1756</v>
      </c>
      <c r="E57" s="434"/>
    </row>
    <row r="58" spans="1:5">
      <c r="A58" s="511"/>
      <c r="B58" s="12"/>
      <c r="C58" s="12" t="s">
        <v>3300</v>
      </c>
      <c r="D58" s="188">
        <v>1756</v>
      </c>
      <c r="E58" s="434"/>
    </row>
    <row r="59" spans="1:5" ht="14.25" thickBot="1">
      <c r="A59" s="512"/>
      <c r="B59" s="92"/>
      <c r="C59" s="92" t="s">
        <v>3296</v>
      </c>
      <c r="D59" s="188">
        <v>1756</v>
      </c>
      <c r="E59" s="434"/>
    </row>
    <row r="60" spans="1:5">
      <c r="A60" s="510">
        <v>29</v>
      </c>
      <c r="B60" s="91"/>
      <c r="C60" s="91" t="s">
        <v>3297</v>
      </c>
      <c r="D60" s="188">
        <v>1756</v>
      </c>
      <c r="E60" s="434"/>
    </row>
    <row r="61" spans="1:5">
      <c r="A61" s="511"/>
      <c r="B61" s="12"/>
      <c r="C61" s="12" t="s">
        <v>3301</v>
      </c>
      <c r="D61" s="188">
        <v>1756</v>
      </c>
      <c r="E61" s="434"/>
    </row>
    <row r="62" spans="1:5">
      <c r="A62" s="511"/>
      <c r="B62" s="12"/>
      <c r="C62" s="32" t="s">
        <v>3306</v>
      </c>
      <c r="D62" s="188">
        <v>1756</v>
      </c>
      <c r="E62" s="434"/>
    </row>
    <row r="63" spans="1:5">
      <c r="A63" s="511"/>
      <c r="B63" s="12"/>
      <c r="C63" s="12" t="s">
        <v>3293</v>
      </c>
      <c r="D63" s="188">
        <v>1756</v>
      </c>
      <c r="E63" s="434"/>
    </row>
    <row r="64" spans="1:5">
      <c r="A64" s="511"/>
      <c r="B64" s="12"/>
      <c r="C64" s="12" t="s">
        <v>3294</v>
      </c>
      <c r="D64" s="188">
        <v>1756</v>
      </c>
      <c r="E64" s="434"/>
    </row>
    <row r="65" spans="1:6">
      <c r="A65" s="511"/>
      <c r="B65" s="12"/>
      <c r="C65" s="12" t="s">
        <v>3295</v>
      </c>
      <c r="D65" s="188">
        <v>1756</v>
      </c>
      <c r="E65" s="434"/>
    </row>
    <row r="66" spans="1:6">
      <c r="A66" s="511"/>
      <c r="B66" s="12"/>
      <c r="C66" s="12" t="s">
        <v>3296</v>
      </c>
      <c r="D66" s="188">
        <v>1756</v>
      </c>
      <c r="E66" s="434"/>
    </row>
    <row r="67" spans="1:6">
      <c r="A67" s="511"/>
      <c r="B67" s="12"/>
      <c r="C67" s="12" t="s">
        <v>3298</v>
      </c>
      <c r="D67" s="188">
        <v>1756</v>
      </c>
      <c r="E67" s="434"/>
    </row>
    <row r="68" spans="1:6">
      <c r="A68" s="511"/>
      <c r="B68" s="12"/>
      <c r="C68" s="12" t="s">
        <v>3299</v>
      </c>
      <c r="D68" s="188">
        <v>1756</v>
      </c>
      <c r="E68" s="434"/>
    </row>
    <row r="69" spans="1:6">
      <c r="A69" s="511"/>
      <c r="B69" s="12"/>
      <c r="C69" s="12" t="s">
        <v>3300</v>
      </c>
      <c r="D69" s="188">
        <v>1756</v>
      </c>
      <c r="E69" s="434"/>
    </row>
    <row r="70" spans="1:6" ht="14.25" thickBot="1">
      <c r="A70" s="512"/>
      <c r="B70" s="92"/>
      <c r="C70" s="92" t="s">
        <v>3296</v>
      </c>
      <c r="D70" s="188">
        <v>1756</v>
      </c>
      <c r="E70" s="434"/>
    </row>
    <row r="71" spans="1:6">
      <c r="A71" s="510">
        <v>23</v>
      </c>
      <c r="B71" s="91"/>
      <c r="C71" s="91" t="s">
        <v>3297</v>
      </c>
      <c r="D71" s="188">
        <v>1478</v>
      </c>
      <c r="E71" s="434"/>
      <c r="F71" s="432"/>
    </row>
    <row r="72" spans="1:6">
      <c r="A72" s="511"/>
      <c r="B72" s="12"/>
      <c r="C72" s="12" t="s">
        <v>3301</v>
      </c>
      <c r="D72" s="188">
        <v>1478</v>
      </c>
      <c r="E72" s="100"/>
    </row>
    <row r="73" spans="1:6">
      <c r="A73" s="511"/>
      <c r="B73" s="12"/>
      <c r="C73" s="32" t="s">
        <v>3306</v>
      </c>
      <c r="D73" s="188">
        <v>1478</v>
      </c>
      <c r="E73" s="100"/>
    </row>
    <row r="74" spans="1:6">
      <c r="A74" s="511"/>
      <c r="B74" s="12"/>
      <c r="C74" s="12" t="s">
        <v>3293</v>
      </c>
      <c r="D74" s="188">
        <v>1478</v>
      </c>
      <c r="E74" s="100"/>
    </row>
    <row r="75" spans="1:6">
      <c r="A75" s="511"/>
      <c r="B75" s="12"/>
      <c r="C75" s="12" t="s">
        <v>3294</v>
      </c>
      <c r="D75" s="188">
        <v>1478</v>
      </c>
      <c r="E75" s="100"/>
    </row>
    <row r="76" spans="1:6">
      <c r="A76" s="511"/>
      <c r="B76" s="12"/>
      <c r="C76" s="12" t="s">
        <v>3295</v>
      </c>
      <c r="D76" s="188">
        <v>1478</v>
      </c>
      <c r="E76" s="100"/>
    </row>
    <row r="77" spans="1:6">
      <c r="A77" s="511"/>
      <c r="B77" s="12"/>
      <c r="C77" s="12" t="s">
        <v>3296</v>
      </c>
      <c r="D77" s="188">
        <v>1478</v>
      </c>
      <c r="E77" s="100"/>
    </row>
    <row r="78" spans="1:6">
      <c r="A78" s="511"/>
      <c r="B78" s="12"/>
      <c r="C78" s="12" t="s">
        <v>3298</v>
      </c>
      <c r="D78" s="188">
        <v>1478</v>
      </c>
      <c r="E78" s="100"/>
    </row>
    <row r="79" spans="1:6">
      <c r="A79" s="511"/>
      <c r="B79" s="12"/>
      <c r="C79" s="12" t="s">
        <v>3299</v>
      </c>
      <c r="D79" s="188">
        <v>1478</v>
      </c>
      <c r="E79" s="100"/>
    </row>
    <row r="80" spans="1:6">
      <c r="A80" s="511"/>
      <c r="B80" s="12"/>
      <c r="C80" s="12" t="s">
        <v>3300</v>
      </c>
      <c r="D80" s="188">
        <v>1478</v>
      </c>
      <c r="E80" s="100"/>
    </row>
    <row r="81" spans="1:8" ht="14.25" thickBot="1">
      <c r="A81" s="512"/>
      <c r="B81" s="92"/>
      <c r="C81" s="92" t="s">
        <v>3296</v>
      </c>
      <c r="D81" s="188">
        <v>1478</v>
      </c>
      <c r="E81" s="101"/>
    </row>
    <row r="82" spans="1:8">
      <c r="A82" s="510">
        <v>25</v>
      </c>
      <c r="B82" s="91"/>
      <c r="C82" s="91" t="s">
        <v>3297</v>
      </c>
      <c r="D82" s="188">
        <v>1478</v>
      </c>
      <c r="E82" s="99"/>
    </row>
    <row r="83" spans="1:8">
      <c r="A83" s="511"/>
      <c r="B83" s="12"/>
      <c r="C83" s="12" t="s">
        <v>3301</v>
      </c>
      <c r="D83" s="188">
        <v>1478</v>
      </c>
      <c r="E83" s="100"/>
    </row>
    <row r="84" spans="1:8">
      <c r="A84" s="511"/>
      <c r="B84" s="12"/>
      <c r="C84" s="32" t="s">
        <v>3306</v>
      </c>
      <c r="D84" s="188">
        <v>1478</v>
      </c>
      <c r="E84" s="100"/>
      <c r="G84" s="220"/>
      <c r="H84" s="220"/>
    </row>
    <row r="85" spans="1:8">
      <c r="A85" s="511"/>
      <c r="B85" s="12"/>
      <c r="C85" s="12" t="s">
        <v>3293</v>
      </c>
      <c r="D85" s="188">
        <v>1478</v>
      </c>
      <c r="E85" s="100"/>
    </row>
    <row r="86" spans="1:8">
      <c r="A86" s="511"/>
      <c r="B86" s="12"/>
      <c r="C86" s="12" t="s">
        <v>3294</v>
      </c>
      <c r="D86" s="188">
        <v>1478</v>
      </c>
      <c r="E86" s="100"/>
    </row>
    <row r="87" spans="1:8">
      <c r="A87" s="511"/>
      <c r="B87" s="12"/>
      <c r="C87" s="12" t="s">
        <v>3295</v>
      </c>
      <c r="D87" s="188">
        <v>1478</v>
      </c>
      <c r="E87" s="100"/>
    </row>
    <row r="88" spans="1:8">
      <c r="A88" s="511"/>
      <c r="B88" s="12"/>
      <c r="C88" s="12" t="s">
        <v>3296</v>
      </c>
      <c r="D88" s="188">
        <v>1478</v>
      </c>
      <c r="E88" s="100"/>
    </row>
    <row r="89" spans="1:8">
      <c r="A89" s="511"/>
      <c r="B89" s="12"/>
      <c r="C89" s="12" t="s">
        <v>3298</v>
      </c>
      <c r="D89" s="188">
        <v>1478</v>
      </c>
      <c r="E89" s="100"/>
    </row>
    <row r="90" spans="1:8">
      <c r="A90" s="511"/>
      <c r="B90" s="12"/>
      <c r="C90" s="12" t="s">
        <v>3299</v>
      </c>
      <c r="D90" s="188">
        <v>1478</v>
      </c>
      <c r="E90" s="100"/>
    </row>
    <row r="91" spans="1:8">
      <c r="A91" s="511"/>
      <c r="B91" s="12"/>
      <c r="C91" s="12" t="s">
        <v>3300</v>
      </c>
      <c r="D91" s="188">
        <v>1478</v>
      </c>
      <c r="E91" s="100"/>
    </row>
    <row r="92" spans="1:8" ht="14.25" thickBot="1">
      <c r="A92" s="512"/>
      <c r="B92" s="92"/>
      <c r="C92" s="92" t="s">
        <v>3296</v>
      </c>
      <c r="D92" s="188">
        <v>1478</v>
      </c>
      <c r="E92" s="101"/>
    </row>
    <row r="93" spans="1:8">
      <c r="A93" s="510">
        <v>27</v>
      </c>
      <c r="B93" s="91"/>
      <c r="C93" s="91" t="s">
        <v>3297</v>
      </c>
      <c r="D93" s="188">
        <v>1478</v>
      </c>
      <c r="E93" s="99"/>
    </row>
    <row r="94" spans="1:8">
      <c r="A94" s="511"/>
      <c r="B94" s="12"/>
      <c r="C94" s="12" t="s">
        <v>3301</v>
      </c>
      <c r="D94" s="188">
        <v>1478</v>
      </c>
      <c r="E94" s="100"/>
    </row>
    <row r="95" spans="1:8">
      <c r="A95" s="511"/>
      <c r="B95" s="12"/>
      <c r="C95" s="32" t="s">
        <v>3306</v>
      </c>
      <c r="D95" s="188">
        <v>1478</v>
      </c>
      <c r="E95" s="100"/>
    </row>
    <row r="96" spans="1:8">
      <c r="A96" s="511"/>
      <c r="B96" s="12"/>
      <c r="C96" s="12" t="s">
        <v>3293</v>
      </c>
      <c r="D96" s="188">
        <v>1478</v>
      </c>
      <c r="E96" s="100"/>
    </row>
    <row r="97" spans="1:5">
      <c r="A97" s="511"/>
      <c r="B97" s="12"/>
      <c r="C97" s="12" t="s">
        <v>3294</v>
      </c>
      <c r="D97" s="188">
        <v>1478</v>
      </c>
      <c r="E97" s="100"/>
    </row>
    <row r="98" spans="1:5">
      <c r="A98" s="511"/>
      <c r="B98" s="12"/>
      <c r="C98" s="12" t="s">
        <v>3295</v>
      </c>
      <c r="D98" s="188">
        <v>1478</v>
      </c>
      <c r="E98" s="100"/>
    </row>
    <row r="99" spans="1:5">
      <c r="A99" s="511"/>
      <c r="B99" s="12"/>
      <c r="C99" s="12" t="s">
        <v>3296</v>
      </c>
      <c r="D99" s="188">
        <v>1478</v>
      </c>
      <c r="E99" s="100"/>
    </row>
    <row r="100" spans="1:5">
      <c r="A100" s="511"/>
      <c r="B100" s="12"/>
      <c r="C100" s="12" t="s">
        <v>3298</v>
      </c>
      <c r="D100" s="188">
        <v>1478</v>
      </c>
      <c r="E100" s="100"/>
    </row>
    <row r="101" spans="1:5">
      <c r="A101" s="511"/>
      <c r="B101" s="12"/>
      <c r="C101" s="12" t="s">
        <v>3299</v>
      </c>
      <c r="D101" s="188">
        <v>1478</v>
      </c>
      <c r="E101" s="100"/>
    </row>
    <row r="102" spans="1:5">
      <c r="A102" s="511"/>
      <c r="B102" s="12"/>
      <c r="C102" s="12" t="s">
        <v>3300</v>
      </c>
      <c r="D102" s="188">
        <v>1478</v>
      </c>
      <c r="E102" s="100"/>
    </row>
    <row r="103" spans="1:5" ht="14.25" thickBot="1">
      <c r="A103" s="512"/>
      <c r="B103" s="92"/>
      <c r="C103" s="92" t="s">
        <v>3296</v>
      </c>
      <c r="D103" s="188">
        <v>1478</v>
      </c>
      <c r="E103" s="101"/>
    </row>
    <row r="104" spans="1:5">
      <c r="A104" s="510">
        <v>26</v>
      </c>
      <c r="B104" s="91"/>
      <c r="C104" s="91" t="s">
        <v>3297</v>
      </c>
      <c r="D104" s="188">
        <v>1478</v>
      </c>
      <c r="E104" s="99"/>
    </row>
    <row r="105" spans="1:5">
      <c r="A105" s="511"/>
      <c r="B105" s="12"/>
      <c r="C105" s="12" t="s">
        <v>3301</v>
      </c>
      <c r="D105" s="188">
        <v>1478</v>
      </c>
      <c r="E105" s="100"/>
    </row>
    <row r="106" spans="1:5">
      <c r="A106" s="511"/>
      <c r="B106" s="12"/>
      <c r="C106" s="32" t="s">
        <v>3306</v>
      </c>
      <c r="D106" s="188">
        <v>1478</v>
      </c>
      <c r="E106" s="100"/>
    </row>
    <row r="107" spans="1:5">
      <c r="A107" s="511"/>
      <c r="B107" s="12"/>
      <c r="C107" s="12" t="s">
        <v>3293</v>
      </c>
      <c r="D107" s="188">
        <v>1478</v>
      </c>
      <c r="E107" s="100"/>
    </row>
    <row r="108" spans="1:5">
      <c r="A108" s="511"/>
      <c r="B108" s="12"/>
      <c r="C108" s="12" t="s">
        <v>3294</v>
      </c>
      <c r="D108" s="188">
        <v>1478</v>
      </c>
      <c r="E108" s="100"/>
    </row>
    <row r="109" spans="1:5">
      <c r="A109" s="511"/>
      <c r="B109" s="12"/>
      <c r="C109" s="12" t="s">
        <v>3295</v>
      </c>
      <c r="D109" s="188">
        <v>1478</v>
      </c>
      <c r="E109" s="100"/>
    </row>
    <row r="110" spans="1:5">
      <c r="A110" s="511"/>
      <c r="B110" s="12"/>
      <c r="C110" s="12" t="s">
        <v>3296</v>
      </c>
      <c r="D110" s="188">
        <v>1478</v>
      </c>
      <c r="E110" s="100"/>
    </row>
    <row r="111" spans="1:5">
      <c r="A111" s="511"/>
      <c r="B111" s="12"/>
      <c r="C111" s="12" t="s">
        <v>3298</v>
      </c>
      <c r="D111" s="188">
        <v>1478</v>
      </c>
      <c r="E111" s="100"/>
    </row>
    <row r="112" spans="1:5">
      <c r="A112" s="511"/>
      <c r="B112" s="12"/>
      <c r="C112" s="12" t="s">
        <v>3299</v>
      </c>
      <c r="D112" s="188">
        <v>1478</v>
      </c>
      <c r="E112" s="100"/>
    </row>
    <row r="113" spans="1:5">
      <c r="A113" s="511"/>
      <c r="B113" s="12"/>
      <c r="C113" s="12" t="s">
        <v>3300</v>
      </c>
      <c r="D113" s="188">
        <v>1478</v>
      </c>
      <c r="E113" s="100"/>
    </row>
    <row r="114" spans="1:5" ht="14.25" thickBot="1">
      <c r="A114" s="512"/>
      <c r="B114" s="92"/>
      <c r="C114" s="92" t="s">
        <v>3296</v>
      </c>
      <c r="D114" s="188">
        <v>1478</v>
      </c>
      <c r="E114" s="101"/>
    </row>
    <row r="115" spans="1:5">
      <c r="A115" s="510">
        <v>36</v>
      </c>
      <c r="B115" s="91"/>
      <c r="C115" s="91" t="s">
        <v>3297</v>
      </c>
      <c r="D115" s="188">
        <v>1478</v>
      </c>
      <c r="E115" s="99"/>
    </row>
    <row r="116" spans="1:5">
      <c r="A116" s="511"/>
      <c r="B116" s="12"/>
      <c r="C116" s="12" t="s">
        <v>3301</v>
      </c>
      <c r="D116" s="188">
        <v>1478</v>
      </c>
      <c r="E116" s="100"/>
    </row>
    <row r="117" spans="1:5">
      <c r="A117" s="511"/>
      <c r="B117" s="12"/>
      <c r="C117" s="32" t="s">
        <v>3306</v>
      </c>
      <c r="D117" s="188">
        <v>1478</v>
      </c>
      <c r="E117" s="100"/>
    </row>
    <row r="118" spans="1:5">
      <c r="A118" s="511"/>
      <c r="B118" s="12"/>
      <c r="C118" s="12" t="s">
        <v>3293</v>
      </c>
      <c r="D118" s="188">
        <v>1478</v>
      </c>
      <c r="E118" s="100"/>
    </row>
    <row r="119" spans="1:5">
      <c r="A119" s="511"/>
      <c r="B119" s="12"/>
      <c r="C119" s="12" t="s">
        <v>3294</v>
      </c>
      <c r="D119" s="188">
        <v>1478</v>
      </c>
      <c r="E119" s="100"/>
    </row>
    <row r="120" spans="1:5">
      <c r="A120" s="511"/>
      <c r="B120" s="12"/>
      <c r="C120" s="12" t="s">
        <v>3295</v>
      </c>
      <c r="D120" s="188">
        <v>1478</v>
      </c>
      <c r="E120" s="100"/>
    </row>
    <row r="121" spans="1:5">
      <c r="A121" s="511"/>
      <c r="B121" s="12"/>
      <c r="C121" s="12" t="s">
        <v>3296</v>
      </c>
      <c r="D121" s="188">
        <v>1478</v>
      </c>
      <c r="E121" s="100"/>
    </row>
    <row r="122" spans="1:5">
      <c r="A122" s="511"/>
      <c r="B122" s="12"/>
      <c r="C122" s="12" t="s">
        <v>3298</v>
      </c>
      <c r="D122" s="188">
        <v>1478</v>
      </c>
      <c r="E122" s="100"/>
    </row>
    <row r="123" spans="1:5">
      <c r="A123" s="511"/>
      <c r="B123" s="12"/>
      <c r="C123" s="12" t="s">
        <v>3299</v>
      </c>
      <c r="D123" s="188">
        <v>1478</v>
      </c>
      <c r="E123" s="100"/>
    </row>
    <row r="124" spans="1:5">
      <c r="A124" s="511"/>
      <c r="B124" s="12"/>
      <c r="C124" s="12" t="s">
        <v>3300</v>
      </c>
      <c r="D124" s="188">
        <v>1478</v>
      </c>
      <c r="E124" s="100"/>
    </row>
    <row r="125" spans="1:5" ht="14.25" thickBot="1">
      <c r="A125" s="512"/>
      <c r="B125" s="92"/>
      <c r="C125" s="92" t="s">
        <v>3296</v>
      </c>
      <c r="D125" s="188">
        <v>1478</v>
      </c>
      <c r="E125" s="101"/>
    </row>
    <row r="126" spans="1:5">
      <c r="A126" s="510">
        <v>30</v>
      </c>
      <c r="B126" s="91"/>
      <c r="C126" s="91" t="s">
        <v>3297</v>
      </c>
      <c r="D126" s="188">
        <v>1478</v>
      </c>
      <c r="E126" s="99"/>
    </row>
    <row r="127" spans="1:5">
      <c r="A127" s="511"/>
      <c r="B127" s="12"/>
      <c r="C127" s="12" t="s">
        <v>3301</v>
      </c>
      <c r="D127" s="188">
        <v>1478</v>
      </c>
      <c r="E127" s="100"/>
    </row>
    <row r="128" spans="1:5">
      <c r="A128" s="511"/>
      <c r="B128" s="12"/>
      <c r="C128" s="32" t="s">
        <v>3306</v>
      </c>
      <c r="D128" s="188">
        <v>1478</v>
      </c>
      <c r="E128" s="100"/>
    </row>
    <row r="129" spans="1:5">
      <c r="A129" s="511"/>
      <c r="B129" s="12"/>
      <c r="C129" s="12" t="s">
        <v>3293</v>
      </c>
      <c r="D129" s="188">
        <v>1478</v>
      </c>
      <c r="E129" s="100"/>
    </row>
    <row r="130" spans="1:5">
      <c r="A130" s="511"/>
      <c r="B130" s="12"/>
      <c r="C130" s="12" t="s">
        <v>3294</v>
      </c>
      <c r="D130" s="188">
        <v>1478</v>
      </c>
      <c r="E130" s="100"/>
    </row>
    <row r="131" spans="1:5">
      <c r="A131" s="511"/>
      <c r="B131" s="12"/>
      <c r="C131" s="12" t="s">
        <v>3295</v>
      </c>
      <c r="D131" s="188">
        <v>1478</v>
      </c>
      <c r="E131" s="100"/>
    </row>
    <row r="132" spans="1:5">
      <c r="A132" s="511"/>
      <c r="B132" s="12"/>
      <c r="C132" s="12" t="s">
        <v>3296</v>
      </c>
      <c r="D132" s="188">
        <v>1478</v>
      </c>
      <c r="E132" s="100"/>
    </row>
    <row r="133" spans="1:5">
      <c r="A133" s="511"/>
      <c r="B133" s="12"/>
      <c r="C133" s="12" t="s">
        <v>3298</v>
      </c>
      <c r="D133" s="188">
        <v>1478</v>
      </c>
      <c r="E133" s="100"/>
    </row>
    <row r="134" spans="1:5">
      <c r="A134" s="511"/>
      <c r="B134" s="12"/>
      <c r="C134" s="12" t="s">
        <v>3299</v>
      </c>
      <c r="D134" s="188">
        <v>1478</v>
      </c>
      <c r="E134" s="100"/>
    </row>
    <row r="135" spans="1:5">
      <c r="A135" s="511"/>
      <c r="B135" s="12"/>
      <c r="C135" s="12" t="s">
        <v>3300</v>
      </c>
      <c r="D135" s="188">
        <v>1478</v>
      </c>
      <c r="E135" s="100"/>
    </row>
    <row r="136" spans="1:5" ht="14.25" thickBot="1">
      <c r="A136" s="512"/>
      <c r="B136" s="92"/>
      <c r="C136" s="92" t="s">
        <v>3296</v>
      </c>
      <c r="D136" s="188">
        <v>1478</v>
      </c>
      <c r="E136" s="101"/>
    </row>
    <row r="137" spans="1:5">
      <c r="A137" s="510">
        <v>19</v>
      </c>
      <c r="B137" s="91"/>
      <c r="C137" s="91" t="s">
        <v>3297</v>
      </c>
      <c r="D137" s="188">
        <v>1478</v>
      </c>
      <c r="E137" s="99"/>
    </row>
    <row r="138" spans="1:5">
      <c r="A138" s="511"/>
      <c r="B138" s="12"/>
      <c r="C138" s="12" t="s">
        <v>3301</v>
      </c>
      <c r="D138" s="188">
        <v>1478</v>
      </c>
      <c r="E138" s="100"/>
    </row>
    <row r="139" spans="1:5">
      <c r="A139" s="511"/>
      <c r="B139" s="12"/>
      <c r="C139" s="32" t="s">
        <v>3306</v>
      </c>
      <c r="D139" s="188">
        <v>1478</v>
      </c>
      <c r="E139" s="100"/>
    </row>
    <row r="140" spans="1:5">
      <c r="A140" s="511"/>
      <c r="B140" s="12"/>
      <c r="C140" s="12" t="s">
        <v>3293</v>
      </c>
      <c r="D140" s="188">
        <v>1478</v>
      </c>
      <c r="E140" s="100"/>
    </row>
    <row r="141" spans="1:5">
      <c r="A141" s="511"/>
      <c r="B141" s="12"/>
      <c r="C141" s="12" t="s">
        <v>3294</v>
      </c>
      <c r="D141" s="188">
        <v>1478</v>
      </c>
      <c r="E141" s="100"/>
    </row>
    <row r="142" spans="1:5">
      <c r="A142" s="511"/>
      <c r="B142" s="12"/>
      <c r="C142" s="12" t="s">
        <v>3295</v>
      </c>
      <c r="D142" s="188">
        <v>1478</v>
      </c>
      <c r="E142" s="100"/>
    </row>
    <row r="143" spans="1:5">
      <c r="A143" s="511"/>
      <c r="B143" s="12"/>
      <c r="C143" s="12" t="s">
        <v>3296</v>
      </c>
      <c r="D143" s="188">
        <v>1478</v>
      </c>
      <c r="E143" s="100"/>
    </row>
    <row r="144" spans="1:5">
      <c r="A144" s="511"/>
      <c r="B144" s="12"/>
      <c r="C144" s="12" t="s">
        <v>3298</v>
      </c>
      <c r="D144" s="188">
        <v>1478</v>
      </c>
      <c r="E144" s="100"/>
    </row>
    <row r="145" spans="1:5">
      <c r="A145" s="511"/>
      <c r="B145" s="12"/>
      <c r="C145" s="12" t="s">
        <v>3299</v>
      </c>
      <c r="D145" s="188">
        <v>1478</v>
      </c>
      <c r="E145" s="100"/>
    </row>
    <row r="146" spans="1:5">
      <c r="A146" s="511"/>
      <c r="B146" s="12"/>
      <c r="C146" s="12" t="s">
        <v>3300</v>
      </c>
      <c r="D146" s="188">
        <v>1478</v>
      </c>
      <c r="E146" s="100"/>
    </row>
    <row r="147" spans="1:5" ht="14.25" thickBot="1">
      <c r="A147" s="512"/>
      <c r="B147" s="92"/>
      <c r="C147" s="92" t="s">
        <v>3296</v>
      </c>
      <c r="D147" s="188">
        <v>1478</v>
      </c>
      <c r="E147" s="101"/>
    </row>
    <row r="148" spans="1:5">
      <c r="A148" s="510">
        <v>22</v>
      </c>
      <c r="B148" s="91"/>
      <c r="C148" s="91" t="s">
        <v>3297</v>
      </c>
      <c r="D148" s="188">
        <v>1478</v>
      </c>
      <c r="E148" s="99"/>
    </row>
    <row r="149" spans="1:5">
      <c r="A149" s="511"/>
      <c r="B149" s="12"/>
      <c r="C149" s="12" t="s">
        <v>3301</v>
      </c>
      <c r="D149" s="188">
        <v>1478</v>
      </c>
      <c r="E149" s="100"/>
    </row>
    <row r="150" spans="1:5">
      <c r="A150" s="511"/>
      <c r="B150" s="12"/>
      <c r="C150" s="32" t="s">
        <v>3306</v>
      </c>
      <c r="D150" s="188">
        <v>1478</v>
      </c>
      <c r="E150" s="100"/>
    </row>
    <row r="151" spans="1:5">
      <c r="A151" s="511"/>
      <c r="B151" s="12"/>
      <c r="C151" s="12" t="s">
        <v>3293</v>
      </c>
      <c r="D151" s="188">
        <v>1478</v>
      </c>
      <c r="E151" s="100"/>
    </row>
    <row r="152" spans="1:5">
      <c r="A152" s="511"/>
      <c r="B152" s="12"/>
      <c r="C152" s="12" t="s">
        <v>3294</v>
      </c>
      <c r="D152" s="188">
        <v>1478</v>
      </c>
      <c r="E152" s="100"/>
    </row>
    <row r="153" spans="1:5">
      <c r="A153" s="511"/>
      <c r="B153" s="12"/>
      <c r="C153" s="12" t="s">
        <v>3295</v>
      </c>
      <c r="D153" s="188">
        <v>1478</v>
      </c>
      <c r="E153" s="100"/>
    </row>
    <row r="154" spans="1:5">
      <c r="A154" s="511"/>
      <c r="B154" s="12"/>
      <c r="C154" s="12" t="s">
        <v>3296</v>
      </c>
      <c r="D154" s="188">
        <v>1478</v>
      </c>
      <c r="E154" s="100"/>
    </row>
    <row r="155" spans="1:5">
      <c r="A155" s="511"/>
      <c r="B155" s="12"/>
      <c r="C155" s="12" t="s">
        <v>3298</v>
      </c>
      <c r="D155" s="188">
        <v>1478</v>
      </c>
      <c r="E155" s="100"/>
    </row>
    <row r="156" spans="1:5">
      <c r="A156" s="511"/>
      <c r="B156" s="12"/>
      <c r="C156" s="12" t="s">
        <v>3299</v>
      </c>
      <c r="D156" s="188">
        <v>1478</v>
      </c>
      <c r="E156" s="100"/>
    </row>
    <row r="157" spans="1:5">
      <c r="A157" s="511"/>
      <c r="B157" s="12"/>
      <c r="C157" s="12" t="s">
        <v>3300</v>
      </c>
      <c r="D157" s="188">
        <v>1478</v>
      </c>
      <c r="E157" s="100"/>
    </row>
    <row r="158" spans="1:5" ht="14.25" thickBot="1">
      <c r="A158" s="512"/>
      <c r="B158" s="92"/>
      <c r="C158" s="92" t="s">
        <v>3296</v>
      </c>
      <c r="D158" s="188">
        <v>1478</v>
      </c>
      <c r="E158" s="101"/>
    </row>
    <row r="159" spans="1:5">
      <c r="A159" s="510">
        <v>39</v>
      </c>
      <c r="B159" s="91"/>
      <c r="C159" s="91" t="s">
        <v>3297</v>
      </c>
      <c r="D159" s="188">
        <v>1478</v>
      </c>
      <c r="E159" s="99"/>
    </row>
    <row r="160" spans="1:5">
      <c r="A160" s="511"/>
      <c r="B160" s="12"/>
      <c r="C160" s="12" t="s">
        <v>3301</v>
      </c>
      <c r="D160" s="188">
        <v>1478</v>
      </c>
      <c r="E160" s="100"/>
    </row>
    <row r="161" spans="1:5">
      <c r="A161" s="511"/>
      <c r="B161" s="12"/>
      <c r="C161" s="32" t="s">
        <v>3306</v>
      </c>
      <c r="D161" s="188">
        <v>1478</v>
      </c>
      <c r="E161" s="100"/>
    </row>
    <row r="162" spans="1:5">
      <c r="A162" s="511"/>
      <c r="B162" s="12"/>
      <c r="C162" s="12" t="s">
        <v>3293</v>
      </c>
      <c r="D162" s="188">
        <v>1478</v>
      </c>
      <c r="E162" s="100"/>
    </row>
    <row r="163" spans="1:5">
      <c r="A163" s="511"/>
      <c r="B163" s="12"/>
      <c r="C163" s="12" t="s">
        <v>3294</v>
      </c>
      <c r="D163" s="188">
        <v>1478</v>
      </c>
      <c r="E163" s="100"/>
    </row>
    <row r="164" spans="1:5">
      <c r="A164" s="511"/>
      <c r="B164" s="12"/>
      <c r="C164" s="12" t="s">
        <v>3295</v>
      </c>
      <c r="D164" s="188">
        <v>1478</v>
      </c>
      <c r="E164" s="100"/>
    </row>
    <row r="165" spans="1:5">
      <c r="A165" s="511"/>
      <c r="B165" s="12"/>
      <c r="C165" s="12" t="s">
        <v>3296</v>
      </c>
      <c r="D165" s="188">
        <v>1478</v>
      </c>
      <c r="E165" s="100"/>
    </row>
    <row r="166" spans="1:5">
      <c r="A166" s="511"/>
      <c r="B166" s="12"/>
      <c r="C166" s="12" t="s">
        <v>3298</v>
      </c>
      <c r="D166" s="188">
        <v>1478</v>
      </c>
      <c r="E166" s="100"/>
    </row>
    <row r="167" spans="1:5">
      <c r="A167" s="511"/>
      <c r="B167" s="12"/>
      <c r="C167" s="12" t="s">
        <v>3299</v>
      </c>
      <c r="D167" s="188">
        <v>1478</v>
      </c>
      <c r="E167" s="100"/>
    </row>
    <row r="168" spans="1:5">
      <c r="A168" s="511"/>
      <c r="B168" s="12"/>
      <c r="C168" s="12" t="s">
        <v>3300</v>
      </c>
      <c r="D168" s="188">
        <v>1478</v>
      </c>
      <c r="E168" s="100"/>
    </row>
    <row r="169" spans="1:5" ht="14.25" thickBot="1">
      <c r="A169" s="512"/>
      <c r="B169" s="92"/>
      <c r="C169" s="92" t="s">
        <v>3296</v>
      </c>
      <c r="D169" s="188">
        <v>1478</v>
      </c>
      <c r="E169" s="101"/>
    </row>
    <row r="170" spans="1:5">
      <c r="A170" s="510">
        <v>34</v>
      </c>
      <c r="B170" s="91"/>
      <c r="C170" s="91" t="s">
        <v>3297</v>
      </c>
      <c r="D170" s="435">
        <v>1958</v>
      </c>
      <c r="E170" s="99"/>
    </row>
    <row r="171" spans="1:5">
      <c r="A171" s="511"/>
      <c r="B171" s="12"/>
      <c r="C171" s="12" t="s">
        <v>3301</v>
      </c>
      <c r="D171" s="435">
        <v>1958</v>
      </c>
      <c r="E171" s="100"/>
    </row>
    <row r="172" spans="1:5">
      <c r="A172" s="511"/>
      <c r="B172" s="12"/>
      <c r="C172" s="32" t="s">
        <v>3306</v>
      </c>
      <c r="D172" s="435">
        <v>1958</v>
      </c>
      <c r="E172" s="100"/>
    </row>
    <row r="173" spans="1:5">
      <c r="A173" s="511"/>
      <c r="B173" s="12"/>
      <c r="C173" s="12" t="s">
        <v>3293</v>
      </c>
      <c r="D173" s="435">
        <v>1958</v>
      </c>
      <c r="E173" s="100"/>
    </row>
    <row r="174" spans="1:5">
      <c r="A174" s="511"/>
      <c r="B174" s="12"/>
      <c r="C174" s="12" t="s">
        <v>3294</v>
      </c>
      <c r="D174" s="435">
        <v>1958</v>
      </c>
      <c r="E174" s="100"/>
    </row>
    <row r="175" spans="1:5">
      <c r="A175" s="511"/>
      <c r="B175" s="12"/>
      <c r="C175" s="12" t="s">
        <v>3295</v>
      </c>
      <c r="D175" s="435">
        <v>1958</v>
      </c>
      <c r="E175" s="100"/>
    </row>
    <row r="176" spans="1:5">
      <c r="A176" s="511"/>
      <c r="B176" s="12"/>
      <c r="C176" s="12" t="s">
        <v>3296</v>
      </c>
      <c r="D176" s="435">
        <v>1958</v>
      </c>
      <c r="E176" s="100"/>
    </row>
    <row r="177" spans="1:5">
      <c r="A177" s="511"/>
      <c r="B177" s="12"/>
      <c r="C177" s="12" t="s">
        <v>3298</v>
      </c>
      <c r="D177" s="435">
        <v>1958</v>
      </c>
      <c r="E177" s="100"/>
    </row>
    <row r="178" spans="1:5">
      <c r="A178" s="511"/>
      <c r="B178" s="12"/>
      <c r="C178" s="12" t="s">
        <v>3299</v>
      </c>
      <c r="D178" s="435">
        <v>1958</v>
      </c>
      <c r="E178" s="100"/>
    </row>
    <row r="179" spans="1:5">
      <c r="A179" s="511"/>
      <c r="B179" s="12"/>
      <c r="C179" s="12" t="s">
        <v>3300</v>
      </c>
      <c r="D179" s="435">
        <v>1958</v>
      </c>
      <c r="E179" s="100"/>
    </row>
    <row r="180" spans="1:5" ht="14.25" thickBot="1">
      <c r="A180" s="512"/>
      <c r="B180" s="92"/>
      <c r="C180" s="92" t="s">
        <v>3296</v>
      </c>
      <c r="D180" s="435">
        <v>1958</v>
      </c>
      <c r="E180" s="101"/>
    </row>
    <row r="181" spans="1:5">
      <c r="A181" s="510">
        <v>20</v>
      </c>
      <c r="B181" s="91"/>
      <c r="C181" s="91" t="s">
        <v>3297</v>
      </c>
      <c r="D181" s="435">
        <v>1958</v>
      </c>
      <c r="E181" s="99"/>
    </row>
    <row r="182" spans="1:5">
      <c r="A182" s="511"/>
      <c r="B182" s="12"/>
      <c r="C182" s="12" t="s">
        <v>3301</v>
      </c>
      <c r="D182" s="435">
        <v>1958</v>
      </c>
      <c r="E182" s="100"/>
    </row>
    <row r="183" spans="1:5">
      <c r="A183" s="511"/>
      <c r="B183" s="12"/>
      <c r="C183" s="32" t="s">
        <v>3306</v>
      </c>
      <c r="D183" s="435">
        <v>1958</v>
      </c>
      <c r="E183" s="100"/>
    </row>
    <row r="184" spans="1:5">
      <c r="A184" s="511"/>
      <c r="B184" s="12"/>
      <c r="C184" s="12" t="s">
        <v>3293</v>
      </c>
      <c r="D184" s="435">
        <v>1958</v>
      </c>
      <c r="E184" s="100"/>
    </row>
    <row r="185" spans="1:5">
      <c r="A185" s="511"/>
      <c r="B185" s="12"/>
      <c r="C185" s="12" t="s">
        <v>3294</v>
      </c>
      <c r="D185" s="435">
        <v>1958</v>
      </c>
      <c r="E185" s="100"/>
    </row>
    <row r="186" spans="1:5">
      <c r="A186" s="511"/>
      <c r="B186" s="12"/>
      <c r="C186" s="12" t="s">
        <v>3295</v>
      </c>
      <c r="D186" s="435">
        <v>1958</v>
      </c>
      <c r="E186" s="100"/>
    </row>
    <row r="187" spans="1:5">
      <c r="A187" s="511"/>
      <c r="B187" s="12"/>
      <c r="C187" s="12" t="s">
        <v>3296</v>
      </c>
      <c r="D187" s="435">
        <v>1958</v>
      </c>
      <c r="E187" s="100"/>
    </row>
    <row r="188" spans="1:5">
      <c r="A188" s="511"/>
      <c r="B188" s="12"/>
      <c r="C188" s="12" t="s">
        <v>3298</v>
      </c>
      <c r="D188" s="435">
        <v>1958</v>
      </c>
      <c r="E188" s="100"/>
    </row>
    <row r="189" spans="1:5">
      <c r="A189" s="511"/>
      <c r="B189" s="12"/>
      <c r="C189" s="12" t="s">
        <v>3299</v>
      </c>
      <c r="D189" s="435">
        <v>1958</v>
      </c>
      <c r="E189" s="100"/>
    </row>
    <row r="190" spans="1:5">
      <c r="A190" s="511"/>
      <c r="B190" s="12"/>
      <c r="C190" s="12" t="s">
        <v>3300</v>
      </c>
      <c r="D190" s="435">
        <v>1958</v>
      </c>
      <c r="E190" s="100"/>
    </row>
    <row r="191" spans="1:5" ht="14.25" thickBot="1">
      <c r="A191" s="512"/>
      <c r="B191" s="92"/>
      <c r="C191" s="92" t="s">
        <v>3296</v>
      </c>
      <c r="D191" s="435">
        <v>1958</v>
      </c>
      <c r="E191" s="101"/>
    </row>
    <row r="192" spans="1:5">
      <c r="A192" s="510">
        <v>31</v>
      </c>
      <c r="B192" s="91"/>
      <c r="C192" s="91" t="s">
        <v>3297</v>
      </c>
      <c r="D192" s="435">
        <v>1958</v>
      </c>
      <c r="E192" s="99"/>
    </row>
    <row r="193" spans="1:5">
      <c r="A193" s="511"/>
      <c r="B193" s="12"/>
      <c r="C193" s="12" t="s">
        <v>3301</v>
      </c>
      <c r="D193" s="435">
        <v>1958</v>
      </c>
      <c r="E193" s="100"/>
    </row>
    <row r="194" spans="1:5">
      <c r="A194" s="511"/>
      <c r="B194" s="12"/>
      <c r="C194" s="32" t="s">
        <v>3306</v>
      </c>
      <c r="D194" s="435">
        <v>1958</v>
      </c>
      <c r="E194" s="100"/>
    </row>
    <row r="195" spans="1:5">
      <c r="A195" s="511"/>
      <c r="B195" s="12"/>
      <c r="C195" s="12" t="s">
        <v>3293</v>
      </c>
      <c r="D195" s="435">
        <v>1958</v>
      </c>
      <c r="E195" s="100"/>
    </row>
    <row r="196" spans="1:5">
      <c r="A196" s="511"/>
      <c r="B196" s="12"/>
      <c r="C196" s="12" t="s">
        <v>3294</v>
      </c>
      <c r="D196" s="435">
        <v>1958</v>
      </c>
      <c r="E196" s="100"/>
    </row>
    <row r="197" spans="1:5">
      <c r="A197" s="511"/>
      <c r="B197" s="12"/>
      <c r="C197" s="12" t="s">
        <v>3295</v>
      </c>
      <c r="D197" s="435">
        <v>1958</v>
      </c>
      <c r="E197" s="100"/>
    </row>
    <row r="198" spans="1:5">
      <c r="A198" s="511"/>
      <c r="B198" s="12"/>
      <c r="C198" s="12" t="s">
        <v>3296</v>
      </c>
      <c r="D198" s="435">
        <v>1958</v>
      </c>
      <c r="E198" s="100"/>
    </row>
    <row r="199" spans="1:5">
      <c r="A199" s="511"/>
      <c r="B199" s="12"/>
      <c r="C199" s="12" t="s">
        <v>3298</v>
      </c>
      <c r="D199" s="435">
        <v>1958</v>
      </c>
      <c r="E199" s="100"/>
    </row>
    <row r="200" spans="1:5">
      <c r="A200" s="511"/>
      <c r="B200" s="12"/>
      <c r="C200" s="12" t="s">
        <v>3299</v>
      </c>
      <c r="D200" s="435">
        <v>1958</v>
      </c>
      <c r="E200" s="100"/>
    </row>
    <row r="201" spans="1:5">
      <c r="A201" s="511"/>
      <c r="B201" s="12"/>
      <c r="C201" s="12" t="s">
        <v>3300</v>
      </c>
      <c r="D201" s="435">
        <v>1958</v>
      </c>
      <c r="E201" s="100"/>
    </row>
    <row r="202" spans="1:5" ht="14.25" thickBot="1">
      <c r="A202" s="512"/>
      <c r="B202" s="92"/>
      <c r="C202" s="92" t="s">
        <v>3296</v>
      </c>
      <c r="D202" s="435">
        <v>1958</v>
      </c>
      <c r="E202" s="101"/>
    </row>
    <row r="203" spans="1:5">
      <c r="A203" s="510">
        <v>12</v>
      </c>
      <c r="B203" s="91"/>
      <c r="C203" s="91" t="s">
        <v>3297</v>
      </c>
      <c r="D203" s="435">
        <v>7964</v>
      </c>
      <c r="E203" s="99"/>
    </row>
    <row r="204" spans="1:5">
      <c r="A204" s="511"/>
      <c r="B204" s="12"/>
      <c r="C204" s="12" t="s">
        <v>3301</v>
      </c>
      <c r="D204" s="188">
        <v>7964</v>
      </c>
      <c r="E204" s="100"/>
    </row>
    <row r="205" spans="1:5">
      <c r="A205" s="511"/>
      <c r="B205" s="12"/>
      <c r="C205" s="32" t="s">
        <v>3306</v>
      </c>
      <c r="D205" s="188">
        <v>7964</v>
      </c>
      <c r="E205" s="100"/>
    </row>
    <row r="206" spans="1:5">
      <c r="A206" s="511"/>
      <c r="B206" s="12"/>
      <c r="C206" s="12" t="s">
        <v>3293</v>
      </c>
      <c r="D206" s="188">
        <v>7964</v>
      </c>
      <c r="E206" s="100"/>
    </row>
    <row r="207" spans="1:5">
      <c r="A207" s="511"/>
      <c r="B207" s="12"/>
      <c r="C207" s="12" t="s">
        <v>3294</v>
      </c>
      <c r="D207" s="188">
        <v>7964</v>
      </c>
      <c r="E207" s="100"/>
    </row>
    <row r="208" spans="1:5">
      <c r="A208" s="511"/>
      <c r="B208" s="12"/>
      <c r="C208" s="12" t="s">
        <v>3295</v>
      </c>
      <c r="D208" s="188">
        <v>7964</v>
      </c>
      <c r="E208" s="100"/>
    </row>
    <row r="209" spans="1:5">
      <c r="A209" s="511"/>
      <c r="B209" s="12"/>
      <c r="C209" s="12" t="s">
        <v>3296</v>
      </c>
      <c r="D209" s="188">
        <v>7964</v>
      </c>
      <c r="E209" s="100"/>
    </row>
    <row r="210" spans="1:5">
      <c r="A210" s="511"/>
      <c r="B210" s="12"/>
      <c r="C210" s="12" t="s">
        <v>3298</v>
      </c>
      <c r="D210" s="188">
        <v>7964</v>
      </c>
      <c r="E210" s="100"/>
    </row>
    <row r="211" spans="1:5">
      <c r="A211" s="511"/>
      <c r="B211" s="12"/>
      <c r="C211" s="12" t="s">
        <v>3299</v>
      </c>
      <c r="D211" s="188">
        <v>7964</v>
      </c>
      <c r="E211" s="100"/>
    </row>
    <row r="212" spans="1:5">
      <c r="A212" s="511"/>
      <c r="B212" s="12"/>
      <c r="C212" s="12" t="s">
        <v>3300</v>
      </c>
      <c r="D212" s="188">
        <v>7964</v>
      </c>
      <c r="E212" s="100"/>
    </row>
    <row r="213" spans="1:5" ht="14.25" thickBot="1">
      <c r="A213" s="512"/>
      <c r="B213" s="92"/>
      <c r="C213" s="92" t="s">
        <v>3296</v>
      </c>
      <c r="D213" s="190">
        <v>7964</v>
      </c>
      <c r="E213" s="101"/>
    </row>
    <row r="214" spans="1:5">
      <c r="A214" s="510">
        <v>8</v>
      </c>
      <c r="B214" s="91"/>
      <c r="C214" s="91" t="s">
        <v>3297</v>
      </c>
      <c r="D214" s="435">
        <v>7964</v>
      </c>
      <c r="E214" s="99"/>
    </row>
    <row r="215" spans="1:5">
      <c r="A215" s="511"/>
      <c r="B215" s="12"/>
      <c r="C215" s="12" t="s">
        <v>3301</v>
      </c>
      <c r="D215" s="188">
        <v>7964</v>
      </c>
      <c r="E215" s="100"/>
    </row>
    <row r="216" spans="1:5">
      <c r="A216" s="511"/>
      <c r="B216" s="12"/>
      <c r="C216" s="32" t="s">
        <v>3306</v>
      </c>
      <c r="D216" s="188">
        <v>7964</v>
      </c>
      <c r="E216" s="100"/>
    </row>
    <row r="217" spans="1:5">
      <c r="A217" s="511"/>
      <c r="B217" s="12"/>
      <c r="C217" s="12" t="s">
        <v>3293</v>
      </c>
      <c r="D217" s="188">
        <v>7964</v>
      </c>
      <c r="E217" s="100"/>
    </row>
    <row r="218" spans="1:5">
      <c r="A218" s="511"/>
      <c r="B218" s="12"/>
      <c r="C218" s="12" t="s">
        <v>3294</v>
      </c>
      <c r="D218" s="188">
        <v>7964</v>
      </c>
      <c r="E218" s="100"/>
    </row>
    <row r="219" spans="1:5">
      <c r="A219" s="511"/>
      <c r="B219" s="12"/>
      <c r="C219" s="12" t="s">
        <v>3295</v>
      </c>
      <c r="D219" s="188">
        <v>7964</v>
      </c>
      <c r="E219" s="100"/>
    </row>
    <row r="220" spans="1:5">
      <c r="A220" s="511"/>
      <c r="B220" s="12"/>
      <c r="C220" s="12" t="s">
        <v>3296</v>
      </c>
      <c r="D220" s="188">
        <v>7964</v>
      </c>
      <c r="E220" s="100"/>
    </row>
    <row r="221" spans="1:5">
      <c r="A221" s="511"/>
      <c r="B221" s="12"/>
      <c r="C221" s="12" t="s">
        <v>3298</v>
      </c>
      <c r="D221" s="188">
        <v>7964</v>
      </c>
      <c r="E221" s="100"/>
    </row>
    <row r="222" spans="1:5">
      <c r="A222" s="511"/>
      <c r="B222" s="12"/>
      <c r="C222" s="12" t="s">
        <v>3299</v>
      </c>
      <c r="D222" s="188">
        <v>7964</v>
      </c>
      <c r="E222" s="100"/>
    </row>
    <row r="223" spans="1:5">
      <c r="A223" s="511"/>
      <c r="B223" s="12"/>
      <c r="C223" s="12" t="s">
        <v>3300</v>
      </c>
      <c r="D223" s="188">
        <v>7964</v>
      </c>
      <c r="E223" s="100"/>
    </row>
    <row r="224" spans="1:5" ht="14.25" thickBot="1">
      <c r="A224" s="512"/>
      <c r="B224" s="92"/>
      <c r="C224" s="92" t="s">
        <v>3296</v>
      </c>
      <c r="D224" s="190">
        <v>7964</v>
      </c>
      <c r="E224" s="101"/>
    </row>
    <row r="225" spans="1:5">
      <c r="A225" s="510">
        <v>17</v>
      </c>
      <c r="B225" s="91"/>
      <c r="C225" s="91" t="s">
        <v>3297</v>
      </c>
      <c r="D225" s="435">
        <v>7964</v>
      </c>
      <c r="E225" s="99"/>
    </row>
    <row r="226" spans="1:5">
      <c r="A226" s="511"/>
      <c r="B226" s="12"/>
      <c r="C226" s="12" t="s">
        <v>3301</v>
      </c>
      <c r="D226" s="188">
        <v>7964</v>
      </c>
      <c r="E226" s="100"/>
    </row>
    <row r="227" spans="1:5">
      <c r="A227" s="511"/>
      <c r="B227" s="12"/>
      <c r="C227" s="32" t="s">
        <v>3306</v>
      </c>
      <c r="D227" s="188">
        <v>7964</v>
      </c>
      <c r="E227" s="100"/>
    </row>
    <row r="228" spans="1:5">
      <c r="A228" s="511"/>
      <c r="B228" s="12"/>
      <c r="C228" s="12" t="s">
        <v>3293</v>
      </c>
      <c r="D228" s="188">
        <v>7964</v>
      </c>
      <c r="E228" s="100"/>
    </row>
    <row r="229" spans="1:5">
      <c r="A229" s="511"/>
      <c r="B229" s="12"/>
      <c r="C229" s="12" t="s">
        <v>3294</v>
      </c>
      <c r="D229" s="188">
        <v>7964</v>
      </c>
      <c r="E229" s="100"/>
    </row>
    <row r="230" spans="1:5">
      <c r="A230" s="511"/>
      <c r="B230" s="12"/>
      <c r="C230" s="12" t="s">
        <v>3295</v>
      </c>
      <c r="D230" s="188">
        <v>7964</v>
      </c>
      <c r="E230" s="100"/>
    </row>
    <row r="231" spans="1:5">
      <c r="A231" s="511"/>
      <c r="B231" s="12"/>
      <c r="C231" s="12" t="s">
        <v>3296</v>
      </c>
      <c r="D231" s="188">
        <v>7964</v>
      </c>
      <c r="E231" s="100"/>
    </row>
    <row r="232" spans="1:5">
      <c r="A232" s="511"/>
      <c r="B232" s="12"/>
      <c r="C232" s="12" t="s">
        <v>3298</v>
      </c>
      <c r="D232" s="188">
        <v>7964</v>
      </c>
      <c r="E232" s="100"/>
    </row>
    <row r="233" spans="1:5">
      <c r="A233" s="511"/>
      <c r="B233" s="12"/>
      <c r="C233" s="12" t="s">
        <v>3299</v>
      </c>
      <c r="D233" s="188">
        <v>7964</v>
      </c>
      <c r="E233" s="100"/>
    </row>
    <row r="234" spans="1:5">
      <c r="A234" s="511"/>
      <c r="B234" s="12"/>
      <c r="C234" s="12" t="s">
        <v>3300</v>
      </c>
      <c r="D234" s="188">
        <v>7964</v>
      </c>
      <c r="E234" s="100"/>
    </row>
    <row r="235" spans="1:5" ht="14.25" thickBot="1">
      <c r="A235" s="512"/>
      <c r="B235" s="92"/>
      <c r="C235" s="92" t="s">
        <v>3296</v>
      </c>
      <c r="D235" s="190">
        <v>7964</v>
      </c>
      <c r="E235" s="101"/>
    </row>
    <row r="236" spans="1:5">
      <c r="A236" s="510">
        <v>1</v>
      </c>
      <c r="B236" s="91"/>
      <c r="C236" s="91" t="s">
        <v>3297</v>
      </c>
      <c r="D236" s="307">
        <v>8275</v>
      </c>
      <c r="E236" s="99"/>
    </row>
    <row r="237" spans="1:5">
      <c r="A237" s="511"/>
      <c r="B237" s="12"/>
      <c r="C237" s="12" t="s">
        <v>3301</v>
      </c>
      <c r="D237" s="188">
        <v>8275</v>
      </c>
      <c r="E237" s="100"/>
    </row>
    <row r="238" spans="1:5">
      <c r="A238" s="511"/>
      <c r="B238" s="12"/>
      <c r="C238" s="32" t="s">
        <v>3306</v>
      </c>
      <c r="D238" s="188">
        <v>8275</v>
      </c>
      <c r="E238" s="100"/>
    </row>
    <row r="239" spans="1:5">
      <c r="A239" s="511"/>
      <c r="B239" s="12"/>
      <c r="C239" s="12" t="s">
        <v>3293</v>
      </c>
      <c r="D239" s="188">
        <v>8275</v>
      </c>
      <c r="E239" s="100"/>
    </row>
    <row r="240" spans="1:5">
      <c r="A240" s="511"/>
      <c r="B240" s="12"/>
      <c r="C240" s="12" t="s">
        <v>3294</v>
      </c>
      <c r="D240" s="188">
        <v>8275</v>
      </c>
      <c r="E240" s="100"/>
    </row>
    <row r="241" spans="1:5">
      <c r="A241" s="511"/>
      <c r="B241" s="12"/>
      <c r="C241" s="12" t="s">
        <v>3295</v>
      </c>
      <c r="D241" s="188">
        <v>8275</v>
      </c>
      <c r="E241" s="100"/>
    </row>
    <row r="242" spans="1:5">
      <c r="A242" s="511"/>
      <c r="B242" s="12"/>
      <c r="C242" s="12" t="s">
        <v>3296</v>
      </c>
      <c r="D242" s="188">
        <v>8275</v>
      </c>
      <c r="E242" s="100"/>
    </row>
    <row r="243" spans="1:5">
      <c r="A243" s="511"/>
      <c r="B243" s="12"/>
      <c r="C243" s="12" t="s">
        <v>3298</v>
      </c>
      <c r="D243" s="188">
        <v>8275</v>
      </c>
      <c r="E243" s="100"/>
    </row>
    <row r="244" spans="1:5">
      <c r="A244" s="511"/>
      <c r="B244" s="12"/>
      <c r="C244" s="12" t="s">
        <v>3299</v>
      </c>
      <c r="D244" s="188">
        <v>8275</v>
      </c>
      <c r="E244" s="100"/>
    </row>
    <row r="245" spans="1:5">
      <c r="A245" s="511"/>
      <c r="B245" s="12"/>
      <c r="C245" s="12" t="s">
        <v>3300</v>
      </c>
      <c r="D245" s="188">
        <v>8275</v>
      </c>
      <c r="E245" s="100"/>
    </row>
    <row r="246" spans="1:5" ht="14.25" thickBot="1">
      <c r="A246" s="512"/>
      <c r="B246" s="92"/>
      <c r="C246" s="92" t="s">
        <v>3296</v>
      </c>
      <c r="D246" s="190">
        <v>8275</v>
      </c>
      <c r="E246" s="101"/>
    </row>
    <row r="247" spans="1:5">
      <c r="A247" s="510">
        <v>7</v>
      </c>
      <c r="B247" s="91"/>
      <c r="C247" s="91" t="s">
        <v>3297</v>
      </c>
      <c r="D247" s="435">
        <v>8275</v>
      </c>
      <c r="E247" s="99"/>
    </row>
    <row r="248" spans="1:5">
      <c r="A248" s="511"/>
      <c r="B248" s="12"/>
      <c r="C248" s="12" t="s">
        <v>3301</v>
      </c>
      <c r="D248" s="188">
        <v>8275</v>
      </c>
      <c r="E248" s="100"/>
    </row>
    <row r="249" spans="1:5">
      <c r="A249" s="511"/>
      <c r="B249" s="12"/>
      <c r="C249" s="32" t="s">
        <v>3306</v>
      </c>
      <c r="D249" s="188">
        <v>8275</v>
      </c>
      <c r="E249" s="100"/>
    </row>
    <row r="250" spans="1:5">
      <c r="A250" s="511"/>
      <c r="B250" s="12"/>
      <c r="C250" s="12" t="s">
        <v>3293</v>
      </c>
      <c r="D250" s="188">
        <v>8275</v>
      </c>
      <c r="E250" s="100"/>
    </row>
    <row r="251" spans="1:5">
      <c r="A251" s="511"/>
      <c r="B251" s="12"/>
      <c r="C251" s="12" t="s">
        <v>3294</v>
      </c>
      <c r="D251" s="188">
        <v>8275</v>
      </c>
      <c r="E251" s="100"/>
    </row>
    <row r="252" spans="1:5">
      <c r="A252" s="511"/>
      <c r="B252" s="12"/>
      <c r="C252" s="12" t="s">
        <v>3295</v>
      </c>
      <c r="D252" s="188">
        <v>8275</v>
      </c>
      <c r="E252" s="100"/>
    </row>
    <row r="253" spans="1:5">
      <c r="A253" s="511"/>
      <c r="B253" s="12"/>
      <c r="C253" s="12" t="s">
        <v>3296</v>
      </c>
      <c r="D253" s="188">
        <v>8275</v>
      </c>
      <c r="E253" s="100"/>
    </row>
    <row r="254" spans="1:5">
      <c r="A254" s="511"/>
      <c r="B254" s="12"/>
      <c r="C254" s="12" t="s">
        <v>3298</v>
      </c>
      <c r="D254" s="188">
        <v>8275</v>
      </c>
      <c r="E254" s="100"/>
    </row>
    <row r="255" spans="1:5">
      <c r="A255" s="511"/>
      <c r="B255" s="12"/>
      <c r="C255" s="12" t="s">
        <v>3299</v>
      </c>
      <c r="D255" s="188">
        <v>8275</v>
      </c>
      <c r="E255" s="100"/>
    </row>
    <row r="256" spans="1:5">
      <c r="A256" s="511"/>
      <c r="B256" s="12"/>
      <c r="C256" s="12" t="s">
        <v>3300</v>
      </c>
      <c r="D256" s="188">
        <v>8275</v>
      </c>
      <c r="E256" s="100"/>
    </row>
    <row r="257" spans="1:5" ht="14.25" thickBot="1">
      <c r="A257" s="512"/>
      <c r="B257" s="92"/>
      <c r="C257" s="92" t="s">
        <v>3296</v>
      </c>
      <c r="D257" s="190">
        <v>8275</v>
      </c>
      <c r="E257" s="101"/>
    </row>
    <row r="258" spans="1:5">
      <c r="A258" s="510">
        <v>4</v>
      </c>
      <c r="B258" s="91"/>
      <c r="C258" s="91" t="s">
        <v>3297</v>
      </c>
      <c r="D258" s="435">
        <v>8275</v>
      </c>
      <c r="E258" s="99"/>
    </row>
    <row r="259" spans="1:5">
      <c r="A259" s="511"/>
      <c r="B259" s="12"/>
      <c r="C259" s="12" t="s">
        <v>3301</v>
      </c>
      <c r="D259" s="188">
        <v>8275</v>
      </c>
      <c r="E259" s="100"/>
    </row>
    <row r="260" spans="1:5">
      <c r="A260" s="511"/>
      <c r="B260" s="12"/>
      <c r="C260" s="32" t="s">
        <v>3306</v>
      </c>
      <c r="D260" s="188">
        <v>8275</v>
      </c>
      <c r="E260" s="100"/>
    </row>
    <row r="261" spans="1:5">
      <c r="A261" s="511"/>
      <c r="B261" s="12"/>
      <c r="C261" s="12" t="s">
        <v>3293</v>
      </c>
      <c r="D261" s="188">
        <v>8275</v>
      </c>
      <c r="E261" s="100"/>
    </row>
    <row r="262" spans="1:5">
      <c r="A262" s="511"/>
      <c r="B262" s="12"/>
      <c r="C262" s="12" t="s">
        <v>3294</v>
      </c>
      <c r="D262" s="188">
        <v>8275</v>
      </c>
      <c r="E262" s="100"/>
    </row>
    <row r="263" spans="1:5">
      <c r="A263" s="511"/>
      <c r="B263" s="12"/>
      <c r="C263" s="12" t="s">
        <v>3295</v>
      </c>
      <c r="D263" s="188">
        <v>8275</v>
      </c>
      <c r="E263" s="100"/>
    </row>
    <row r="264" spans="1:5">
      <c r="A264" s="511"/>
      <c r="B264" s="12"/>
      <c r="C264" s="12" t="s">
        <v>3296</v>
      </c>
      <c r="D264" s="188">
        <v>8275</v>
      </c>
      <c r="E264" s="100"/>
    </row>
    <row r="265" spans="1:5">
      <c r="A265" s="511"/>
      <c r="B265" s="12"/>
      <c r="C265" s="12" t="s">
        <v>3298</v>
      </c>
      <c r="D265" s="188">
        <v>8275</v>
      </c>
      <c r="E265" s="100"/>
    </row>
    <row r="266" spans="1:5">
      <c r="A266" s="511"/>
      <c r="B266" s="12"/>
      <c r="C266" s="12" t="s">
        <v>3299</v>
      </c>
      <c r="D266" s="188">
        <v>8275</v>
      </c>
      <c r="E266" s="100"/>
    </row>
    <row r="267" spans="1:5">
      <c r="A267" s="511"/>
      <c r="B267" s="12"/>
      <c r="C267" s="12" t="s">
        <v>3300</v>
      </c>
      <c r="D267" s="188">
        <v>8275</v>
      </c>
      <c r="E267" s="100"/>
    </row>
    <row r="268" spans="1:5" ht="14.25" thickBot="1">
      <c r="A268" s="512"/>
      <c r="B268" s="92"/>
      <c r="C268" s="92" t="s">
        <v>3296</v>
      </c>
      <c r="D268" s="190">
        <v>8275</v>
      </c>
      <c r="E268" s="101"/>
    </row>
    <row r="269" spans="1:5" ht="15" customHeight="1">
      <c r="A269" s="510">
        <v>9</v>
      </c>
      <c r="B269" s="91"/>
      <c r="C269" s="91" t="s">
        <v>3297</v>
      </c>
      <c r="D269" s="307">
        <v>8553</v>
      </c>
      <c r="E269" s="99"/>
    </row>
    <row r="270" spans="1:5" ht="15" customHeight="1">
      <c r="A270" s="511"/>
      <c r="B270" s="12"/>
      <c r="C270" s="12" t="s">
        <v>3301</v>
      </c>
      <c r="D270" s="189">
        <v>8553</v>
      </c>
      <c r="E270" s="100"/>
    </row>
    <row r="271" spans="1:5" ht="15" customHeight="1">
      <c r="A271" s="511"/>
      <c r="B271" s="12"/>
      <c r="C271" s="32" t="s">
        <v>3306</v>
      </c>
      <c r="D271" s="189">
        <v>8553</v>
      </c>
      <c r="E271" s="100"/>
    </row>
    <row r="272" spans="1:5" ht="15" customHeight="1">
      <c r="A272" s="511"/>
      <c r="B272" s="12"/>
      <c r="C272" s="12" t="s">
        <v>3293</v>
      </c>
      <c r="D272" s="189">
        <v>8553</v>
      </c>
      <c r="E272" s="100"/>
    </row>
    <row r="273" spans="1:5" ht="15" customHeight="1">
      <c r="A273" s="511"/>
      <c r="B273" s="12"/>
      <c r="C273" s="12" t="s">
        <v>3294</v>
      </c>
      <c r="D273" s="189">
        <v>8553</v>
      </c>
      <c r="E273" s="100"/>
    </row>
    <row r="274" spans="1:5" ht="15" customHeight="1">
      <c r="A274" s="511"/>
      <c r="B274" s="12"/>
      <c r="C274" s="12" t="s">
        <v>3295</v>
      </c>
      <c r="D274" s="189">
        <v>8553</v>
      </c>
      <c r="E274" s="100"/>
    </row>
    <row r="275" spans="1:5" ht="15" customHeight="1">
      <c r="A275" s="511"/>
      <c r="B275" s="12"/>
      <c r="C275" s="12" t="s">
        <v>3296</v>
      </c>
      <c r="D275" s="189">
        <v>8553</v>
      </c>
      <c r="E275" s="100"/>
    </row>
    <row r="276" spans="1:5" ht="15" customHeight="1">
      <c r="A276" s="511"/>
      <c r="B276" s="12"/>
      <c r="C276" s="12" t="s">
        <v>3298</v>
      </c>
      <c r="D276" s="189">
        <v>8553</v>
      </c>
      <c r="E276" s="100"/>
    </row>
    <row r="277" spans="1:5" ht="15" customHeight="1">
      <c r="A277" s="511"/>
      <c r="B277" s="12"/>
      <c r="C277" s="12" t="s">
        <v>3299</v>
      </c>
      <c r="D277" s="189">
        <v>8553</v>
      </c>
      <c r="E277" s="100"/>
    </row>
    <row r="278" spans="1:5" ht="15" customHeight="1">
      <c r="A278" s="511"/>
      <c r="B278" s="12"/>
      <c r="C278" s="12" t="s">
        <v>3300</v>
      </c>
      <c r="D278" s="189">
        <v>8553</v>
      </c>
      <c r="E278" s="100"/>
    </row>
    <row r="279" spans="1:5" ht="15.75" customHeight="1" thickBot="1">
      <c r="A279" s="512"/>
      <c r="B279" s="92"/>
      <c r="C279" s="92" t="s">
        <v>3296</v>
      </c>
      <c r="D279" s="190">
        <v>8553</v>
      </c>
      <c r="E279" s="101"/>
    </row>
    <row r="280" spans="1:5">
      <c r="A280" s="513">
        <v>14</v>
      </c>
      <c r="B280" s="91"/>
      <c r="C280" s="91" t="s">
        <v>3297</v>
      </c>
      <c r="D280" s="307">
        <v>8553</v>
      </c>
      <c r="E280" s="99"/>
    </row>
    <row r="281" spans="1:5">
      <c r="A281" s="514"/>
      <c r="B281" s="12"/>
      <c r="C281" s="12" t="s">
        <v>3301</v>
      </c>
      <c r="D281" s="189">
        <v>8553</v>
      </c>
      <c r="E281" s="100"/>
    </row>
    <row r="282" spans="1:5">
      <c r="A282" s="514"/>
      <c r="B282" s="12"/>
      <c r="C282" s="32" t="s">
        <v>3306</v>
      </c>
      <c r="D282" s="189">
        <v>8553</v>
      </c>
      <c r="E282" s="100"/>
    </row>
    <row r="283" spans="1:5">
      <c r="A283" s="514"/>
      <c r="B283" s="12"/>
      <c r="C283" s="12" t="s">
        <v>3293</v>
      </c>
      <c r="D283" s="189">
        <v>8553</v>
      </c>
      <c r="E283" s="100"/>
    </row>
    <row r="284" spans="1:5">
      <c r="A284" s="514"/>
      <c r="B284" s="12"/>
      <c r="C284" s="12" t="s">
        <v>3294</v>
      </c>
      <c r="D284" s="189">
        <v>8553</v>
      </c>
      <c r="E284" s="100"/>
    </row>
    <row r="285" spans="1:5">
      <c r="A285" s="514"/>
      <c r="B285" s="12"/>
      <c r="C285" s="12" t="s">
        <v>3295</v>
      </c>
      <c r="D285" s="189">
        <v>8553</v>
      </c>
      <c r="E285" s="100"/>
    </row>
    <row r="286" spans="1:5">
      <c r="A286" s="514"/>
      <c r="B286" s="12"/>
      <c r="C286" s="12" t="s">
        <v>3296</v>
      </c>
      <c r="D286" s="189">
        <v>8553</v>
      </c>
      <c r="E286" s="100"/>
    </row>
    <row r="287" spans="1:5">
      <c r="A287" s="514"/>
      <c r="B287" s="12"/>
      <c r="C287" s="12" t="s">
        <v>3298</v>
      </c>
      <c r="D287" s="189">
        <v>8553</v>
      </c>
      <c r="E287" s="100"/>
    </row>
    <row r="288" spans="1:5">
      <c r="A288" s="514"/>
      <c r="B288" s="12"/>
      <c r="C288" s="12" t="s">
        <v>3299</v>
      </c>
      <c r="D288" s="189">
        <v>8553</v>
      </c>
      <c r="E288" s="100"/>
    </row>
    <row r="289" spans="1:11">
      <c r="A289" s="514"/>
      <c r="B289" s="12"/>
      <c r="C289" s="12" t="s">
        <v>3300</v>
      </c>
      <c r="D289" s="189">
        <v>8553</v>
      </c>
      <c r="E289" s="100"/>
    </row>
    <row r="290" spans="1:11" ht="14.25" thickBot="1">
      <c r="A290" s="515"/>
      <c r="B290" s="92"/>
      <c r="C290" s="92" t="s">
        <v>3296</v>
      </c>
      <c r="D290" s="190">
        <v>8553</v>
      </c>
      <c r="E290" s="101"/>
    </row>
    <row r="291" spans="1:11">
      <c r="A291" s="510">
        <v>5</v>
      </c>
      <c r="B291" s="91"/>
      <c r="C291" s="91" t="s">
        <v>3297</v>
      </c>
      <c r="D291" s="307">
        <v>8553</v>
      </c>
      <c r="E291" s="99"/>
    </row>
    <row r="292" spans="1:11">
      <c r="A292" s="511"/>
      <c r="B292" s="12"/>
      <c r="C292" s="12" t="s">
        <v>3301</v>
      </c>
      <c r="D292" s="189">
        <v>8553</v>
      </c>
      <c r="E292" s="100"/>
    </row>
    <row r="293" spans="1:11">
      <c r="A293" s="511"/>
      <c r="B293" s="12"/>
      <c r="C293" s="32" t="s">
        <v>3306</v>
      </c>
      <c r="D293" s="189">
        <v>8553</v>
      </c>
      <c r="E293" s="100"/>
    </row>
    <row r="294" spans="1:11">
      <c r="A294" s="511"/>
      <c r="B294" s="12"/>
      <c r="C294" s="12" t="s">
        <v>3293</v>
      </c>
      <c r="D294" s="189">
        <v>8553</v>
      </c>
      <c r="E294" s="100"/>
    </row>
    <row r="295" spans="1:11">
      <c r="A295" s="511"/>
      <c r="B295" s="12"/>
      <c r="C295" s="12" t="s">
        <v>3294</v>
      </c>
      <c r="D295" s="189">
        <v>8553</v>
      </c>
      <c r="E295" s="100"/>
    </row>
    <row r="296" spans="1:11">
      <c r="A296" s="511"/>
      <c r="B296" s="12"/>
      <c r="C296" s="12" t="s">
        <v>3295</v>
      </c>
      <c r="D296" s="189">
        <v>8553</v>
      </c>
      <c r="E296" s="100"/>
    </row>
    <row r="297" spans="1:11">
      <c r="A297" s="511"/>
      <c r="B297" s="12"/>
      <c r="C297" s="12" t="s">
        <v>3296</v>
      </c>
      <c r="D297" s="189">
        <v>8553</v>
      </c>
      <c r="E297" s="100"/>
    </row>
    <row r="298" spans="1:11">
      <c r="A298" s="511"/>
      <c r="B298" s="12"/>
      <c r="C298" s="12" t="s">
        <v>3298</v>
      </c>
      <c r="D298" s="189">
        <v>8553</v>
      </c>
      <c r="E298" s="100"/>
    </row>
    <row r="299" spans="1:11">
      <c r="A299" s="511"/>
      <c r="B299" s="12"/>
      <c r="C299" s="12" t="s">
        <v>3299</v>
      </c>
      <c r="D299" s="189">
        <v>8553</v>
      </c>
      <c r="E299" s="100"/>
    </row>
    <row r="300" spans="1:11">
      <c r="A300" s="511"/>
      <c r="B300" s="12"/>
      <c r="C300" s="12" t="s">
        <v>3300</v>
      </c>
      <c r="D300" s="189">
        <v>8553</v>
      </c>
      <c r="E300" s="100"/>
    </row>
    <row r="301" spans="1:11" ht="14.25" thickBot="1">
      <c r="A301" s="512"/>
      <c r="B301" s="92"/>
      <c r="C301" s="92" t="s">
        <v>3296</v>
      </c>
      <c r="D301" s="190">
        <v>8553</v>
      </c>
      <c r="E301" s="101"/>
    </row>
    <row r="302" spans="1:11">
      <c r="A302" s="510">
        <v>6</v>
      </c>
      <c r="B302" s="91"/>
      <c r="C302" s="91" t="s">
        <v>3297</v>
      </c>
      <c r="D302" s="307">
        <v>8553</v>
      </c>
      <c r="E302" s="99"/>
      <c r="F302" s="176"/>
      <c r="I302" s="176"/>
      <c r="J302" s="176"/>
      <c r="K302" s="176"/>
    </row>
    <row r="303" spans="1:11">
      <c r="A303" s="511"/>
      <c r="B303" s="12"/>
      <c r="C303" s="12" t="s">
        <v>3301</v>
      </c>
      <c r="D303" s="189">
        <v>8553</v>
      </c>
      <c r="E303" s="100"/>
      <c r="F303" s="176"/>
      <c r="I303" s="176"/>
      <c r="J303" s="176"/>
      <c r="K303" s="176"/>
    </row>
    <row r="304" spans="1:11">
      <c r="A304" s="511"/>
      <c r="B304" s="12"/>
      <c r="C304" s="32" t="s">
        <v>3306</v>
      </c>
      <c r="D304" s="189">
        <v>8553</v>
      </c>
      <c r="E304" s="100"/>
      <c r="F304" s="176"/>
      <c r="I304" s="176"/>
      <c r="J304" s="176"/>
      <c r="K304" s="176"/>
    </row>
    <row r="305" spans="1:11">
      <c r="A305" s="511"/>
      <c r="B305" s="12"/>
      <c r="C305" s="12" t="s">
        <v>3293</v>
      </c>
      <c r="D305" s="189">
        <v>8553</v>
      </c>
      <c r="E305" s="100"/>
      <c r="F305" s="176"/>
      <c r="G305" s="176"/>
      <c r="H305" s="176"/>
      <c r="I305" s="176"/>
      <c r="J305" s="176"/>
      <c r="K305" s="176"/>
    </row>
    <row r="306" spans="1:11">
      <c r="A306" s="511"/>
      <c r="B306" s="12"/>
      <c r="C306" s="12" t="s">
        <v>3294</v>
      </c>
      <c r="D306" s="189">
        <v>8553</v>
      </c>
      <c r="E306" s="100"/>
      <c r="F306" s="176"/>
      <c r="G306" s="176"/>
      <c r="H306" s="176"/>
      <c r="I306" s="176"/>
      <c r="J306" s="176"/>
      <c r="K306" s="176"/>
    </row>
    <row r="307" spans="1:11">
      <c r="A307" s="511"/>
      <c r="B307" s="12"/>
      <c r="C307" s="12" t="s">
        <v>3295</v>
      </c>
      <c r="D307" s="189">
        <v>8553</v>
      </c>
      <c r="E307" s="100"/>
      <c r="F307" s="176"/>
      <c r="G307" s="176"/>
      <c r="H307" s="176"/>
      <c r="I307" s="176"/>
      <c r="J307" s="176"/>
      <c r="K307" s="176"/>
    </row>
    <row r="308" spans="1:11">
      <c r="A308" s="511"/>
      <c r="B308" s="12"/>
      <c r="C308" s="12" t="s">
        <v>3296</v>
      </c>
      <c r="D308" s="189">
        <v>8553</v>
      </c>
      <c r="E308" s="100"/>
      <c r="F308" s="176"/>
      <c r="G308" s="176"/>
      <c r="H308" s="176"/>
      <c r="I308" s="176"/>
      <c r="J308" s="176"/>
      <c r="K308" s="176"/>
    </row>
    <row r="309" spans="1:11">
      <c r="A309" s="511"/>
      <c r="B309" s="12"/>
      <c r="C309" s="12" t="s">
        <v>3298</v>
      </c>
      <c r="D309" s="189">
        <v>8553</v>
      </c>
      <c r="E309" s="100"/>
      <c r="F309" s="176"/>
      <c r="G309" s="176"/>
      <c r="H309" s="176"/>
      <c r="I309" s="176"/>
      <c r="J309" s="176"/>
      <c r="K309" s="176"/>
    </row>
    <row r="310" spans="1:11">
      <c r="A310" s="511"/>
      <c r="B310" s="12"/>
      <c r="C310" s="12" t="s">
        <v>3299</v>
      </c>
      <c r="D310" s="189">
        <v>8553</v>
      </c>
      <c r="E310" s="100"/>
      <c r="F310" s="176"/>
      <c r="G310" s="176"/>
      <c r="H310" s="176"/>
      <c r="I310" s="176"/>
      <c r="J310" s="176"/>
      <c r="K310" s="176"/>
    </row>
    <row r="311" spans="1:11">
      <c r="A311" s="511"/>
      <c r="B311" s="12"/>
      <c r="C311" s="12" t="s">
        <v>3300</v>
      </c>
      <c r="D311" s="189">
        <v>8553</v>
      </c>
      <c r="E311" s="100"/>
      <c r="F311" s="176"/>
      <c r="G311" s="176"/>
      <c r="H311" s="176"/>
      <c r="I311" s="176"/>
      <c r="J311" s="176"/>
      <c r="K311" s="176"/>
    </row>
    <row r="312" spans="1:11" ht="14.25" thickBot="1">
      <c r="A312" s="512"/>
      <c r="B312" s="92"/>
      <c r="C312" s="92" t="s">
        <v>3296</v>
      </c>
      <c r="D312" s="190">
        <v>8553</v>
      </c>
      <c r="E312" s="101"/>
      <c r="F312" s="176"/>
      <c r="G312" s="176"/>
      <c r="H312" s="176"/>
      <c r="I312" s="176"/>
      <c r="J312" s="176"/>
      <c r="K312" s="176"/>
    </row>
    <row r="313" spans="1:11">
      <c r="A313" s="510">
        <v>13</v>
      </c>
      <c r="B313" s="91"/>
      <c r="C313" s="91" t="s">
        <v>3297</v>
      </c>
      <c r="D313" s="307">
        <v>8553</v>
      </c>
      <c r="E313" s="99"/>
      <c r="F313" s="176"/>
      <c r="G313" s="176"/>
      <c r="H313" s="176"/>
      <c r="I313" s="176"/>
      <c r="J313" s="176"/>
      <c r="K313" s="176"/>
    </row>
    <row r="314" spans="1:11">
      <c r="A314" s="511"/>
      <c r="B314" s="12"/>
      <c r="C314" s="12" t="s">
        <v>3301</v>
      </c>
      <c r="D314" s="189">
        <v>8553</v>
      </c>
      <c r="E314" s="100"/>
      <c r="F314" s="176"/>
      <c r="G314" s="176"/>
      <c r="H314" s="176"/>
      <c r="I314" s="176"/>
      <c r="J314" s="176"/>
      <c r="K314" s="176"/>
    </row>
    <row r="315" spans="1:11">
      <c r="A315" s="511"/>
      <c r="B315" s="12"/>
      <c r="C315" s="32" t="s">
        <v>3306</v>
      </c>
      <c r="D315" s="189">
        <v>8553</v>
      </c>
      <c r="E315" s="100"/>
      <c r="F315" s="176"/>
      <c r="G315" s="176"/>
      <c r="H315" s="176"/>
      <c r="I315" s="176"/>
      <c r="J315" s="176"/>
      <c r="K315" s="176"/>
    </row>
    <row r="316" spans="1:11">
      <c r="A316" s="511"/>
      <c r="B316" s="12"/>
      <c r="C316" s="12" t="s">
        <v>3293</v>
      </c>
      <c r="D316" s="189">
        <v>8553</v>
      </c>
      <c r="E316" s="100"/>
      <c r="F316" s="176"/>
      <c r="G316" s="176"/>
      <c r="H316" s="176"/>
      <c r="I316" s="176"/>
      <c r="J316" s="176"/>
      <c r="K316" s="176"/>
    </row>
    <row r="317" spans="1:11">
      <c r="A317" s="511"/>
      <c r="B317" s="12"/>
      <c r="C317" s="12" t="s">
        <v>3294</v>
      </c>
      <c r="D317" s="189">
        <v>8553</v>
      </c>
      <c r="E317" s="100"/>
      <c r="F317" s="176"/>
      <c r="G317" s="176"/>
      <c r="H317" s="176"/>
      <c r="I317" s="176"/>
      <c r="J317" s="176"/>
      <c r="K317" s="176"/>
    </row>
    <row r="318" spans="1:11">
      <c r="A318" s="511"/>
      <c r="B318" s="12"/>
      <c r="C318" s="12" t="s">
        <v>3295</v>
      </c>
      <c r="D318" s="189">
        <v>8553</v>
      </c>
      <c r="E318" s="100"/>
      <c r="F318" s="176"/>
      <c r="G318" s="176"/>
      <c r="H318" s="176"/>
      <c r="I318" s="176"/>
      <c r="J318" s="176"/>
      <c r="K318" s="176"/>
    </row>
    <row r="319" spans="1:11">
      <c r="A319" s="511"/>
      <c r="B319" s="12"/>
      <c r="C319" s="12" t="s">
        <v>3296</v>
      </c>
      <c r="D319" s="189">
        <v>8553</v>
      </c>
      <c r="E319" s="100"/>
      <c r="G319" s="176"/>
      <c r="H319" s="176"/>
    </row>
    <row r="320" spans="1:11">
      <c r="A320" s="511"/>
      <c r="B320" s="12"/>
      <c r="C320" s="12" t="s">
        <v>3298</v>
      </c>
      <c r="D320" s="189">
        <v>8553</v>
      </c>
      <c r="E320" s="100"/>
      <c r="G320" s="176"/>
      <c r="H320" s="176"/>
    </row>
    <row r="321" spans="1:8">
      <c r="A321" s="511"/>
      <c r="B321" s="12"/>
      <c r="C321" s="12" t="s">
        <v>3299</v>
      </c>
      <c r="D321" s="189">
        <v>8553</v>
      </c>
      <c r="E321" s="100"/>
      <c r="G321" s="176"/>
      <c r="H321" s="176"/>
    </row>
    <row r="322" spans="1:8">
      <c r="A322" s="511"/>
      <c r="B322" s="12"/>
      <c r="C322" s="12" t="s">
        <v>3300</v>
      </c>
      <c r="D322" s="189">
        <v>8553</v>
      </c>
      <c r="E322" s="100"/>
    </row>
    <row r="323" spans="1:8" ht="14.25" thickBot="1">
      <c r="A323" s="512"/>
      <c r="B323" s="92"/>
      <c r="C323" s="92" t="s">
        <v>3296</v>
      </c>
      <c r="D323" s="190">
        <v>8553</v>
      </c>
      <c r="E323" s="101"/>
    </row>
    <row r="324" spans="1:8">
      <c r="A324" s="510">
        <v>15</v>
      </c>
      <c r="B324" s="91"/>
      <c r="C324" s="91" t="s">
        <v>3297</v>
      </c>
      <c r="D324" s="307">
        <v>8553</v>
      </c>
      <c r="E324" s="99"/>
    </row>
    <row r="325" spans="1:8">
      <c r="A325" s="511"/>
      <c r="B325" s="12"/>
      <c r="C325" s="12" t="s">
        <v>3301</v>
      </c>
      <c r="D325" s="189">
        <v>8553</v>
      </c>
      <c r="E325" s="100"/>
    </row>
    <row r="326" spans="1:8">
      <c r="A326" s="511"/>
      <c r="B326" s="12"/>
      <c r="C326" s="32" t="s">
        <v>3306</v>
      </c>
      <c r="D326" s="189">
        <v>8553</v>
      </c>
      <c r="E326" s="100"/>
    </row>
    <row r="327" spans="1:8">
      <c r="A327" s="511"/>
      <c r="B327" s="12"/>
      <c r="C327" s="12" t="s">
        <v>3293</v>
      </c>
      <c r="D327" s="189">
        <v>8553</v>
      </c>
      <c r="E327" s="100"/>
    </row>
    <row r="328" spans="1:8">
      <c r="A328" s="511"/>
      <c r="B328" s="12"/>
      <c r="C328" s="12" t="s">
        <v>3294</v>
      </c>
      <c r="D328" s="189">
        <v>8553</v>
      </c>
      <c r="E328" s="100"/>
    </row>
    <row r="329" spans="1:8">
      <c r="A329" s="511"/>
      <c r="B329" s="12"/>
      <c r="C329" s="12" t="s">
        <v>3295</v>
      </c>
      <c r="D329" s="189">
        <v>8553</v>
      </c>
      <c r="E329" s="100"/>
    </row>
    <row r="330" spans="1:8">
      <c r="A330" s="511"/>
      <c r="B330" s="12"/>
      <c r="C330" s="12" t="s">
        <v>3296</v>
      </c>
      <c r="D330" s="189">
        <v>8553</v>
      </c>
      <c r="E330" s="100"/>
    </row>
    <row r="331" spans="1:8">
      <c r="A331" s="511"/>
      <c r="B331" s="12"/>
      <c r="C331" s="12" t="s">
        <v>3298</v>
      </c>
      <c r="D331" s="189">
        <v>8553</v>
      </c>
      <c r="E331" s="100"/>
    </row>
    <row r="332" spans="1:8">
      <c r="A332" s="511"/>
      <c r="B332" s="12"/>
      <c r="C332" s="12" t="s">
        <v>3299</v>
      </c>
      <c r="D332" s="189">
        <v>8553</v>
      </c>
      <c r="E332" s="100"/>
    </row>
    <row r="333" spans="1:8">
      <c r="A333" s="511"/>
      <c r="B333" s="12"/>
      <c r="C333" s="12" t="s">
        <v>3300</v>
      </c>
      <c r="D333" s="189">
        <v>8553</v>
      </c>
      <c r="E333" s="100"/>
    </row>
    <row r="334" spans="1:8" ht="14.25" thickBot="1">
      <c r="A334" s="512"/>
      <c r="B334" s="92"/>
      <c r="C334" s="92" t="s">
        <v>3296</v>
      </c>
      <c r="D334" s="190">
        <v>8553</v>
      </c>
      <c r="E334" s="101"/>
    </row>
    <row r="335" spans="1:8">
      <c r="A335" s="510">
        <v>11</v>
      </c>
      <c r="B335" s="91"/>
      <c r="C335" s="91" t="s">
        <v>3297</v>
      </c>
      <c r="D335" s="307">
        <v>8553</v>
      </c>
      <c r="E335" s="99"/>
    </row>
    <row r="336" spans="1:8">
      <c r="A336" s="511"/>
      <c r="B336" s="12"/>
      <c r="C336" s="12" t="s">
        <v>3301</v>
      </c>
      <c r="D336" s="189">
        <v>8553</v>
      </c>
      <c r="E336" s="100"/>
    </row>
    <row r="337" spans="1:5">
      <c r="A337" s="511"/>
      <c r="B337" s="12"/>
      <c r="C337" s="32" t="s">
        <v>3306</v>
      </c>
      <c r="D337" s="189">
        <v>8553</v>
      </c>
      <c r="E337" s="100"/>
    </row>
    <row r="338" spans="1:5">
      <c r="A338" s="511"/>
      <c r="B338" s="12"/>
      <c r="C338" s="12" t="s">
        <v>3293</v>
      </c>
      <c r="D338" s="189">
        <v>8553</v>
      </c>
      <c r="E338" s="100"/>
    </row>
    <row r="339" spans="1:5">
      <c r="A339" s="511"/>
      <c r="B339" s="12"/>
      <c r="C339" s="12" t="s">
        <v>3294</v>
      </c>
      <c r="D339" s="189">
        <v>8553</v>
      </c>
      <c r="E339" s="100"/>
    </row>
    <row r="340" spans="1:5">
      <c r="A340" s="511"/>
      <c r="B340" s="12"/>
      <c r="C340" s="12" t="s">
        <v>3295</v>
      </c>
      <c r="D340" s="189">
        <v>8553</v>
      </c>
      <c r="E340" s="100"/>
    </row>
    <row r="341" spans="1:5">
      <c r="A341" s="511"/>
      <c r="B341" s="12"/>
      <c r="C341" s="12" t="s">
        <v>3296</v>
      </c>
      <c r="D341" s="189">
        <v>8553</v>
      </c>
      <c r="E341" s="100"/>
    </row>
    <row r="342" spans="1:5">
      <c r="A342" s="511"/>
      <c r="B342" s="12"/>
      <c r="C342" s="12" t="s">
        <v>3298</v>
      </c>
      <c r="D342" s="189">
        <v>8553</v>
      </c>
      <c r="E342" s="100"/>
    </row>
    <row r="343" spans="1:5">
      <c r="A343" s="511"/>
      <c r="B343" s="12"/>
      <c r="C343" s="12" t="s">
        <v>3299</v>
      </c>
      <c r="D343" s="189">
        <v>8553</v>
      </c>
      <c r="E343" s="100"/>
    </row>
    <row r="344" spans="1:5">
      <c r="A344" s="511"/>
      <c r="B344" s="12"/>
      <c r="C344" s="12" t="s">
        <v>3300</v>
      </c>
      <c r="D344" s="189">
        <v>8553</v>
      </c>
      <c r="E344" s="100"/>
    </row>
    <row r="345" spans="1:5" ht="14.25" thickBot="1">
      <c r="A345" s="512"/>
      <c r="B345" s="92"/>
      <c r="C345" s="92" t="s">
        <v>3296</v>
      </c>
      <c r="D345" s="190">
        <v>8553</v>
      </c>
      <c r="E345" s="101"/>
    </row>
    <row r="346" spans="1:5">
      <c r="A346" s="510">
        <v>2</v>
      </c>
      <c r="B346" s="91"/>
      <c r="C346" s="91" t="s">
        <v>3297</v>
      </c>
      <c r="D346" s="307">
        <v>8553</v>
      </c>
      <c r="E346" s="99"/>
    </row>
    <row r="347" spans="1:5">
      <c r="A347" s="511"/>
      <c r="B347" s="12"/>
      <c r="C347" s="12" t="s">
        <v>3301</v>
      </c>
      <c r="D347" s="189">
        <v>8553</v>
      </c>
      <c r="E347" s="100"/>
    </row>
    <row r="348" spans="1:5">
      <c r="A348" s="511"/>
      <c r="B348" s="12"/>
      <c r="C348" s="32" t="s">
        <v>3306</v>
      </c>
      <c r="D348" s="189">
        <v>8553</v>
      </c>
      <c r="E348" s="100"/>
    </row>
    <row r="349" spans="1:5">
      <c r="A349" s="511"/>
      <c r="B349" s="12"/>
      <c r="C349" s="12" t="s">
        <v>3293</v>
      </c>
      <c r="D349" s="189">
        <v>8553</v>
      </c>
      <c r="E349" s="100"/>
    </row>
    <row r="350" spans="1:5">
      <c r="A350" s="511"/>
      <c r="B350" s="12"/>
      <c r="C350" s="12" t="s">
        <v>3294</v>
      </c>
      <c r="D350" s="189">
        <v>8553</v>
      </c>
      <c r="E350" s="100"/>
    </row>
    <row r="351" spans="1:5">
      <c r="A351" s="511"/>
      <c r="B351" s="12"/>
      <c r="C351" s="12" t="s">
        <v>3295</v>
      </c>
      <c r="D351" s="189">
        <v>8553</v>
      </c>
      <c r="E351" s="100"/>
    </row>
    <row r="352" spans="1:5">
      <c r="A352" s="511"/>
      <c r="B352" s="12"/>
      <c r="C352" s="12" t="s">
        <v>3296</v>
      </c>
      <c r="D352" s="189">
        <v>8553</v>
      </c>
      <c r="E352" s="100"/>
    </row>
    <row r="353" spans="1:5">
      <c r="A353" s="511"/>
      <c r="B353" s="12"/>
      <c r="C353" s="12" t="s">
        <v>3298</v>
      </c>
      <c r="D353" s="189">
        <v>8553</v>
      </c>
      <c r="E353" s="100"/>
    </row>
    <row r="354" spans="1:5">
      <c r="A354" s="511"/>
      <c r="B354" s="12"/>
      <c r="C354" s="12" t="s">
        <v>3299</v>
      </c>
      <c r="D354" s="189">
        <v>8553</v>
      </c>
      <c r="E354" s="100"/>
    </row>
    <row r="355" spans="1:5">
      <c r="A355" s="511"/>
      <c r="B355" s="12"/>
      <c r="C355" s="12" t="s">
        <v>3300</v>
      </c>
      <c r="D355" s="189">
        <v>8553</v>
      </c>
      <c r="E355" s="100"/>
    </row>
    <row r="356" spans="1:5" ht="14.25" thickBot="1">
      <c r="A356" s="512"/>
      <c r="B356" s="92"/>
      <c r="C356" s="92" t="s">
        <v>3296</v>
      </c>
      <c r="D356" s="190">
        <v>8553</v>
      </c>
      <c r="E356" s="101"/>
    </row>
    <row r="357" spans="1:5">
      <c r="A357" s="510">
        <v>3</v>
      </c>
      <c r="B357" s="91"/>
      <c r="C357" s="91" t="s">
        <v>3297</v>
      </c>
      <c r="D357" s="307">
        <v>8553</v>
      </c>
      <c r="E357" s="99"/>
    </row>
    <row r="358" spans="1:5">
      <c r="A358" s="511"/>
      <c r="B358" s="12"/>
      <c r="C358" s="12" t="s">
        <v>3301</v>
      </c>
      <c r="D358" s="189">
        <v>8553</v>
      </c>
      <c r="E358" s="100"/>
    </row>
    <row r="359" spans="1:5">
      <c r="A359" s="511"/>
      <c r="B359" s="12"/>
      <c r="C359" s="32" t="s">
        <v>3306</v>
      </c>
      <c r="D359" s="189">
        <v>8553</v>
      </c>
      <c r="E359" s="100"/>
    </row>
    <row r="360" spans="1:5">
      <c r="A360" s="511"/>
      <c r="B360" s="12"/>
      <c r="C360" s="12" t="s">
        <v>3293</v>
      </c>
      <c r="D360" s="189">
        <v>8553</v>
      </c>
      <c r="E360" s="100"/>
    </row>
    <row r="361" spans="1:5">
      <c r="A361" s="511"/>
      <c r="B361" s="12"/>
      <c r="C361" s="12" t="s">
        <v>3294</v>
      </c>
      <c r="D361" s="189">
        <v>8553</v>
      </c>
      <c r="E361" s="100"/>
    </row>
    <row r="362" spans="1:5">
      <c r="A362" s="511"/>
      <c r="B362" s="12"/>
      <c r="C362" s="12" t="s">
        <v>3295</v>
      </c>
      <c r="D362" s="189">
        <v>8553</v>
      </c>
      <c r="E362" s="100"/>
    </row>
    <row r="363" spans="1:5">
      <c r="A363" s="511"/>
      <c r="B363" s="12"/>
      <c r="C363" s="12" t="s">
        <v>3296</v>
      </c>
      <c r="D363" s="189">
        <v>8553</v>
      </c>
      <c r="E363" s="100"/>
    </row>
    <row r="364" spans="1:5">
      <c r="A364" s="511"/>
      <c r="B364" s="12"/>
      <c r="C364" s="12" t="s">
        <v>3298</v>
      </c>
      <c r="D364" s="189">
        <v>8553</v>
      </c>
      <c r="E364" s="100"/>
    </row>
    <row r="365" spans="1:5">
      <c r="A365" s="511"/>
      <c r="B365" s="12"/>
      <c r="C365" s="12" t="s">
        <v>3299</v>
      </c>
      <c r="D365" s="189">
        <v>8553</v>
      </c>
      <c r="E365" s="100"/>
    </row>
    <row r="366" spans="1:5">
      <c r="A366" s="511"/>
      <c r="B366" s="12"/>
      <c r="C366" s="12" t="s">
        <v>3300</v>
      </c>
      <c r="D366" s="189">
        <v>8553</v>
      </c>
      <c r="E366" s="100"/>
    </row>
    <row r="367" spans="1:5" ht="14.25" thickBot="1">
      <c r="A367" s="512"/>
      <c r="B367" s="92"/>
      <c r="C367" s="92" t="s">
        <v>3296</v>
      </c>
      <c r="D367" s="190">
        <v>8553</v>
      </c>
      <c r="E367" s="101"/>
    </row>
    <row r="368" spans="1:5">
      <c r="A368" s="510">
        <v>10</v>
      </c>
      <c r="B368" s="91"/>
      <c r="C368" s="91" t="s">
        <v>3297</v>
      </c>
      <c r="D368" s="307">
        <v>8553</v>
      </c>
      <c r="E368" s="99"/>
    </row>
    <row r="369" spans="1:5">
      <c r="A369" s="511"/>
      <c r="B369" s="12"/>
      <c r="C369" s="12" t="s">
        <v>3301</v>
      </c>
      <c r="D369" s="189">
        <v>8553</v>
      </c>
      <c r="E369" s="100"/>
    </row>
    <row r="370" spans="1:5">
      <c r="A370" s="511"/>
      <c r="B370" s="12"/>
      <c r="C370" s="32" t="s">
        <v>3306</v>
      </c>
      <c r="D370" s="189">
        <v>8553</v>
      </c>
      <c r="E370" s="100"/>
    </row>
    <row r="371" spans="1:5">
      <c r="A371" s="511"/>
      <c r="B371" s="12"/>
      <c r="C371" s="12" t="s">
        <v>3293</v>
      </c>
      <c r="D371" s="189">
        <v>8553</v>
      </c>
      <c r="E371" s="100"/>
    </row>
    <row r="372" spans="1:5">
      <c r="A372" s="511"/>
      <c r="B372" s="12"/>
      <c r="C372" s="12" t="s">
        <v>3294</v>
      </c>
      <c r="D372" s="189">
        <v>8553</v>
      </c>
      <c r="E372" s="100"/>
    </row>
    <row r="373" spans="1:5">
      <c r="A373" s="511"/>
      <c r="B373" s="12"/>
      <c r="C373" s="12" t="s">
        <v>3295</v>
      </c>
      <c r="D373" s="189">
        <v>8553</v>
      </c>
      <c r="E373" s="100"/>
    </row>
    <row r="374" spans="1:5">
      <c r="A374" s="511"/>
      <c r="B374" s="12"/>
      <c r="C374" s="12" t="s">
        <v>3296</v>
      </c>
      <c r="D374" s="189">
        <v>8553</v>
      </c>
      <c r="E374" s="100"/>
    </row>
    <row r="375" spans="1:5">
      <c r="A375" s="511"/>
      <c r="B375" s="12"/>
      <c r="C375" s="12" t="s">
        <v>3298</v>
      </c>
      <c r="D375" s="189">
        <v>8553</v>
      </c>
      <c r="E375" s="100"/>
    </row>
    <row r="376" spans="1:5">
      <c r="A376" s="511"/>
      <c r="B376" s="12"/>
      <c r="C376" s="12" t="s">
        <v>3299</v>
      </c>
      <c r="D376" s="189">
        <v>8553</v>
      </c>
      <c r="E376" s="100"/>
    </row>
    <row r="377" spans="1:5">
      <c r="A377" s="511"/>
      <c r="B377" s="12"/>
      <c r="C377" s="12" t="s">
        <v>3300</v>
      </c>
      <c r="D377" s="189">
        <v>8553</v>
      </c>
      <c r="E377" s="100"/>
    </row>
    <row r="378" spans="1:5" ht="14.25" thickBot="1">
      <c r="A378" s="512"/>
      <c r="B378" s="92"/>
      <c r="C378" s="92" t="s">
        <v>3296</v>
      </c>
      <c r="D378" s="190">
        <v>8553</v>
      </c>
      <c r="E378" s="101"/>
    </row>
    <row r="379" spans="1:5">
      <c r="A379" s="510">
        <v>16</v>
      </c>
      <c r="B379" s="91"/>
      <c r="C379" s="91" t="s">
        <v>3297</v>
      </c>
      <c r="D379" s="307">
        <v>8553</v>
      </c>
      <c r="E379" s="99"/>
    </row>
    <row r="380" spans="1:5">
      <c r="A380" s="511"/>
      <c r="B380" s="12"/>
      <c r="C380" s="12" t="s">
        <v>3301</v>
      </c>
      <c r="D380" s="189">
        <v>8553</v>
      </c>
      <c r="E380" s="100"/>
    </row>
    <row r="381" spans="1:5">
      <c r="A381" s="511"/>
      <c r="B381" s="12"/>
      <c r="C381" s="32" t="s">
        <v>3306</v>
      </c>
      <c r="D381" s="189">
        <v>8553</v>
      </c>
      <c r="E381" s="100"/>
    </row>
    <row r="382" spans="1:5">
      <c r="A382" s="511"/>
      <c r="B382" s="12"/>
      <c r="C382" s="12" t="s">
        <v>3293</v>
      </c>
      <c r="D382" s="189">
        <v>8553</v>
      </c>
      <c r="E382" s="100"/>
    </row>
    <row r="383" spans="1:5">
      <c r="A383" s="511"/>
      <c r="B383" s="12"/>
      <c r="C383" s="12" t="s">
        <v>3294</v>
      </c>
      <c r="D383" s="189">
        <v>8553</v>
      </c>
      <c r="E383" s="100"/>
    </row>
    <row r="384" spans="1:5">
      <c r="A384" s="511"/>
      <c r="B384" s="12"/>
      <c r="C384" s="12" t="s">
        <v>3295</v>
      </c>
      <c r="D384" s="189">
        <v>8553</v>
      </c>
      <c r="E384" s="100"/>
    </row>
    <row r="385" spans="1:5">
      <c r="A385" s="511"/>
      <c r="B385" s="12"/>
      <c r="C385" s="12" t="s">
        <v>3296</v>
      </c>
      <c r="D385" s="189">
        <v>8553</v>
      </c>
      <c r="E385" s="100"/>
    </row>
    <row r="386" spans="1:5">
      <c r="A386" s="511"/>
      <c r="B386" s="12"/>
      <c r="C386" s="12" t="s">
        <v>3298</v>
      </c>
      <c r="D386" s="189">
        <v>8553</v>
      </c>
      <c r="E386" s="100"/>
    </row>
    <row r="387" spans="1:5">
      <c r="A387" s="511"/>
      <c r="B387" s="12"/>
      <c r="C387" s="12" t="s">
        <v>3299</v>
      </c>
      <c r="D387" s="189">
        <v>8553</v>
      </c>
      <c r="E387" s="100"/>
    </row>
    <row r="388" spans="1:5">
      <c r="A388" s="511"/>
      <c r="B388" s="12"/>
      <c r="C388" s="12" t="s">
        <v>3300</v>
      </c>
      <c r="D388" s="189">
        <v>8553</v>
      </c>
      <c r="E388" s="100"/>
    </row>
    <row r="389" spans="1:5" ht="14.25" thickBot="1">
      <c r="A389" s="512"/>
      <c r="B389" s="92"/>
      <c r="C389" s="92" t="s">
        <v>3296</v>
      </c>
      <c r="D389" s="190">
        <v>8553</v>
      </c>
      <c r="E389" s="101"/>
    </row>
    <row r="390" spans="1:5">
      <c r="A390" s="510">
        <v>18</v>
      </c>
      <c r="B390" s="91"/>
      <c r="C390" s="91" t="s">
        <v>3297</v>
      </c>
      <c r="D390" s="307">
        <v>8553</v>
      </c>
      <c r="E390" s="99"/>
    </row>
    <row r="391" spans="1:5">
      <c r="A391" s="511"/>
      <c r="B391" s="12"/>
      <c r="C391" s="12" t="s">
        <v>3301</v>
      </c>
      <c r="D391" s="189">
        <v>8553</v>
      </c>
      <c r="E391" s="100"/>
    </row>
    <row r="392" spans="1:5">
      <c r="A392" s="511"/>
      <c r="B392" s="12"/>
      <c r="C392" s="32" t="s">
        <v>3306</v>
      </c>
      <c r="D392" s="189">
        <v>8553</v>
      </c>
      <c r="E392" s="100"/>
    </row>
    <row r="393" spans="1:5">
      <c r="A393" s="511"/>
      <c r="B393" s="12"/>
      <c r="C393" s="12" t="s">
        <v>3293</v>
      </c>
      <c r="D393" s="189">
        <v>8553</v>
      </c>
      <c r="E393" s="100"/>
    </row>
    <row r="394" spans="1:5">
      <c r="A394" s="511"/>
      <c r="B394" s="12"/>
      <c r="C394" s="12" t="s">
        <v>3294</v>
      </c>
      <c r="D394" s="189">
        <v>8553</v>
      </c>
      <c r="E394" s="100"/>
    </row>
    <row r="395" spans="1:5">
      <c r="A395" s="511"/>
      <c r="B395" s="12"/>
      <c r="C395" s="12" t="s">
        <v>3295</v>
      </c>
      <c r="D395" s="189">
        <v>8553</v>
      </c>
      <c r="E395" s="100"/>
    </row>
    <row r="396" spans="1:5">
      <c r="A396" s="511"/>
      <c r="B396" s="12"/>
      <c r="C396" s="12" t="s">
        <v>3296</v>
      </c>
      <c r="D396" s="189">
        <v>8553</v>
      </c>
      <c r="E396" s="100"/>
    </row>
    <row r="397" spans="1:5">
      <c r="A397" s="511"/>
      <c r="B397" s="12"/>
      <c r="C397" s="12" t="s">
        <v>3298</v>
      </c>
      <c r="D397" s="189">
        <v>8553</v>
      </c>
      <c r="E397" s="100"/>
    </row>
    <row r="398" spans="1:5">
      <c r="A398" s="511"/>
      <c r="B398" s="12"/>
      <c r="C398" s="12" t="s">
        <v>3299</v>
      </c>
      <c r="D398" s="189">
        <v>8553</v>
      </c>
      <c r="E398" s="100"/>
    </row>
    <row r="399" spans="1:5">
      <c r="A399" s="511"/>
      <c r="B399" s="12"/>
      <c r="C399" s="12" t="s">
        <v>3300</v>
      </c>
      <c r="D399" s="189">
        <v>8553</v>
      </c>
      <c r="E399" s="100"/>
    </row>
    <row r="400" spans="1:5" ht="14.25" thickBot="1">
      <c r="A400" s="512"/>
      <c r="B400" s="92"/>
      <c r="C400" s="92" t="s">
        <v>3296</v>
      </c>
      <c r="D400" s="190">
        <v>8553</v>
      </c>
      <c r="E400" s="101"/>
    </row>
    <row r="401" spans="1:5">
      <c r="A401" s="510">
        <v>37</v>
      </c>
      <c r="B401" s="91"/>
      <c r="C401" s="91" t="s">
        <v>3297</v>
      </c>
      <c r="D401" s="307">
        <v>0</v>
      </c>
      <c r="E401" s="99"/>
    </row>
    <row r="402" spans="1:5">
      <c r="A402" s="511"/>
      <c r="B402" s="12"/>
      <c r="C402" s="12" t="s">
        <v>3301</v>
      </c>
      <c r="D402" s="188">
        <v>0</v>
      </c>
      <c r="E402" s="100"/>
    </row>
    <row r="403" spans="1:5">
      <c r="A403" s="511"/>
      <c r="B403" s="12"/>
      <c r="C403" s="32" t="s">
        <v>3306</v>
      </c>
      <c r="D403" s="188">
        <v>0</v>
      </c>
      <c r="E403" s="100"/>
    </row>
    <row r="404" spans="1:5">
      <c r="A404" s="511"/>
      <c r="B404" s="12"/>
      <c r="C404" s="12" t="s">
        <v>3293</v>
      </c>
      <c r="D404" s="188">
        <v>0</v>
      </c>
      <c r="E404" s="100"/>
    </row>
    <row r="405" spans="1:5">
      <c r="A405" s="511"/>
      <c r="B405" s="12"/>
      <c r="C405" s="12" t="s">
        <v>3294</v>
      </c>
      <c r="D405" s="188">
        <v>0</v>
      </c>
      <c r="E405" s="100"/>
    </row>
    <row r="406" spans="1:5">
      <c r="A406" s="511"/>
      <c r="B406" s="12"/>
      <c r="C406" s="12" t="s">
        <v>3295</v>
      </c>
      <c r="D406" s="188">
        <v>0</v>
      </c>
      <c r="E406" s="100"/>
    </row>
    <row r="407" spans="1:5">
      <c r="A407" s="511"/>
      <c r="B407" s="12"/>
      <c r="C407" s="12" t="s">
        <v>3296</v>
      </c>
      <c r="D407" s="188">
        <v>0</v>
      </c>
      <c r="E407" s="100"/>
    </row>
    <row r="408" spans="1:5">
      <c r="A408" s="511"/>
      <c r="B408" s="12"/>
      <c r="C408" s="12" t="s">
        <v>3298</v>
      </c>
      <c r="D408" s="188">
        <v>0</v>
      </c>
      <c r="E408" s="100"/>
    </row>
    <row r="409" spans="1:5">
      <c r="A409" s="511"/>
      <c r="B409" s="12"/>
      <c r="C409" s="12" t="s">
        <v>3299</v>
      </c>
      <c r="D409" s="188">
        <v>0</v>
      </c>
      <c r="E409" s="100"/>
    </row>
    <row r="410" spans="1:5">
      <c r="A410" s="511"/>
      <c r="B410" s="12"/>
      <c r="C410" s="12" t="s">
        <v>3300</v>
      </c>
      <c r="D410" s="188">
        <v>0</v>
      </c>
      <c r="E410" s="100"/>
    </row>
    <row r="411" spans="1:5" ht="14.25" thickBot="1">
      <c r="A411" s="512"/>
      <c r="B411" s="92"/>
      <c r="C411" s="92" t="s">
        <v>3296</v>
      </c>
      <c r="D411" s="190">
        <v>0</v>
      </c>
      <c r="E411" s="101"/>
    </row>
    <row r="412" spans="1:5">
      <c r="A412" s="510">
        <v>28</v>
      </c>
      <c r="B412" s="91"/>
      <c r="C412" s="91" t="s">
        <v>3297</v>
      </c>
      <c r="D412" s="189">
        <v>0</v>
      </c>
      <c r="E412" s="99"/>
    </row>
    <row r="413" spans="1:5">
      <c r="A413" s="511"/>
      <c r="B413" s="12"/>
      <c r="C413" s="12" t="s">
        <v>3301</v>
      </c>
      <c r="D413" s="188">
        <v>0</v>
      </c>
      <c r="E413" s="100"/>
    </row>
    <row r="414" spans="1:5">
      <c r="A414" s="511"/>
      <c r="B414" s="12"/>
      <c r="C414" s="32" t="s">
        <v>3306</v>
      </c>
      <c r="D414" s="188">
        <v>0</v>
      </c>
      <c r="E414" s="100"/>
    </row>
    <row r="415" spans="1:5">
      <c r="A415" s="511"/>
      <c r="B415" s="12"/>
      <c r="C415" s="12" t="s">
        <v>3293</v>
      </c>
      <c r="D415" s="188">
        <v>0</v>
      </c>
      <c r="E415" s="100"/>
    </row>
    <row r="416" spans="1:5">
      <c r="A416" s="511"/>
      <c r="B416" s="12"/>
      <c r="C416" s="12" t="s">
        <v>3294</v>
      </c>
      <c r="D416" s="188">
        <v>0</v>
      </c>
      <c r="E416" s="100"/>
    </row>
    <row r="417" spans="1:5">
      <c r="A417" s="511"/>
      <c r="B417" s="12"/>
      <c r="C417" s="12" t="s">
        <v>3295</v>
      </c>
      <c r="D417" s="188">
        <v>0</v>
      </c>
      <c r="E417" s="100"/>
    </row>
    <row r="418" spans="1:5">
      <c r="A418" s="511"/>
      <c r="B418" s="12"/>
      <c r="C418" s="12" t="s">
        <v>3296</v>
      </c>
      <c r="D418" s="188">
        <v>0</v>
      </c>
      <c r="E418" s="100"/>
    </row>
    <row r="419" spans="1:5">
      <c r="A419" s="511"/>
      <c r="B419" s="12"/>
      <c r="C419" s="12" t="s">
        <v>3298</v>
      </c>
      <c r="D419" s="188">
        <v>0</v>
      </c>
      <c r="E419" s="100"/>
    </row>
    <row r="420" spans="1:5">
      <c r="A420" s="511"/>
      <c r="B420" s="12"/>
      <c r="C420" s="12" t="s">
        <v>3299</v>
      </c>
      <c r="D420" s="188">
        <v>0</v>
      </c>
      <c r="E420" s="100"/>
    </row>
    <row r="421" spans="1:5">
      <c r="A421" s="511"/>
      <c r="B421" s="12"/>
      <c r="C421" s="12" t="s">
        <v>3300</v>
      </c>
      <c r="D421" s="188">
        <v>0</v>
      </c>
      <c r="E421" s="100"/>
    </row>
    <row r="422" spans="1:5" ht="14.25" thickBot="1">
      <c r="A422" s="512"/>
      <c r="B422" s="92"/>
      <c r="C422" s="92" t="s">
        <v>3296</v>
      </c>
      <c r="D422" s="190">
        <v>0</v>
      </c>
      <c r="E422" s="101"/>
    </row>
    <row r="423" spans="1:5" ht="13.5" customHeight="1">
      <c r="A423" s="513">
        <v>38</v>
      </c>
      <c r="B423" s="91"/>
      <c r="C423" s="91" t="s">
        <v>3297</v>
      </c>
      <c r="D423" s="189">
        <v>0</v>
      </c>
      <c r="E423" s="99"/>
    </row>
    <row r="424" spans="1:5" ht="13.5" customHeight="1">
      <c r="A424" s="514"/>
      <c r="B424" s="12"/>
      <c r="C424" s="12" t="s">
        <v>3301</v>
      </c>
      <c r="D424" s="188">
        <v>0</v>
      </c>
      <c r="E424" s="100"/>
    </row>
    <row r="425" spans="1:5" ht="13.5" customHeight="1">
      <c r="A425" s="514"/>
      <c r="B425" s="12"/>
      <c r="C425" s="32" t="s">
        <v>3306</v>
      </c>
      <c r="D425" s="188">
        <v>0</v>
      </c>
      <c r="E425" s="100"/>
    </row>
    <row r="426" spans="1:5" ht="13.5" customHeight="1">
      <c r="A426" s="514"/>
      <c r="B426" s="12"/>
      <c r="C426" s="12" t="s">
        <v>3293</v>
      </c>
      <c r="D426" s="188">
        <v>0</v>
      </c>
      <c r="E426" s="100"/>
    </row>
    <row r="427" spans="1:5" ht="13.5" customHeight="1">
      <c r="A427" s="514"/>
      <c r="B427" s="12"/>
      <c r="C427" s="12" t="s">
        <v>3294</v>
      </c>
      <c r="D427" s="188">
        <v>0</v>
      </c>
      <c r="E427" s="100"/>
    </row>
    <row r="428" spans="1:5" ht="13.5" customHeight="1">
      <c r="A428" s="514"/>
      <c r="B428" s="12"/>
      <c r="C428" s="12" t="s">
        <v>3295</v>
      </c>
      <c r="D428" s="188">
        <v>0</v>
      </c>
      <c r="E428" s="100"/>
    </row>
    <row r="429" spans="1:5" ht="13.5" customHeight="1">
      <c r="A429" s="514"/>
      <c r="B429" s="12"/>
      <c r="C429" s="12" t="s">
        <v>3296</v>
      </c>
      <c r="D429" s="188">
        <v>0</v>
      </c>
      <c r="E429" s="100"/>
    </row>
    <row r="430" spans="1:5" ht="13.5" customHeight="1">
      <c r="A430" s="514"/>
      <c r="B430" s="12"/>
      <c r="C430" s="12" t="s">
        <v>3298</v>
      </c>
      <c r="D430" s="188">
        <v>0</v>
      </c>
      <c r="E430" s="100"/>
    </row>
    <row r="431" spans="1:5" ht="13.5" customHeight="1">
      <c r="A431" s="514"/>
      <c r="B431" s="12"/>
      <c r="C431" s="12" t="s">
        <v>3299</v>
      </c>
      <c r="D431" s="188">
        <v>0</v>
      </c>
      <c r="E431" s="100"/>
    </row>
    <row r="432" spans="1:5" ht="13.5" customHeight="1">
      <c r="A432" s="514"/>
      <c r="B432" s="12"/>
      <c r="C432" s="12" t="s">
        <v>3300</v>
      </c>
      <c r="D432" s="188">
        <v>0</v>
      </c>
      <c r="E432" s="100"/>
    </row>
    <row r="433" spans="1:13" ht="14.25" customHeight="1" thickBot="1">
      <c r="A433" s="515"/>
      <c r="B433" s="92"/>
      <c r="C433" s="92" t="s">
        <v>3296</v>
      </c>
      <c r="D433" s="190">
        <v>0</v>
      </c>
      <c r="E433" s="101"/>
    </row>
    <row r="437" spans="1:13">
      <c r="B437" s="206" t="s">
        <v>4542</v>
      </c>
      <c r="E437" s="206" t="s">
        <v>4543</v>
      </c>
      <c r="I437" t="s">
        <v>4544</v>
      </c>
    </row>
    <row r="439" spans="1:13">
      <c r="C439" s="466" t="s">
        <v>4961</v>
      </c>
      <c r="D439" s="466"/>
      <c r="F439" s="462" t="s">
        <v>5001</v>
      </c>
      <c r="G439" s="462"/>
      <c r="H439" s="285"/>
      <c r="J439" s="462" t="s">
        <v>4949</v>
      </c>
      <c r="K439" s="462"/>
      <c r="L439" s="462"/>
      <c r="M439" s="462"/>
    </row>
    <row r="440" spans="1:13">
      <c r="C440" s="463"/>
      <c r="D440" s="463"/>
      <c r="F440" s="220"/>
      <c r="J440" s="463"/>
      <c r="K440" s="463"/>
      <c r="L440" s="463"/>
      <c r="M440" s="463"/>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honeticPr fontId="5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73</vt:i4>
      </vt:variant>
      <vt:variant>
        <vt:lpstr>命名范围</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vt:lpstr>
      <vt:lpstr>Generator Engine No.2 </vt:lpstr>
      <vt:lpstr>Generator Engine No.3</vt:lpstr>
      <vt:lpstr>Auxiliary Boiler </vt:lpstr>
      <vt:lpstr>CMP01 Main Air Compressor No.1</vt:lpstr>
      <vt:lpstr>CMP02 Main Air Compressor No.2</vt:lpstr>
      <vt:lpstr>FO Purifier No.1</vt:lpstr>
      <vt:lpstr>Deck Service Air Compressor</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 </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2022-05-08T04:43:47Z</dcterms:modified>
</cp:coreProperties>
</file>