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89718AEB-8C83-4784-8AEE-65E998D976F8}" xr6:coauthVersionLast="45" xr6:coauthVersionMax="47" xr10:uidLastSave="{00000000-0000-0000-0000-000000000000}"/>
  <bookViews>
    <workbookView xWindow="-120" yWindow="-120" windowWidth="29040" windowHeight="15840" tabRatio="767" firstSheet="1" activeTab="1"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s="1"/>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s="1"/>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H13" i="167" l="1"/>
  <c r="J13" i="167"/>
  <c r="H17" i="167"/>
  <c r="J17" i="167"/>
  <c r="H8" i="145" l="1"/>
  <c r="H260" i="160" l="1"/>
  <c r="I260" i="160" s="1"/>
  <c r="J260" i="160" s="1"/>
  <c r="H28" i="113" l="1"/>
  <c r="F5" i="149" l="1"/>
  <c r="H261" i="160" l="1"/>
  <c r="H233" i="147" l="1"/>
  <c r="H259" i="160" l="1"/>
  <c r="F4" i="160" l="1"/>
  <c r="I258"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24"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s="1"/>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I16" i="119"/>
  <c r="I14" i="119"/>
  <c r="J14" i="119" s="1"/>
  <c r="I11" i="119"/>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J11" i="117" s="1"/>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J90" i="98" s="1"/>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J48" i="98" s="1"/>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J116" i="95" s="1"/>
  <c r="I115" i="95"/>
  <c r="J115" i="95" s="1"/>
  <c r="I114" i="95"/>
  <c r="J114" i="95" s="1"/>
  <c r="I113" i="95"/>
  <c r="I112" i="95"/>
  <c r="I111" i="95"/>
  <c r="J111" i="95" s="1"/>
  <c r="I110" i="95"/>
  <c r="I109" i="95"/>
  <c r="J109" i="95" s="1"/>
  <c r="I108" i="95"/>
  <c r="J108" i="95" s="1"/>
  <c r="I107" i="95"/>
  <c r="I106" i="95"/>
  <c r="J106" i="95" s="1"/>
  <c r="I105" i="95"/>
  <c r="J105" i="95" s="1"/>
  <c r="I104" i="95"/>
  <c r="J104" i="95" s="1"/>
  <c r="I103" i="95"/>
  <c r="J103" i="95" s="1"/>
  <c r="I102" i="95"/>
  <c r="J102" i="95" s="1"/>
  <c r="I101" i="95"/>
  <c r="J101" i="95" s="1"/>
  <c r="I100" i="95"/>
  <c r="J100" i="95" s="1"/>
  <c r="I99" i="95"/>
  <c r="J99" i="95" s="1"/>
  <c r="I98" i="95"/>
  <c r="J98" i="95" s="1"/>
  <c r="I97" i="95"/>
  <c r="J97" i="95" s="1"/>
  <c r="I96" i="95"/>
  <c r="J96" i="95" s="1"/>
  <c r="I95" i="95"/>
  <c r="J95" i="95" s="1"/>
  <c r="I94" i="95"/>
  <c r="J94" i="95" s="1"/>
  <c r="I93" i="95"/>
  <c r="J93" i="95" s="1"/>
  <c r="I92" i="95"/>
  <c r="J92" i="95" s="1"/>
  <c r="I91" i="95"/>
  <c r="I90" i="95"/>
  <c r="J90" i="95" s="1"/>
  <c r="I89" i="95"/>
  <c r="I88" i="95"/>
  <c r="J88" i="95" s="1"/>
  <c r="I87" i="95"/>
  <c r="J87" i="95" s="1"/>
  <c r="I86" i="95"/>
  <c r="J86" i="95" s="1"/>
  <c r="I85" i="95"/>
  <c r="J85" i="95" s="1"/>
  <c r="I84" i="95"/>
  <c r="J84" i="95" s="1"/>
  <c r="I83" i="95"/>
  <c r="I82" i="95"/>
  <c r="I81" i="95"/>
  <c r="I80" i="95"/>
  <c r="J80" i="95" s="1"/>
  <c r="I79" i="95"/>
  <c r="I78" i="95"/>
  <c r="J78" i="95" s="1"/>
  <c r="I77" i="95"/>
  <c r="I76" i="95"/>
  <c r="J76" i="95" s="1"/>
  <c r="I75" i="95"/>
  <c r="J75" i="95" s="1"/>
  <c r="I74" i="95"/>
  <c r="J74" i="95" s="1"/>
  <c r="I73" i="95"/>
  <c r="J73" i="95" s="1"/>
  <c r="I72" i="95"/>
  <c r="J72" i="95" s="1"/>
  <c r="I71" i="95"/>
  <c r="I70" i="95"/>
  <c r="J70" i="95" s="1"/>
  <c r="I69" i="95"/>
  <c r="I68" i="95"/>
  <c r="J68" i="95" s="1"/>
  <c r="I67" i="95"/>
  <c r="J67" i="95" s="1"/>
  <c r="I66" i="95"/>
  <c r="J66" i="95" s="1"/>
  <c r="I65" i="95"/>
  <c r="I64" i="95"/>
  <c r="J64" i="95" s="1"/>
  <c r="I63" i="95"/>
  <c r="J63" i="95" s="1"/>
  <c r="I62" i="95"/>
  <c r="J62" i="95" s="1"/>
  <c r="I61" i="95"/>
  <c r="J61" i="95" s="1"/>
  <c r="I60" i="95"/>
  <c r="I59" i="95"/>
  <c r="I58" i="95"/>
  <c r="J58" i="95" s="1"/>
  <c r="I57" i="95"/>
  <c r="J57" i="95" s="1"/>
  <c r="I56" i="95"/>
  <c r="J56" i="95" s="1"/>
  <c r="I55" i="95"/>
  <c r="J55" i="95" s="1"/>
  <c r="I54" i="95"/>
  <c r="J54" i="95" s="1"/>
  <c r="I53" i="95"/>
  <c r="I52" i="95"/>
  <c r="I51" i="95"/>
  <c r="J51" i="95" s="1"/>
  <c r="I50" i="95"/>
  <c r="J50" i="95" s="1"/>
  <c r="I49" i="95"/>
  <c r="J49" i="95" s="1"/>
  <c r="I48" i="95"/>
  <c r="J48" i="95" s="1"/>
  <c r="I47" i="95"/>
  <c r="J47" i="95" s="1"/>
  <c r="I46" i="95"/>
  <c r="J46" i="95" s="1"/>
  <c r="I45" i="95"/>
  <c r="I44" i="95"/>
  <c r="J44" i="95" s="1"/>
  <c r="I43" i="95"/>
  <c r="J43" i="95" s="1"/>
  <c r="I42" i="95"/>
  <c r="J42" i="95" s="1"/>
  <c r="I41" i="95"/>
  <c r="J41" i="95" s="1"/>
  <c r="I40" i="95"/>
  <c r="J40" i="95" s="1"/>
  <c r="I39" i="95"/>
  <c r="J39" i="95" s="1"/>
  <c r="I38" i="95"/>
  <c r="J38" i="95" s="1"/>
  <c r="I37" i="95"/>
  <c r="J37" i="95" s="1"/>
  <c r="I36" i="95"/>
  <c r="I35" i="95"/>
  <c r="I34" i="95"/>
  <c r="J34" i="95" s="1"/>
  <c r="I33" i="95"/>
  <c r="J33" i="95" s="1"/>
  <c r="I32" i="95"/>
  <c r="J32" i="95" s="1"/>
  <c r="I31" i="95"/>
  <c r="J31" i="95" s="1"/>
  <c r="I30" i="95"/>
  <c r="J30" i="95" s="1"/>
  <c r="I29" i="95"/>
  <c r="J29" i="95" s="1"/>
  <c r="I28" i="95"/>
  <c r="J28" i="95" s="1"/>
  <c r="I27" i="95"/>
  <c r="J27" i="95" s="1"/>
  <c r="I26" i="95"/>
  <c r="J26" i="95" s="1"/>
  <c r="I25" i="95"/>
  <c r="J25" i="95" s="1"/>
  <c r="I24" i="95"/>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I10" i="100"/>
  <c r="J10" i="100" s="1"/>
  <c r="I11" i="100"/>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I12" i="119"/>
  <c r="J12" i="119" s="1"/>
  <c r="I13" i="119"/>
  <c r="J13" i="119" s="1"/>
  <c r="I15" i="119"/>
  <c r="I17" i="119"/>
  <c r="J17" i="119" s="1"/>
  <c r="I18" i="119"/>
  <c r="I8" i="119"/>
  <c r="J8" i="119" s="1"/>
  <c r="I20" i="119"/>
  <c r="J20" i="119" s="1"/>
  <c r="I9" i="119"/>
  <c r="I14" i="104"/>
  <c r="J14" i="104" s="1"/>
  <c r="J65" i="95"/>
  <c r="J89" i="95"/>
  <c r="J19" i="117"/>
  <c r="J120" i="95"/>
  <c r="J18" i="105"/>
  <c r="J110" i="95"/>
  <c r="J104" i="98"/>
  <c r="J9" i="117"/>
  <c r="J20" i="98"/>
  <c r="J116" i="98"/>
  <c r="J80" i="98"/>
  <c r="J12" i="117"/>
  <c r="J15" i="124"/>
  <c r="J77" i="95"/>
  <c r="J69" i="95"/>
  <c r="J93" i="98"/>
  <c r="J53" i="95"/>
  <c r="J16" i="117"/>
  <c r="H25" i="159"/>
  <c r="I48" i="159"/>
  <c r="J48" i="159"/>
  <c r="I27" i="159"/>
  <c r="I19" i="159"/>
  <c r="J19" i="159"/>
  <c r="I40" i="159"/>
  <c r="J40" i="159"/>
  <c r="J112" i="95"/>
  <c r="J60" i="95"/>
  <c r="J21" i="149"/>
  <c r="I32" i="159"/>
  <c r="J32" i="159"/>
  <c r="I38" i="159"/>
  <c r="H38" i="159" s="1"/>
  <c r="I47" i="159"/>
  <c r="I49" i="159"/>
  <c r="I16" i="159"/>
  <c r="J16" i="159" s="1"/>
  <c r="I18" i="159"/>
  <c r="I24" i="159"/>
  <c r="I26" i="159"/>
  <c r="J26" i="159" s="1"/>
  <c r="I37" i="159"/>
  <c r="J37" i="159" s="1"/>
  <c r="I39" i="159"/>
  <c r="J39" i="159" s="1"/>
  <c r="I44" i="159"/>
  <c r="J44" i="159"/>
  <c r="I46" i="159"/>
  <c r="J24" i="95"/>
  <c r="J91" i="95"/>
  <c r="J52" i="95"/>
  <c r="J81" i="95"/>
  <c r="J107" i="95"/>
  <c r="J26" i="149"/>
  <c r="H333" i="147"/>
  <c r="J27" i="159"/>
  <c r="J46" i="159"/>
  <c r="J24" i="159"/>
  <c r="J49" i="159"/>
  <c r="J18" i="159"/>
  <c r="J38" i="159"/>
  <c r="D5" i="126"/>
  <c r="J195" i="165"/>
  <c r="J148"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59" i="95"/>
  <c r="J35" i="95"/>
  <c r="J71" i="95"/>
  <c r="J45" i="95"/>
  <c r="J36"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82" i="95"/>
  <c r="J79" i="95"/>
  <c r="J117" i="95"/>
  <c r="J229" i="165"/>
  <c r="J157" i="165"/>
  <c r="H196" i="165"/>
  <c r="J156" i="165"/>
  <c r="H40" i="159"/>
  <c r="H26"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J194" i="166"/>
  <c r="J112" i="166"/>
  <c r="J45" i="166"/>
  <c r="H201" i="166"/>
  <c r="H102" i="166"/>
  <c r="J187" i="166"/>
  <c r="H208" i="166"/>
  <c r="H75" i="166"/>
  <c r="H167" i="166"/>
  <c r="H125" i="166"/>
  <c r="H210" i="166"/>
  <c r="H182" i="166"/>
  <c r="H175" i="165"/>
  <c r="J171" i="165"/>
  <c r="H115" i="165"/>
  <c r="H106" i="165"/>
  <c r="H104" i="165"/>
  <c r="J248" i="165"/>
  <c r="H159" i="165"/>
  <c r="H71" i="165"/>
  <c r="J48" i="165"/>
  <c r="H37" i="165" l="1"/>
  <c r="I13" i="104"/>
  <c r="H13" i="104" s="1"/>
  <c r="I12" i="104"/>
  <c r="J12" i="104" s="1"/>
  <c r="I10" i="104"/>
  <c r="J10" i="104" s="1"/>
  <c r="I28" i="104"/>
  <c r="H28" i="104" s="1"/>
  <c r="I15" i="104"/>
  <c r="H15" i="104" s="1"/>
  <c r="I8" i="104"/>
  <c r="J8" i="104" s="1"/>
  <c r="I19" i="104"/>
  <c r="J19" i="104" s="1"/>
  <c r="I11" i="104"/>
  <c r="J11" i="104" s="1"/>
  <c r="I18" i="104"/>
  <c r="J18" i="104" s="1"/>
  <c r="I17" i="104"/>
  <c r="J17" i="104" s="1"/>
  <c r="I16" i="104"/>
  <c r="J16" i="104" s="1"/>
  <c r="H46" i="166"/>
  <c r="H44" i="159"/>
  <c r="H49" i="159"/>
  <c r="H11" i="100"/>
  <c r="H18" i="159"/>
  <c r="H9" i="119"/>
  <c r="H9" i="100"/>
  <c r="H39" i="159"/>
  <c r="H11" i="119"/>
  <c r="H19" i="159"/>
  <c r="H18" i="119"/>
  <c r="H27" i="159"/>
  <c r="H46" i="159"/>
  <c r="H16" i="119"/>
  <c r="H48" i="159"/>
  <c r="H15" i="119"/>
  <c r="H19" i="119"/>
  <c r="H32" i="159"/>
  <c r="H47" i="159"/>
  <c r="I153" i="165"/>
  <c r="J153" i="165" s="1"/>
  <c r="I253" i="165"/>
  <c r="J253" i="165" s="1"/>
  <c r="I19" i="116"/>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107" i="96"/>
  <c r="J23" i="96"/>
  <c r="H49" i="96"/>
  <c r="J161" i="160"/>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31" i="101"/>
  <c r="H15" i="100"/>
  <c r="H10" i="100"/>
  <c r="H8" i="100"/>
  <c r="J9" i="100"/>
  <c r="J14" i="99"/>
  <c r="I11" i="99"/>
  <c r="I12" i="99"/>
  <c r="I10" i="99"/>
  <c r="I13" i="99"/>
  <c r="I15" i="99"/>
  <c r="I27" i="99"/>
  <c r="I16" i="99"/>
  <c r="I28" i="99"/>
  <c r="I17" i="99"/>
  <c r="H17" i="99" s="1"/>
  <c r="I18" i="99"/>
  <c r="J100" i="96"/>
  <c r="H74"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J113" i="96"/>
  <c r="H22" i="96"/>
  <c r="J72" i="96"/>
  <c r="J29" i="96"/>
  <c r="H112" i="96"/>
  <c r="J31"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7" i="115" l="1"/>
  <c r="H51" i="96"/>
  <c r="J118" i="96"/>
  <c r="H52" i="96"/>
  <c r="H253" i="165"/>
  <c r="H234" i="160"/>
  <c r="J133" i="147"/>
  <c r="J220" i="147"/>
  <c r="J77" i="96"/>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<sst xmlns="http://schemas.openxmlformats.org/spreadsheetml/2006/main" count="17163" uniqueCount="5013">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</sst>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9">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54" fillId="0" borderId="24" xfId="0" applyFont="1" applyBorder="1" applyAlignment="1">
      <alignment horizontal="left"/>
    </xf>
    <xf numFmtId="0" fontId="54" fillId="0" borderId="4" xfId="0" applyFont="1" applyBorder="1" applyAlignment="1">
      <alignment horizontal="left"/>
    </xf>
    <xf numFmtId="0" fontId="54"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34"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4928</v>
      </c>
      <c r="D3" s="521" t="s">
        <v>12</v>
      </c>
      <c r="E3" s="521"/>
      <c r="F3" s="249" t="s">
        <v>4929</v>
      </c>
    </row>
    <row r="4" spans="1:12" ht="18" customHeight="1">
      <c r="A4" s="520" t="s">
        <v>74</v>
      </c>
      <c r="B4" s="520"/>
      <c r="C4" s="29" t="s">
        <v>4637</v>
      </c>
      <c r="D4" s="521" t="s">
        <v>2072</v>
      </c>
      <c r="E4" s="521"/>
      <c r="F4" s="246">
        <f>'Running Hours'!B7</f>
        <v>5908</v>
      </c>
    </row>
    <row r="5" spans="1:12" ht="18" customHeight="1">
      <c r="A5" s="520" t="s">
        <v>75</v>
      </c>
      <c r="B5" s="520"/>
      <c r="C5" s="30" t="s">
        <v>4638</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44710</v>
      </c>
      <c r="G8" s="52"/>
      <c r="H8" s="10">
        <f>F8+1</f>
        <v>44711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16" t="s">
        <v>1</v>
      </c>
      <c r="E9" s="8">
        <v>44082</v>
      </c>
      <c r="F9" s="366">
        <v>44710</v>
      </c>
      <c r="G9" s="52"/>
      <c r="H9" s="10">
        <f>F9+1</f>
        <v>44711</v>
      </c>
      <c r="I9" s="11">
        <f t="shared" ca="1" si="0"/>
        <v>0</v>
      </c>
      <c r="J9" s="12" t="str">
        <f t="shared" ca="1" si="1"/>
        <v>NOT DUE</v>
      </c>
      <c r="K9" s="24" t="s">
        <v>584</v>
      </c>
      <c r="L9" s="15"/>
    </row>
    <row r="10" spans="1:12" ht="15" customHeight="1">
      <c r="A10" s="12" t="s">
        <v>803</v>
      </c>
      <c r="B10" s="24" t="s">
        <v>3688</v>
      </c>
      <c r="C10" s="24" t="s">
        <v>3689</v>
      </c>
      <c r="D10" s="16" t="s">
        <v>1</v>
      </c>
      <c r="E10" s="8">
        <v>44082</v>
      </c>
      <c r="F10" s="366">
        <v>44710</v>
      </c>
      <c r="G10" s="52"/>
      <c r="H10" s="10">
        <f>F10+1</f>
        <v>44711</v>
      </c>
      <c r="I10" s="11">
        <f t="shared" ca="1" si="0"/>
        <v>0</v>
      </c>
      <c r="J10" s="12" t="str">
        <f t="shared" ca="1" si="1"/>
        <v>NOT DUE</v>
      </c>
      <c r="K10" s="24" t="s">
        <v>584</v>
      </c>
      <c r="L10" s="13"/>
    </row>
    <row r="11" spans="1:12" ht="15" customHeight="1">
      <c r="A11" s="12" t="s">
        <v>804</v>
      </c>
      <c r="B11" s="24" t="s">
        <v>598</v>
      </c>
      <c r="C11" s="24" t="s">
        <v>3690</v>
      </c>
      <c r="D11" s="16" t="s">
        <v>1</v>
      </c>
      <c r="E11" s="8">
        <v>44082</v>
      </c>
      <c r="F11" s="366">
        <v>44710</v>
      </c>
      <c r="G11" s="52"/>
      <c r="H11" s="10">
        <f>F11+1</f>
        <v>44711</v>
      </c>
      <c r="I11" s="11">
        <f t="shared" ca="1" si="0"/>
        <v>0</v>
      </c>
      <c r="J11" s="12" t="str">
        <f t="shared" ca="1" si="1"/>
        <v>NOT DUE</v>
      </c>
      <c r="K11" s="24" t="s">
        <v>584</v>
      </c>
      <c r="L11" s="15"/>
    </row>
    <row r="12" spans="1:12" ht="15" customHeight="1">
      <c r="A12" s="12" t="s">
        <v>805</v>
      </c>
      <c r="B12" s="24" t="s">
        <v>3691</v>
      </c>
      <c r="C12" s="24" t="s">
        <v>3692</v>
      </c>
      <c r="D12" s="16" t="s">
        <v>1</v>
      </c>
      <c r="E12" s="8">
        <v>44082</v>
      </c>
      <c r="F12" s="366">
        <v>44710</v>
      </c>
      <c r="G12" s="52"/>
      <c r="H12" s="10">
        <f t="shared" ref="H12:H13" si="2">F12+1</f>
        <v>44711</v>
      </c>
      <c r="I12" s="11">
        <f t="shared" ca="1" si="0"/>
        <v>0</v>
      </c>
      <c r="J12" s="12" t="str">
        <f t="shared" ca="1" si="1"/>
        <v>NOT DUE</v>
      </c>
      <c r="K12" s="24" t="s">
        <v>584</v>
      </c>
      <c r="L12" s="15"/>
    </row>
    <row r="13" spans="1:12" ht="15" customHeight="1">
      <c r="A13" s="12" t="s">
        <v>806</v>
      </c>
      <c r="B13" s="24" t="s">
        <v>3693</v>
      </c>
      <c r="C13" s="24" t="s">
        <v>3692</v>
      </c>
      <c r="D13" s="16" t="s">
        <v>1</v>
      </c>
      <c r="E13" s="8">
        <v>44082</v>
      </c>
      <c r="F13" s="366">
        <v>44710</v>
      </c>
      <c r="G13" s="52"/>
      <c r="H13" s="10">
        <f t="shared" si="2"/>
        <v>44711</v>
      </c>
      <c r="I13" s="11">
        <f t="shared" ca="1" si="0"/>
        <v>0</v>
      </c>
      <c r="J13" s="12" t="str">
        <f t="shared" ca="1" si="1"/>
        <v>NOT DUE</v>
      </c>
      <c r="K13" s="24" t="s">
        <v>584</v>
      </c>
      <c r="L13" s="15"/>
    </row>
    <row r="14" spans="1:12" ht="36">
      <c r="A14" s="12" t="s">
        <v>807</v>
      </c>
      <c r="B14" s="24" t="s">
        <v>3694</v>
      </c>
      <c r="C14" s="24" t="s">
        <v>3695</v>
      </c>
      <c r="D14" s="16" t="s">
        <v>1</v>
      </c>
      <c r="E14" s="8">
        <v>44082</v>
      </c>
      <c r="F14" s="366">
        <v>44710</v>
      </c>
      <c r="G14" s="52"/>
      <c r="H14" s="10">
        <f>F14+1</f>
        <v>44711</v>
      </c>
      <c r="I14" s="11">
        <f ca="1">IF(ISBLANK(H14),"",H14-DATE(YEAR(NOW()),MONTH(NOW()),DAY(NOW())))</f>
        <v>0</v>
      </c>
      <c r="J14" s="12" t="str">
        <f t="shared" ca="1" si="1"/>
        <v>NOT DUE</v>
      </c>
      <c r="K14" s="24" t="s">
        <v>584</v>
      </c>
      <c r="L14" s="13"/>
    </row>
    <row r="15" spans="1:12">
      <c r="A15" s="12" t="s">
        <v>808</v>
      </c>
      <c r="B15" s="24" t="s">
        <v>3696</v>
      </c>
      <c r="C15" s="24" t="s">
        <v>3697</v>
      </c>
      <c r="D15" s="16" t="s">
        <v>1</v>
      </c>
      <c r="E15" s="8">
        <v>44082</v>
      </c>
      <c r="F15" s="366">
        <v>44710</v>
      </c>
      <c r="G15" s="52"/>
      <c r="H15" s="10">
        <f>F15+1</f>
        <v>44711</v>
      </c>
      <c r="I15" s="11">
        <f ca="1">IF(ISBLANK(H15),"",H15-DATE(YEAR(NOW()),MONTH(NOW()),DAY(NOW())))</f>
        <v>0</v>
      </c>
      <c r="J15" s="12" t="str">
        <f t="shared" ca="1" si="1"/>
        <v>NOT DUE</v>
      </c>
      <c r="K15" s="24" t="s">
        <v>584</v>
      </c>
      <c r="L15" s="13"/>
    </row>
    <row r="16" spans="1:12" ht="15" customHeight="1">
      <c r="A16" s="12" t="s">
        <v>809</v>
      </c>
      <c r="B16" s="24" t="s">
        <v>3698</v>
      </c>
      <c r="C16" s="24" t="s">
        <v>3699</v>
      </c>
      <c r="D16" s="16" t="s">
        <v>1</v>
      </c>
      <c r="E16" s="8">
        <v>44082</v>
      </c>
      <c r="F16" s="366">
        <v>44710</v>
      </c>
      <c r="G16" s="52"/>
      <c r="H16" s="10">
        <f>F16+1</f>
        <v>44711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16" t="s">
        <v>4</v>
      </c>
      <c r="E17" s="8">
        <v>44082</v>
      </c>
      <c r="F17" s="366">
        <v>44708</v>
      </c>
      <c r="G17" s="52"/>
      <c r="H17" s="10">
        <f>F17+30</f>
        <v>44738</v>
      </c>
      <c r="I17" s="11">
        <f t="shared" ca="1" si="3"/>
        <v>27</v>
      </c>
      <c r="J17" s="12" t="str">
        <f t="shared" ca="1" si="1"/>
        <v>NOT DUE</v>
      </c>
      <c r="K17" s="24" t="s">
        <v>3701</v>
      </c>
      <c r="L17" s="13"/>
    </row>
    <row r="18" spans="1:12" ht="15" customHeight="1">
      <c r="A18" s="12" t="s">
        <v>811</v>
      </c>
      <c r="B18" s="24" t="s">
        <v>3702</v>
      </c>
      <c r="C18" s="24" t="s">
        <v>3703</v>
      </c>
      <c r="D18" s="16" t="s">
        <v>4</v>
      </c>
      <c r="E18" s="8">
        <v>44082</v>
      </c>
      <c r="F18" s="366">
        <v>44708</v>
      </c>
      <c r="G18" s="52"/>
      <c r="H18" s="10">
        <f t="shared" ref="H18:H35" si="4">F18+30</f>
        <v>44738</v>
      </c>
      <c r="I18" s="11">
        <f t="shared" ca="1" si="3"/>
        <v>27</v>
      </c>
      <c r="J18" s="12" t="str">
        <f t="shared" ca="1" si="1"/>
        <v>NOT DUE</v>
      </c>
      <c r="K18" s="24" t="s">
        <v>3701</v>
      </c>
      <c r="L18" s="13"/>
    </row>
    <row r="19" spans="1:12" ht="15" customHeight="1">
      <c r="A19" s="12" t="s">
        <v>812</v>
      </c>
      <c r="B19" s="24" t="s">
        <v>3702</v>
      </c>
      <c r="C19" s="24" t="s">
        <v>3704</v>
      </c>
      <c r="D19" s="16" t="s">
        <v>4</v>
      </c>
      <c r="E19" s="8">
        <v>44082</v>
      </c>
      <c r="F19" s="366">
        <v>44708</v>
      </c>
      <c r="G19" s="52"/>
      <c r="H19" s="10">
        <f t="shared" si="4"/>
        <v>44738</v>
      </c>
      <c r="I19" s="11">
        <f t="shared" ca="1" si="3"/>
        <v>27</v>
      </c>
      <c r="J19" s="12" t="str">
        <f t="shared" ca="1" si="1"/>
        <v>NOT DUE</v>
      </c>
      <c r="K19" s="24" t="s">
        <v>3701</v>
      </c>
      <c r="L19" s="13"/>
    </row>
    <row r="20" spans="1:12" ht="15" customHeight="1">
      <c r="A20" s="12" t="s">
        <v>813</v>
      </c>
      <c r="B20" s="24" t="s">
        <v>3702</v>
      </c>
      <c r="C20" s="24" t="s">
        <v>3705</v>
      </c>
      <c r="D20" s="16" t="s">
        <v>4</v>
      </c>
      <c r="E20" s="8">
        <v>44082</v>
      </c>
      <c r="F20" s="366">
        <v>44708</v>
      </c>
      <c r="G20" s="52"/>
      <c r="H20" s="10">
        <f t="shared" si="4"/>
        <v>44738</v>
      </c>
      <c r="I20" s="11">
        <f t="shared" ca="1" si="3"/>
        <v>27</v>
      </c>
      <c r="J20" s="12" t="str">
        <f t="shared" ca="1" si="1"/>
        <v>NOT DUE</v>
      </c>
      <c r="K20" s="24" t="s">
        <v>3701</v>
      </c>
      <c r="L20" s="13"/>
    </row>
    <row r="21" spans="1:12" ht="15" customHeight="1">
      <c r="A21" s="12" t="s">
        <v>814</v>
      </c>
      <c r="B21" s="24" t="s">
        <v>3706</v>
      </c>
      <c r="C21" s="24" t="s">
        <v>3703</v>
      </c>
      <c r="D21" s="16" t="s">
        <v>4</v>
      </c>
      <c r="E21" s="8">
        <v>44082</v>
      </c>
      <c r="F21" s="366">
        <v>44708</v>
      </c>
      <c r="G21" s="52"/>
      <c r="H21" s="10">
        <f t="shared" si="4"/>
        <v>44738</v>
      </c>
      <c r="I21" s="11">
        <f t="shared" ca="1" si="3"/>
        <v>27</v>
      </c>
      <c r="J21" s="12" t="str">
        <f t="shared" ca="1" si="1"/>
        <v>NOT DUE</v>
      </c>
      <c r="K21" s="24" t="s">
        <v>3701</v>
      </c>
      <c r="L21" s="13"/>
    </row>
    <row r="22" spans="1:12" ht="15" customHeight="1">
      <c r="A22" s="12" t="s">
        <v>815</v>
      </c>
      <c r="B22" s="24" t="s">
        <v>3706</v>
      </c>
      <c r="C22" s="24" t="s">
        <v>3704</v>
      </c>
      <c r="D22" s="16" t="s">
        <v>4</v>
      </c>
      <c r="E22" s="8">
        <v>44082</v>
      </c>
      <c r="F22" s="366">
        <v>44708</v>
      </c>
      <c r="G22" s="52"/>
      <c r="H22" s="10">
        <f t="shared" si="4"/>
        <v>44738</v>
      </c>
      <c r="I22" s="11">
        <f t="shared" ca="1" si="3"/>
        <v>27</v>
      </c>
      <c r="J22" s="12" t="str">
        <f t="shared" ca="1" si="1"/>
        <v>NOT DUE</v>
      </c>
      <c r="K22" s="24" t="s">
        <v>3701</v>
      </c>
      <c r="L22" s="13"/>
    </row>
    <row r="23" spans="1:12" ht="15" customHeight="1">
      <c r="A23" s="12" t="s">
        <v>816</v>
      </c>
      <c r="B23" s="24" t="s">
        <v>3706</v>
      </c>
      <c r="C23" s="24" t="s">
        <v>3705</v>
      </c>
      <c r="D23" s="16" t="s">
        <v>4</v>
      </c>
      <c r="E23" s="8">
        <v>44082</v>
      </c>
      <c r="F23" s="366">
        <v>44708</v>
      </c>
      <c r="G23" s="52"/>
      <c r="H23" s="10">
        <f t="shared" si="4"/>
        <v>44738</v>
      </c>
      <c r="I23" s="11">
        <f t="shared" ca="1" si="3"/>
        <v>27</v>
      </c>
      <c r="J23" s="12" t="str">
        <f t="shared" ca="1" si="1"/>
        <v>NOT DUE</v>
      </c>
      <c r="K23" s="24" t="s">
        <v>3701</v>
      </c>
      <c r="L23" s="13"/>
    </row>
    <row r="24" spans="1:12" ht="15" customHeight="1">
      <c r="A24" s="12" t="s">
        <v>817</v>
      </c>
      <c r="B24" s="24" t="s">
        <v>3707</v>
      </c>
      <c r="C24" s="24" t="s">
        <v>3703</v>
      </c>
      <c r="D24" s="16" t="s">
        <v>4</v>
      </c>
      <c r="E24" s="8">
        <v>44082</v>
      </c>
      <c r="F24" s="366">
        <v>44708</v>
      </c>
      <c r="G24" s="52"/>
      <c r="H24" s="10">
        <f t="shared" si="4"/>
        <v>44738</v>
      </c>
      <c r="I24" s="11">
        <f t="shared" ca="1" si="3"/>
        <v>27</v>
      </c>
      <c r="J24" s="12" t="str">
        <f t="shared" ca="1" si="1"/>
        <v>NOT DUE</v>
      </c>
      <c r="K24" s="24" t="s">
        <v>3701</v>
      </c>
      <c r="L24" s="13"/>
    </row>
    <row r="25" spans="1:12" ht="15" customHeight="1">
      <c r="A25" s="12" t="s">
        <v>818</v>
      </c>
      <c r="B25" s="24" t="s">
        <v>3707</v>
      </c>
      <c r="C25" s="24" t="s">
        <v>3704</v>
      </c>
      <c r="D25" s="16" t="s">
        <v>4</v>
      </c>
      <c r="E25" s="8">
        <v>44082</v>
      </c>
      <c r="F25" s="366">
        <v>44708</v>
      </c>
      <c r="G25" s="52"/>
      <c r="H25" s="10">
        <f t="shared" si="4"/>
        <v>44738</v>
      </c>
      <c r="I25" s="11">
        <f t="shared" ca="1" si="3"/>
        <v>27</v>
      </c>
      <c r="J25" s="12" t="str">
        <f t="shared" ca="1" si="1"/>
        <v>NOT DUE</v>
      </c>
      <c r="K25" s="24" t="s">
        <v>3701</v>
      </c>
      <c r="L25" s="13"/>
    </row>
    <row r="26" spans="1:12" ht="15" customHeight="1">
      <c r="A26" s="12" t="s">
        <v>819</v>
      </c>
      <c r="B26" s="24" t="s">
        <v>3707</v>
      </c>
      <c r="C26" s="24" t="s">
        <v>3705</v>
      </c>
      <c r="D26" s="16" t="s">
        <v>4</v>
      </c>
      <c r="E26" s="8">
        <v>44082</v>
      </c>
      <c r="F26" s="366">
        <v>44708</v>
      </c>
      <c r="G26" s="52"/>
      <c r="H26" s="10">
        <f t="shared" si="4"/>
        <v>44738</v>
      </c>
      <c r="I26" s="11">
        <f t="shared" ca="1" si="3"/>
        <v>27</v>
      </c>
      <c r="J26" s="12" t="str">
        <f t="shared" ca="1" si="1"/>
        <v>NOT DUE</v>
      </c>
      <c r="K26" s="24" t="s">
        <v>3701</v>
      </c>
      <c r="L26" s="13"/>
    </row>
    <row r="27" spans="1:12" ht="15" customHeight="1">
      <c r="A27" s="12" t="s">
        <v>820</v>
      </c>
      <c r="B27" s="24" t="s">
        <v>3708</v>
      </c>
      <c r="C27" s="24" t="s">
        <v>3703</v>
      </c>
      <c r="D27" s="16" t="s">
        <v>4</v>
      </c>
      <c r="E27" s="8">
        <v>44082</v>
      </c>
      <c r="F27" s="366">
        <v>44708</v>
      </c>
      <c r="G27" s="52"/>
      <c r="H27" s="10">
        <f t="shared" si="4"/>
        <v>44738</v>
      </c>
      <c r="I27" s="11">
        <f t="shared" ca="1" si="3"/>
        <v>27</v>
      </c>
      <c r="J27" s="12" t="str">
        <f t="shared" ca="1" si="1"/>
        <v>NOT DUE</v>
      </c>
      <c r="K27" s="24" t="s">
        <v>3701</v>
      </c>
      <c r="L27" s="13"/>
    </row>
    <row r="28" spans="1:12" ht="15" customHeight="1">
      <c r="A28" s="12" t="s">
        <v>821</v>
      </c>
      <c r="B28" s="24" t="s">
        <v>3708</v>
      </c>
      <c r="C28" s="24" t="s">
        <v>3704</v>
      </c>
      <c r="D28" s="16" t="s">
        <v>4</v>
      </c>
      <c r="E28" s="8">
        <v>44082</v>
      </c>
      <c r="F28" s="366">
        <v>44708</v>
      </c>
      <c r="G28" s="52"/>
      <c r="H28" s="10">
        <f t="shared" si="4"/>
        <v>44738</v>
      </c>
      <c r="I28" s="11">
        <f t="shared" ca="1" si="3"/>
        <v>27</v>
      </c>
      <c r="J28" s="12" t="str">
        <f t="shared" ca="1" si="1"/>
        <v>NOT DUE</v>
      </c>
      <c r="K28" s="24" t="s">
        <v>3701</v>
      </c>
      <c r="L28" s="13"/>
    </row>
    <row r="29" spans="1:12" ht="15" customHeight="1">
      <c r="A29" s="12" t="s">
        <v>822</v>
      </c>
      <c r="B29" s="24" t="s">
        <v>3708</v>
      </c>
      <c r="C29" s="24" t="s">
        <v>3705</v>
      </c>
      <c r="D29" s="16" t="s">
        <v>4</v>
      </c>
      <c r="E29" s="8">
        <v>44082</v>
      </c>
      <c r="F29" s="366">
        <v>44708</v>
      </c>
      <c r="G29" s="52"/>
      <c r="H29" s="10">
        <f t="shared" si="4"/>
        <v>44738</v>
      </c>
      <c r="I29" s="11">
        <f t="shared" ca="1" si="3"/>
        <v>27</v>
      </c>
      <c r="J29" s="12" t="str">
        <f t="shared" ca="1" si="1"/>
        <v>NOT DUE</v>
      </c>
      <c r="K29" s="24" t="s">
        <v>3701</v>
      </c>
      <c r="L29" s="13"/>
    </row>
    <row r="30" spans="1:12" ht="15" customHeight="1">
      <c r="A30" s="12" t="s">
        <v>823</v>
      </c>
      <c r="B30" s="24" t="s">
        <v>3709</v>
      </c>
      <c r="C30" s="24" t="s">
        <v>3703</v>
      </c>
      <c r="D30" s="16" t="s">
        <v>4</v>
      </c>
      <c r="E30" s="8">
        <v>44082</v>
      </c>
      <c r="F30" s="366">
        <v>44708</v>
      </c>
      <c r="G30" s="52"/>
      <c r="H30" s="10">
        <f t="shared" si="4"/>
        <v>44738</v>
      </c>
      <c r="I30" s="11">
        <f t="shared" ca="1" si="3"/>
        <v>27</v>
      </c>
      <c r="J30" s="12" t="str">
        <f t="shared" ca="1" si="1"/>
        <v>NOT DUE</v>
      </c>
      <c r="K30" s="24" t="s">
        <v>3701</v>
      </c>
      <c r="L30" s="13"/>
    </row>
    <row r="31" spans="1:12" ht="15" customHeight="1">
      <c r="A31" s="12" t="s">
        <v>824</v>
      </c>
      <c r="B31" s="24" t="s">
        <v>3709</v>
      </c>
      <c r="C31" s="24" t="s">
        <v>3704</v>
      </c>
      <c r="D31" s="16" t="s">
        <v>4</v>
      </c>
      <c r="E31" s="8">
        <v>44082</v>
      </c>
      <c r="F31" s="366">
        <v>44708</v>
      </c>
      <c r="G31" s="52"/>
      <c r="H31" s="10">
        <f t="shared" si="4"/>
        <v>44738</v>
      </c>
      <c r="I31" s="11">
        <f t="shared" ca="1" si="3"/>
        <v>27</v>
      </c>
      <c r="J31" s="12" t="str">
        <f t="shared" ca="1" si="1"/>
        <v>NOT DUE</v>
      </c>
      <c r="K31" s="24" t="s">
        <v>3701</v>
      </c>
      <c r="L31" s="13"/>
    </row>
    <row r="32" spans="1:12" ht="15" customHeight="1">
      <c r="A32" s="12" t="s">
        <v>825</v>
      </c>
      <c r="B32" s="24" t="s">
        <v>3709</v>
      </c>
      <c r="C32" s="24" t="s">
        <v>3705</v>
      </c>
      <c r="D32" s="16" t="s">
        <v>4</v>
      </c>
      <c r="E32" s="8">
        <v>44082</v>
      </c>
      <c r="F32" s="366">
        <v>44708</v>
      </c>
      <c r="G32" s="52"/>
      <c r="H32" s="10">
        <f t="shared" si="4"/>
        <v>44738</v>
      </c>
      <c r="I32" s="11">
        <f t="shared" ca="1" si="3"/>
        <v>27</v>
      </c>
      <c r="J32" s="12" t="str">
        <f t="shared" ca="1" si="1"/>
        <v>NOT DUE</v>
      </c>
      <c r="K32" s="24" t="s">
        <v>3701</v>
      </c>
      <c r="L32" s="13"/>
    </row>
    <row r="33" spans="1:12" ht="15" customHeight="1">
      <c r="A33" s="12" t="s">
        <v>826</v>
      </c>
      <c r="B33" s="24" t="s">
        <v>3710</v>
      </c>
      <c r="C33" s="24" t="s">
        <v>3703</v>
      </c>
      <c r="D33" s="16" t="s">
        <v>4</v>
      </c>
      <c r="E33" s="366">
        <v>44577</v>
      </c>
      <c r="F33" s="366">
        <v>44708</v>
      </c>
      <c r="G33" s="52"/>
      <c r="H33" s="10">
        <f t="shared" si="4"/>
        <v>44738</v>
      </c>
      <c r="I33" s="11">
        <f t="shared" ca="1" si="3"/>
        <v>27</v>
      </c>
      <c r="J33" s="12" t="str">
        <f t="shared" ca="1" si="1"/>
        <v>NOT DUE</v>
      </c>
      <c r="K33" s="24" t="s">
        <v>3701</v>
      </c>
      <c r="L33" s="13"/>
    </row>
    <row r="34" spans="1:12" ht="15" customHeight="1">
      <c r="A34" s="12" t="s">
        <v>827</v>
      </c>
      <c r="B34" s="24" t="s">
        <v>3710</v>
      </c>
      <c r="C34" s="24" t="s">
        <v>3704</v>
      </c>
      <c r="D34" s="16" t="s">
        <v>4</v>
      </c>
      <c r="E34" s="8">
        <v>44082</v>
      </c>
      <c r="F34" s="366">
        <v>44708</v>
      </c>
      <c r="G34" s="52"/>
      <c r="H34" s="10">
        <f t="shared" si="4"/>
        <v>44738</v>
      </c>
      <c r="I34" s="11">
        <f t="shared" ca="1" si="3"/>
        <v>27</v>
      </c>
      <c r="J34" s="12" t="str">
        <f t="shared" ca="1" si="1"/>
        <v>NOT DUE</v>
      </c>
      <c r="K34" s="24" t="s">
        <v>3701</v>
      </c>
      <c r="L34" s="13"/>
    </row>
    <row r="35" spans="1:12" ht="15" customHeight="1">
      <c r="A35" s="12" t="s">
        <v>828</v>
      </c>
      <c r="B35" s="24" t="s">
        <v>3710</v>
      </c>
      <c r="C35" s="24" t="s">
        <v>3705</v>
      </c>
      <c r="D35" s="16" t="s">
        <v>4</v>
      </c>
      <c r="E35" s="8">
        <v>44082</v>
      </c>
      <c r="F35" s="366">
        <v>44708</v>
      </c>
      <c r="G35" s="52"/>
      <c r="H35" s="10">
        <f t="shared" si="4"/>
        <v>44738</v>
      </c>
      <c r="I35" s="11">
        <f t="shared" ca="1" si="3"/>
        <v>27</v>
      </c>
      <c r="J35" s="12" t="str">
        <f t="shared" ca="1" si="1"/>
        <v>NOT DUE</v>
      </c>
      <c r="K35" s="24" t="s">
        <v>3701</v>
      </c>
      <c r="L35" s="13"/>
    </row>
    <row r="36" spans="1:12" ht="15" customHeight="1">
      <c r="A36" s="12" t="s">
        <v>829</v>
      </c>
      <c r="B36" s="24" t="s">
        <v>548</v>
      </c>
      <c r="C36" s="24" t="s">
        <v>3867</v>
      </c>
      <c r="D36" s="16">
        <v>200</v>
      </c>
      <c r="E36" s="8">
        <v>44082</v>
      </c>
      <c r="F36" s="366">
        <v>44707</v>
      </c>
      <c r="G36" s="304">
        <v>5908</v>
      </c>
      <c r="H36" s="17">
        <f>IF(I36&lt;=200,$F$5+(I36/24),"error")</f>
        <v>44718.333333333336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66">
        <v>44707</v>
      </c>
      <c r="G37" s="304">
        <v>5908</v>
      </c>
      <c r="H37" s="17">
        <f>IF(I37&lt;=2000,$F$5+(I37/24),"error")</f>
        <v>44793.333333333336</v>
      </c>
      <c r="I37" s="18">
        <f>D37-($F$4-G37)</f>
        <v>2000</v>
      </c>
      <c r="J37" s="12" t="str">
        <f>IF(I37="","",IF(I37&lt;0,"OVERDUE","NOT DUE"))</f>
        <v>NOT DUE</v>
      </c>
      <c r="K37" s="24" t="s">
        <v>3711</v>
      </c>
      <c r="L37" s="15"/>
    </row>
    <row r="38" spans="1:12" ht="15" customHeight="1">
      <c r="A38" s="12" t="s">
        <v>831</v>
      </c>
      <c r="B38" s="24" t="s">
        <v>548</v>
      </c>
      <c r="C38" s="24" t="s">
        <v>3712</v>
      </c>
      <c r="D38" s="16">
        <v>200</v>
      </c>
      <c r="E38" s="8">
        <v>44082</v>
      </c>
      <c r="F38" s="366">
        <v>44710</v>
      </c>
      <c r="G38" s="304">
        <v>5908</v>
      </c>
      <c r="H38" s="17">
        <f>IF(I38&lt;=200,$F$5+(I38/24),"error")</f>
        <v>44718.333333333336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6">
        <v>44710</v>
      </c>
      <c r="G39" s="304">
        <v>5908</v>
      </c>
      <c r="H39" s="17">
        <f>IF(I39&lt;=100,$F$5+(I39/24),"error")</f>
        <v>44714.166666666664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44797.166666666664</v>
      </c>
      <c r="I40" s="18">
        <f t="shared" ref="I40:I103" si="5">D40-($F$4-G40)</f>
        <v>2092</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44797.166666666664</v>
      </c>
      <c r="I41" s="18">
        <f t="shared" si="5"/>
        <v>2092</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44797.166666666664</v>
      </c>
      <c r="I42" s="18">
        <f t="shared" si="5"/>
        <v>2092</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44713.833333333336</v>
      </c>
      <c r="I43" s="18">
        <f t="shared" si="5"/>
        <v>92</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44713.833333333336</v>
      </c>
      <c r="I44" s="18">
        <f t="shared" si="5"/>
        <v>92</v>
      </c>
      <c r="J44" s="12" t="str">
        <f t="shared" si="6"/>
        <v>NOT DUE</v>
      </c>
      <c r="K44" s="24" t="s">
        <v>3711</v>
      </c>
      <c r="L44" s="15"/>
    </row>
    <row r="45" spans="1:12" ht="15" customHeight="1">
      <c r="A45" s="12" t="s">
        <v>838</v>
      </c>
      <c r="B45" s="24" t="s">
        <v>3719</v>
      </c>
      <c r="C45" s="24" t="s">
        <v>3720</v>
      </c>
      <c r="D45" s="16">
        <v>1500</v>
      </c>
      <c r="E45" s="8">
        <v>44082</v>
      </c>
      <c r="F45" s="302">
        <v>44689</v>
      </c>
      <c r="G45" s="20">
        <v>5526</v>
      </c>
      <c r="H45" s="17">
        <f>IF(I45&lt;=1500,$F$5+(I45/24),"error")</f>
        <v>44756.583333333336</v>
      </c>
      <c r="I45" s="18">
        <f t="shared" si="5"/>
        <v>1118</v>
      </c>
      <c r="J45" s="12" t="str">
        <f t="shared" si="1"/>
        <v>NOT DUE</v>
      </c>
      <c r="K45" s="24" t="s">
        <v>3721</v>
      </c>
      <c r="L45" s="15"/>
    </row>
    <row r="46" spans="1:12" ht="15" customHeight="1">
      <c r="A46" s="12" t="s">
        <v>839</v>
      </c>
      <c r="B46" s="24" t="s">
        <v>3722</v>
      </c>
      <c r="C46" s="24" t="s">
        <v>3720</v>
      </c>
      <c r="D46" s="16">
        <v>1500</v>
      </c>
      <c r="E46" s="8">
        <v>44082</v>
      </c>
      <c r="F46" s="366">
        <v>44689</v>
      </c>
      <c r="G46" s="304">
        <v>5526</v>
      </c>
      <c r="H46" s="17">
        <f t="shared" ref="H46:H49" si="8">IF(I46&lt;=1500,$F$5+(I46/24),"error")</f>
        <v>44756.583333333336</v>
      </c>
      <c r="I46" s="18">
        <f t="shared" si="5"/>
        <v>1118</v>
      </c>
      <c r="J46" s="12" t="str">
        <f t="shared" si="1"/>
        <v>NOT DUE</v>
      </c>
      <c r="K46" s="24" t="s">
        <v>3721</v>
      </c>
      <c r="L46" s="15"/>
    </row>
    <row r="47" spans="1:12" ht="15" customHeight="1">
      <c r="A47" s="12" t="s">
        <v>840</v>
      </c>
      <c r="B47" s="24" t="s">
        <v>3723</v>
      </c>
      <c r="C47" s="24" t="s">
        <v>3720</v>
      </c>
      <c r="D47" s="16">
        <v>1500</v>
      </c>
      <c r="E47" s="8">
        <v>44082</v>
      </c>
      <c r="F47" s="366">
        <v>44689</v>
      </c>
      <c r="G47" s="304">
        <v>5526</v>
      </c>
      <c r="H47" s="17">
        <f t="shared" si="8"/>
        <v>44756.583333333336</v>
      </c>
      <c r="I47" s="18">
        <f t="shared" si="5"/>
        <v>1118</v>
      </c>
      <c r="J47" s="12" t="str">
        <f t="shared" si="1"/>
        <v>NOT DUE</v>
      </c>
      <c r="K47" s="24" t="s">
        <v>3721</v>
      </c>
      <c r="L47" s="15"/>
    </row>
    <row r="48" spans="1:12" ht="24">
      <c r="A48" s="12" t="s">
        <v>841</v>
      </c>
      <c r="B48" s="24" t="s">
        <v>3724</v>
      </c>
      <c r="C48" s="24" t="s">
        <v>3720</v>
      </c>
      <c r="D48" s="16">
        <v>1500</v>
      </c>
      <c r="E48" s="8">
        <v>44082</v>
      </c>
      <c r="F48" s="366">
        <v>44689</v>
      </c>
      <c r="G48" s="304">
        <v>5526</v>
      </c>
      <c r="H48" s="17">
        <f t="shared" si="8"/>
        <v>44756.583333333336</v>
      </c>
      <c r="I48" s="18">
        <f t="shared" si="5"/>
        <v>1118</v>
      </c>
      <c r="J48" s="12" t="str">
        <f t="shared" si="1"/>
        <v>NOT DUE</v>
      </c>
      <c r="K48" s="24" t="s">
        <v>3721</v>
      </c>
      <c r="L48" s="15"/>
    </row>
    <row r="49" spans="1:12" ht="15" customHeight="1">
      <c r="A49" s="12" t="s">
        <v>842</v>
      </c>
      <c r="B49" s="24" t="s">
        <v>3725</v>
      </c>
      <c r="C49" s="24" t="s">
        <v>3720</v>
      </c>
      <c r="D49" s="16">
        <v>1500</v>
      </c>
      <c r="E49" s="8">
        <v>44082</v>
      </c>
      <c r="F49" s="366">
        <v>44689</v>
      </c>
      <c r="G49" s="304">
        <v>5526</v>
      </c>
      <c r="H49" s="17">
        <f t="shared" si="8"/>
        <v>44756.583333333336</v>
      </c>
      <c r="I49" s="18">
        <f t="shared" si="5"/>
        <v>1118</v>
      </c>
      <c r="J49" s="12" t="str">
        <f t="shared" si="1"/>
        <v>NOT DUE</v>
      </c>
      <c r="K49" s="24" t="s">
        <v>3721</v>
      </c>
      <c r="L49" s="15"/>
    </row>
    <row r="50" spans="1:12" ht="15" customHeight="1">
      <c r="A50" s="12" t="s">
        <v>843</v>
      </c>
      <c r="B50" s="24" t="s">
        <v>3726</v>
      </c>
      <c r="C50" s="24" t="s">
        <v>3720</v>
      </c>
      <c r="D50" s="16">
        <v>1500</v>
      </c>
      <c r="E50" s="8">
        <v>44082</v>
      </c>
      <c r="F50" s="366">
        <v>44689</v>
      </c>
      <c r="G50" s="304">
        <v>5526</v>
      </c>
      <c r="H50" s="17">
        <f>IF(I50&lt;=1500,$F$5+(I50/24),"error")</f>
        <v>44756.583333333336</v>
      </c>
      <c r="I50" s="18">
        <f t="shared" si="5"/>
        <v>1118</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44725.291666666664</v>
      </c>
      <c r="I51" s="18">
        <f t="shared" si="5"/>
        <v>367</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44963.833333333336</v>
      </c>
      <c r="I52" s="18">
        <f t="shared" si="5"/>
        <v>6092</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44963.833333333336</v>
      </c>
      <c r="I53" s="18">
        <f t="shared" si="5"/>
        <v>6092</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44963.833333333336</v>
      </c>
      <c r="I54" s="18">
        <f t="shared" si="5"/>
        <v>6092</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44963.833333333336</v>
      </c>
      <c r="I55" s="18">
        <f t="shared" si="5"/>
        <v>6092</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44963.833333333336</v>
      </c>
      <c r="I56" s="18">
        <f t="shared" si="5"/>
        <v>6092</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44963.833333333336</v>
      </c>
      <c r="I57" s="18">
        <f t="shared" si="5"/>
        <v>6092</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44963.833333333336</v>
      </c>
      <c r="I58" s="18">
        <f t="shared" si="5"/>
        <v>6092</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44725.291666666664</v>
      </c>
      <c r="I59" s="18">
        <f t="shared" si="5"/>
        <v>367</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44963.833333333336</v>
      </c>
      <c r="I60" s="18">
        <f t="shared" si="5"/>
        <v>6092</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44963.833333333336</v>
      </c>
      <c r="I61" s="18">
        <f t="shared" si="5"/>
        <v>6092</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44963.833333333336</v>
      </c>
      <c r="I62" s="18">
        <f t="shared" si="5"/>
        <v>6092</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44963.833333333336</v>
      </c>
      <c r="I63" s="18">
        <f t="shared" si="5"/>
        <v>6092</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44963.833333333336</v>
      </c>
      <c r="I64" s="18">
        <f t="shared" si="5"/>
        <v>6092</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44963.833333333336</v>
      </c>
      <c r="I65" s="18">
        <f t="shared" si="5"/>
        <v>6092</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44963.833333333336</v>
      </c>
      <c r="I66" s="18">
        <f t="shared" si="5"/>
        <v>6092</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44725.291666666664</v>
      </c>
      <c r="I67" s="18">
        <f t="shared" si="5"/>
        <v>367</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44963.833333333336</v>
      </c>
      <c r="I68" s="18">
        <f t="shared" si="5"/>
        <v>6092</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44963.833333333336</v>
      </c>
      <c r="I69" s="18">
        <f t="shared" si="5"/>
        <v>6092</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44963.833333333336</v>
      </c>
      <c r="I70" s="18">
        <f t="shared" si="5"/>
        <v>6092</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44963.833333333336</v>
      </c>
      <c r="I71" s="18">
        <f t="shared" si="5"/>
        <v>6092</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44963.833333333336</v>
      </c>
      <c r="I72" s="18">
        <f t="shared" si="5"/>
        <v>6092</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44963.833333333336</v>
      </c>
      <c r="I73" s="18">
        <f t="shared" si="5"/>
        <v>6092</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44963.833333333336</v>
      </c>
      <c r="I74" s="18">
        <f t="shared" si="5"/>
        <v>6092</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44725.291666666664</v>
      </c>
      <c r="I75" s="18">
        <f t="shared" si="5"/>
        <v>367</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44963.833333333336</v>
      </c>
      <c r="I76" s="18">
        <f t="shared" si="5"/>
        <v>6092</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44963.833333333336</v>
      </c>
      <c r="I77" s="18">
        <f t="shared" si="5"/>
        <v>6092</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44963.833333333336</v>
      </c>
      <c r="I78" s="18">
        <f t="shared" si="5"/>
        <v>6092</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44963.833333333336</v>
      </c>
      <c r="I79" s="18">
        <f t="shared" si="5"/>
        <v>6092</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44963.833333333336</v>
      </c>
      <c r="I80" s="18">
        <f t="shared" si="5"/>
        <v>6092</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44963.833333333336</v>
      </c>
      <c r="I81" s="18">
        <f t="shared" si="5"/>
        <v>6092</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44963.833333333336</v>
      </c>
      <c r="I82" s="18">
        <f t="shared" si="5"/>
        <v>6092</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44725.291666666664</v>
      </c>
      <c r="I83" s="18">
        <f t="shared" si="5"/>
        <v>367</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44963.833333333336</v>
      </c>
      <c r="I84" s="18">
        <f t="shared" si="5"/>
        <v>6092</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44963.833333333336</v>
      </c>
      <c r="I85" s="18">
        <f t="shared" si="5"/>
        <v>6092</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44963.833333333336</v>
      </c>
      <c r="I86" s="18">
        <f t="shared" si="5"/>
        <v>6092</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44963.833333333336</v>
      </c>
      <c r="I87" s="18">
        <f t="shared" si="5"/>
        <v>6092</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44963.833333333336</v>
      </c>
      <c r="I88" s="18">
        <f t="shared" si="5"/>
        <v>6092</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44963.833333333336</v>
      </c>
      <c r="I89" s="18">
        <f t="shared" si="5"/>
        <v>6092</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44963.833333333336</v>
      </c>
      <c r="I90" s="18">
        <f t="shared" si="5"/>
        <v>6092</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44725.291666666664</v>
      </c>
      <c r="I91" s="18">
        <f t="shared" si="5"/>
        <v>367</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44963.833333333336</v>
      </c>
      <c r="I92" s="18">
        <f t="shared" si="5"/>
        <v>6092</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44963.833333333336</v>
      </c>
      <c r="I93" s="18">
        <f t="shared" si="5"/>
        <v>6092</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44963.833333333336</v>
      </c>
      <c r="I94" s="18">
        <f t="shared" si="5"/>
        <v>6092</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44963.833333333336</v>
      </c>
      <c r="I95" s="18">
        <f t="shared" si="5"/>
        <v>6092</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44963.833333333336</v>
      </c>
      <c r="I96" s="18">
        <f t="shared" si="5"/>
        <v>6092</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44963.833333333336</v>
      </c>
      <c r="I97" s="18">
        <f t="shared" si="5"/>
        <v>6092</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44963.833333333336</v>
      </c>
      <c r="I98" s="18">
        <f t="shared" si="5"/>
        <v>6092</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44963.833333333336</v>
      </c>
      <c r="I99" s="18">
        <f t="shared" si="5"/>
        <v>6092</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44963.833333333336</v>
      </c>
      <c r="I100" s="18">
        <f t="shared" si="5"/>
        <v>6092</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44963.833333333336</v>
      </c>
      <c r="I101" s="18">
        <f t="shared" si="5"/>
        <v>6092</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44963.833333333336</v>
      </c>
      <c r="I102" s="18">
        <f t="shared" si="5"/>
        <v>6092</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44963.833333333336</v>
      </c>
      <c r="I103" s="18">
        <f t="shared" si="5"/>
        <v>6092</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44963.833333333336</v>
      </c>
      <c r="I104" s="18">
        <f t="shared" ref="I104:I167" si="13">D104-($F$4-G104)</f>
        <v>6092</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44963.833333333336</v>
      </c>
      <c r="I105" s="18">
        <f t="shared" si="13"/>
        <v>6092</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44963.833333333336</v>
      </c>
      <c r="I106" s="18">
        <f t="shared" si="13"/>
        <v>6092</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44963.833333333336</v>
      </c>
      <c r="I107" s="18">
        <f t="shared" si="13"/>
        <v>6092</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44963.833333333336</v>
      </c>
      <c r="I108" s="18">
        <f t="shared" si="13"/>
        <v>6092</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44963.833333333336</v>
      </c>
      <c r="I109" s="18">
        <f t="shared" si="13"/>
        <v>6092</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44963.833333333336</v>
      </c>
      <c r="I110" s="18">
        <f t="shared" si="13"/>
        <v>6092</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44963.833333333336</v>
      </c>
      <c r="I111" s="18">
        <f t="shared" si="13"/>
        <v>6092</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44963.833333333336</v>
      </c>
      <c r="I112" s="18">
        <f t="shared" si="13"/>
        <v>6092</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44963.833333333336</v>
      </c>
      <c r="I113" s="18">
        <f t="shared" si="13"/>
        <v>6092</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44963.833333333336</v>
      </c>
      <c r="I114" s="18">
        <f t="shared" si="13"/>
        <v>6092</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44963.833333333336</v>
      </c>
      <c r="I115" s="18">
        <f t="shared" si="13"/>
        <v>6092</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44963.833333333336</v>
      </c>
      <c r="I116" s="18">
        <f t="shared" si="13"/>
        <v>6092</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44963.833333333336</v>
      </c>
      <c r="I117" s="18">
        <f t="shared" si="13"/>
        <v>6092</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44963.833333333336</v>
      </c>
      <c r="I118" s="18">
        <f t="shared" si="13"/>
        <v>6092</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44963.833333333336</v>
      </c>
      <c r="I119" s="18">
        <f t="shared" si="13"/>
        <v>6092</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45297.166666666664</v>
      </c>
      <c r="I120" s="18">
        <f t="shared" si="13"/>
        <v>14092</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44963.833333333336</v>
      </c>
      <c r="I121" s="18">
        <f t="shared" si="13"/>
        <v>6092</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44963.833333333336</v>
      </c>
      <c r="I122" s="18">
        <f t="shared" si="13"/>
        <v>6092</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44963.833333333336</v>
      </c>
      <c r="I123" s="18">
        <f t="shared" si="13"/>
        <v>6092</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45297.166666666664</v>
      </c>
      <c r="I124" s="18">
        <f t="shared" si="13"/>
        <v>14092</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44963.833333333336</v>
      </c>
      <c r="I125" s="18">
        <f t="shared" si="13"/>
        <v>6092</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44963.833333333336</v>
      </c>
      <c r="I126" s="18">
        <f t="shared" si="13"/>
        <v>6092</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44963.833333333336</v>
      </c>
      <c r="I127" s="18">
        <f t="shared" si="13"/>
        <v>6092</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45297.166666666664</v>
      </c>
      <c r="I128" s="18">
        <f t="shared" si="13"/>
        <v>14092</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44963.833333333336</v>
      </c>
      <c r="I129" s="18">
        <f t="shared" si="13"/>
        <v>6092</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44963.833333333336</v>
      </c>
      <c r="I130" s="18">
        <f t="shared" si="13"/>
        <v>6092</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44963.833333333336</v>
      </c>
      <c r="I131" s="18">
        <f t="shared" si="13"/>
        <v>6092</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45297.166666666664</v>
      </c>
      <c r="I132" s="18">
        <f t="shared" si="13"/>
        <v>14092</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44963.833333333336</v>
      </c>
      <c r="I133" s="18">
        <f t="shared" si="13"/>
        <v>6092</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44963.833333333336</v>
      </c>
      <c r="I134" s="18">
        <f t="shared" si="13"/>
        <v>6092</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44963.833333333336</v>
      </c>
      <c r="I135" s="18">
        <f t="shared" si="13"/>
        <v>6092</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45297.166666666664</v>
      </c>
      <c r="I136" s="18">
        <f t="shared" si="13"/>
        <v>14092</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44963.833333333336</v>
      </c>
      <c r="I137" s="18">
        <f t="shared" si="13"/>
        <v>6092</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44963.833333333336</v>
      </c>
      <c r="I138" s="18">
        <f t="shared" si="13"/>
        <v>6092</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44963.833333333336</v>
      </c>
      <c r="I139" s="18">
        <f t="shared" si="13"/>
        <v>6092</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45297.166666666664</v>
      </c>
      <c r="I140" s="18">
        <f t="shared" si="13"/>
        <v>14092</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44963.833333333336</v>
      </c>
      <c r="I141" s="18">
        <f t="shared" si="13"/>
        <v>6092</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45297.166666666664</v>
      </c>
      <c r="I142" s="18">
        <f t="shared" si="13"/>
        <v>14092</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44963.833333333336</v>
      </c>
      <c r="I143" s="18">
        <f t="shared" si="13"/>
        <v>6092</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45297.166666666664</v>
      </c>
      <c r="I144" s="18">
        <f t="shared" si="13"/>
        <v>14092</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44963.833333333336</v>
      </c>
      <c r="I145" s="18">
        <f t="shared" si="13"/>
        <v>6092</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45297.166666666664</v>
      </c>
      <c r="I146" s="18">
        <f t="shared" si="13"/>
        <v>14092</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44963.833333333336</v>
      </c>
      <c r="I147" s="18">
        <f t="shared" si="13"/>
        <v>6092</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45297.166666666664</v>
      </c>
      <c r="I148" s="18">
        <f t="shared" si="13"/>
        <v>14092</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44963.833333333336</v>
      </c>
      <c r="I149" s="18">
        <f t="shared" si="13"/>
        <v>6092</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45297.166666666664</v>
      </c>
      <c r="I150" s="18">
        <f t="shared" si="13"/>
        <v>14092</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44963.833333333336</v>
      </c>
      <c r="I151" s="18">
        <f t="shared" si="13"/>
        <v>6092</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45297.166666666664</v>
      </c>
      <c r="I152" s="18">
        <f t="shared" si="13"/>
        <v>14092</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44963.833333333336</v>
      </c>
      <c r="I153" s="18">
        <f t="shared" si="13"/>
        <v>6092</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44746.125</v>
      </c>
      <c r="I154" s="18">
        <f t="shared" si="13"/>
        <v>867</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44963.833333333336</v>
      </c>
      <c r="I155" s="18">
        <f t="shared" si="13"/>
        <v>6092</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44963.833333333336</v>
      </c>
      <c r="I156" s="18">
        <f t="shared" si="13"/>
        <v>6092</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44963.833333333336</v>
      </c>
      <c r="I157" s="18">
        <f t="shared" si="13"/>
        <v>6092</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44963.833333333336</v>
      </c>
      <c r="I158" s="18">
        <f t="shared" si="13"/>
        <v>6092</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44963.833333333336</v>
      </c>
      <c r="I159" s="18">
        <f t="shared" si="13"/>
        <v>6092</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44963.833333333336</v>
      </c>
      <c r="I160" s="18">
        <f t="shared" si="13"/>
        <v>6092</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44963.833333333336</v>
      </c>
      <c r="I161" s="18">
        <f t="shared" si="13"/>
        <v>6092</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44963.833333333336</v>
      </c>
      <c r="I162" s="18">
        <f t="shared" si="13"/>
        <v>6092</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44963.833333333336</v>
      </c>
      <c r="I163" s="18">
        <f t="shared" si="13"/>
        <v>6092</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44963.833333333336</v>
      </c>
      <c r="I164" s="18">
        <f t="shared" si="13"/>
        <v>6092</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44963.833333333336</v>
      </c>
      <c r="I165" s="18">
        <f t="shared" si="13"/>
        <v>6092</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44963.833333333336</v>
      </c>
      <c r="I166" s="18">
        <f t="shared" si="13"/>
        <v>6092</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44963.833333333336</v>
      </c>
      <c r="I167" s="18">
        <f t="shared" si="13"/>
        <v>6092</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44963.833333333336</v>
      </c>
      <c r="I168" s="18">
        <f t="shared" ref="I168:I233" si="21">D168-($F$4-G168)</f>
        <v>6092</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44963.833333333336</v>
      </c>
      <c r="I169" s="18">
        <f t="shared" si="21"/>
        <v>6092</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44963.833333333336</v>
      </c>
      <c r="I170" s="18">
        <f t="shared" si="21"/>
        <v>6092</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44963.833333333336</v>
      </c>
      <c r="I171" s="18">
        <f t="shared" si="21"/>
        <v>6092</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44963.833333333336</v>
      </c>
      <c r="I172" s="18">
        <f t="shared" si="21"/>
        <v>6092</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44963.833333333336</v>
      </c>
      <c r="I173" s="18">
        <f t="shared" si="21"/>
        <v>6092</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44963.833333333336</v>
      </c>
      <c r="I174" s="18">
        <f t="shared" si="21"/>
        <v>6092</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44963.833333333336</v>
      </c>
      <c r="I175" s="18">
        <f t="shared" si="21"/>
        <v>6092</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44795.083333333336</v>
      </c>
      <c r="I176" s="18">
        <f t="shared" si="21"/>
        <v>2042</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44963.833333333336</v>
      </c>
      <c r="I177" s="18">
        <f t="shared" si="21"/>
        <v>6092</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44963.833333333336</v>
      </c>
      <c r="I178" s="18">
        <f t="shared" si="21"/>
        <v>6092</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45297.166666666664</v>
      </c>
      <c r="I179" s="18">
        <f t="shared" si="21"/>
        <v>14092</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44963.833333333336</v>
      </c>
      <c r="I180" s="18">
        <f t="shared" si="21"/>
        <v>6092</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45297.166666666664</v>
      </c>
      <c r="I181" s="18">
        <f t="shared" si="21"/>
        <v>14092</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45297.166666666664</v>
      </c>
      <c r="I182" s="18">
        <f t="shared" si="21"/>
        <v>14092</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44963.833333333336</v>
      </c>
      <c r="I183" s="18">
        <f t="shared" si="21"/>
        <v>6092</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44963.833333333336</v>
      </c>
      <c r="I184" s="18">
        <f t="shared" si="21"/>
        <v>6092</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44963.833333333336</v>
      </c>
      <c r="I185" s="18">
        <f t="shared" si="21"/>
        <v>6092</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44963.833333333336</v>
      </c>
      <c r="I186" s="18">
        <f t="shared" si="21"/>
        <v>6092</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44963.833333333336</v>
      </c>
      <c r="I187" s="18">
        <f t="shared" si="21"/>
        <v>6092</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44963.833333333336</v>
      </c>
      <c r="I188" s="18">
        <f t="shared" si="21"/>
        <v>6092</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44963.833333333336</v>
      </c>
      <c r="I189" s="18">
        <f t="shared" si="21"/>
        <v>6092</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44963.833333333336</v>
      </c>
      <c r="I190" s="18">
        <f t="shared" si="21"/>
        <v>6092</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44963.833333333336</v>
      </c>
      <c r="I191" s="18">
        <f t="shared" si="21"/>
        <v>6092</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44963.833333333336</v>
      </c>
      <c r="I192" s="18">
        <f t="shared" si="21"/>
        <v>6092</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44963.833333333336</v>
      </c>
      <c r="I193" s="18">
        <f t="shared" si="21"/>
        <v>6092</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44963.833333333336</v>
      </c>
      <c r="I194" s="18">
        <f t="shared" si="21"/>
        <v>6092</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673</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44963.833333333336</v>
      </c>
      <c r="I196" s="18">
        <f t="shared" si="21"/>
        <v>6092</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44963.833333333336</v>
      </c>
      <c r="I197" s="18">
        <f t="shared" si="21"/>
        <v>6092</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44777.708333333336</v>
      </c>
      <c r="I198" s="18">
        <f t="shared" si="21"/>
        <v>1625</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44713.833333333336</v>
      </c>
      <c r="I199" s="18">
        <f t="shared" si="21"/>
        <v>92</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44713.833333333336</v>
      </c>
      <c r="I200" s="18">
        <f t="shared" si="21"/>
        <v>92</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44713.833333333336</v>
      </c>
      <c r="I201" s="18">
        <f t="shared" si="21"/>
        <v>92</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44777.708333333336</v>
      </c>
      <c r="I202" s="18">
        <f t="shared" si="21"/>
        <v>1625</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44713.833333333336</v>
      </c>
      <c r="I203" s="18">
        <f t="shared" si="21"/>
        <v>92</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44713.833333333336</v>
      </c>
      <c r="I204" s="18">
        <f t="shared" si="21"/>
        <v>92</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44713.833333333336</v>
      </c>
      <c r="I205" s="18">
        <f t="shared" si="21"/>
        <v>92</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44777.708333333336</v>
      </c>
      <c r="I206" s="18">
        <f t="shared" si="21"/>
        <v>1625</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44713.833333333336</v>
      </c>
      <c r="I207" s="18">
        <f t="shared" si="21"/>
        <v>92</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44713.833333333336</v>
      </c>
      <c r="I208" s="18">
        <f t="shared" si="21"/>
        <v>92</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44713.833333333336</v>
      </c>
      <c r="I209" s="18">
        <f t="shared" si="21"/>
        <v>92</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44777.708333333336</v>
      </c>
      <c r="I210" s="18">
        <f t="shared" si="21"/>
        <v>1625</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44713.833333333336</v>
      </c>
      <c r="I211" s="18">
        <f t="shared" si="21"/>
        <v>92</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44713.833333333336</v>
      </c>
      <c r="I212" s="18">
        <f t="shared" si="21"/>
        <v>92</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44713.833333333336</v>
      </c>
      <c r="I213" s="18">
        <f t="shared" si="21"/>
        <v>92</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44777.708333333336</v>
      </c>
      <c r="I214" s="18">
        <f t="shared" si="21"/>
        <v>1625</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44713.833333333336</v>
      </c>
      <c r="I215" s="18">
        <f t="shared" si="21"/>
        <v>92</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44713.833333333336</v>
      </c>
      <c r="I216" s="18">
        <f t="shared" si="21"/>
        <v>92</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44713.833333333336</v>
      </c>
      <c r="I217" s="18">
        <f t="shared" si="21"/>
        <v>92</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44777.708333333336</v>
      </c>
      <c r="I218" s="18">
        <f t="shared" si="21"/>
        <v>1625</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44713.833333333336</v>
      </c>
      <c r="I219" s="18">
        <f t="shared" si="21"/>
        <v>92</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44713.833333333336</v>
      </c>
      <c r="I220" s="18">
        <f t="shared" si="21"/>
        <v>92</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44713.833333333336</v>
      </c>
      <c r="I221" s="18">
        <f t="shared" si="21"/>
        <v>92</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44963.833333333336</v>
      </c>
      <c r="I222" s="18">
        <f t="shared" si="21"/>
        <v>6092</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44963.833333333336</v>
      </c>
      <c r="I223" s="18">
        <f t="shared" si="21"/>
        <v>6092</v>
      </c>
      <c r="J223" s="12" t="str">
        <f t="shared" si="26"/>
        <v>NOT DUE</v>
      </c>
      <c r="K223" s="24" t="s">
        <v>3768</v>
      </c>
      <c r="L223" s="15"/>
    </row>
    <row r="224" spans="1:12" ht="15" customHeight="1">
      <c r="A224" s="12" t="s">
        <v>1017</v>
      </c>
      <c r="B224" s="24" t="s">
        <v>3786</v>
      </c>
      <c r="C224" s="24" t="s">
        <v>3787</v>
      </c>
      <c r="D224" s="291">
        <v>300</v>
      </c>
      <c r="E224" s="8">
        <v>44082</v>
      </c>
      <c r="F224" s="366">
        <v>44709</v>
      </c>
      <c r="G224" s="304">
        <v>5908</v>
      </c>
      <c r="H224" s="17">
        <f>IF(I224&lt;=300,$F$5+(I224/24),"error")</f>
        <v>44722.5</v>
      </c>
      <c r="I224" s="18">
        <f>D224-($F$4-G224)</f>
        <v>300</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44717.208333333336</v>
      </c>
      <c r="I225" s="18">
        <f t="shared" si="21"/>
        <v>173</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44881.875</v>
      </c>
      <c r="I226" s="18">
        <f t="shared" si="21"/>
        <v>4125</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45297.166666666664</v>
      </c>
      <c r="I227" s="18">
        <f t="shared" si="21"/>
        <v>14092</v>
      </c>
      <c r="J227" s="12" t="str">
        <f t="shared" si="26"/>
        <v>NOT DUE</v>
      </c>
      <c r="K227" s="24" t="s">
        <v>3791</v>
      </c>
      <c r="L227" s="15"/>
    </row>
    <row r="228" spans="1:12" ht="15" customHeight="1">
      <c r="A228" s="12" t="s">
        <v>1021</v>
      </c>
      <c r="B228" s="24" t="s">
        <v>36</v>
      </c>
      <c r="C228" s="24" t="s">
        <v>3794</v>
      </c>
      <c r="D228" s="292">
        <v>500</v>
      </c>
      <c r="E228" s="8">
        <v>44082</v>
      </c>
      <c r="F228" s="366">
        <v>44688</v>
      </c>
      <c r="G228" s="304">
        <v>5526</v>
      </c>
      <c r="H228" s="17">
        <f>IF(I228&lt;=500,$F$5+(I228/24),"error")</f>
        <v>44714.916666666664</v>
      </c>
      <c r="I228" s="18">
        <f t="shared" si="21"/>
        <v>118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44713.833333333336</v>
      </c>
      <c r="I229" s="18">
        <f t="shared" si="21"/>
        <v>92</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44963.833333333336</v>
      </c>
      <c r="I230" s="18">
        <f t="shared" si="21"/>
        <v>6092</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44713.833333333336</v>
      </c>
      <c r="I231" s="18">
        <f t="shared" si="21"/>
        <v>92</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44881.875</v>
      </c>
      <c r="I232" s="18">
        <f t="shared" si="21"/>
        <v>4125</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44963.833333333336</v>
      </c>
      <c r="I233" s="18">
        <f t="shared" si="21"/>
        <v>6092</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44963.833333333336</v>
      </c>
      <c r="I234" s="18">
        <f t="shared" ref="I234:I263" si="31">D234-($F$4-G234)</f>
        <v>6092</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44963.833333333336</v>
      </c>
      <c r="I235" s="18">
        <f t="shared" si="31"/>
        <v>6092</v>
      </c>
      <c r="J235" s="12" t="str">
        <f t="shared" si="26"/>
        <v>NOT DUE</v>
      </c>
      <c r="K235" s="24" t="s">
        <v>3804</v>
      </c>
      <c r="L235" s="15"/>
    </row>
    <row r="236" spans="1:12" ht="26.25" customHeight="1">
      <c r="A236" s="12" t="s">
        <v>1029</v>
      </c>
      <c r="B236" s="24" t="s">
        <v>3805</v>
      </c>
      <c r="C236" s="24" t="s">
        <v>3787</v>
      </c>
      <c r="D236" s="291">
        <v>200</v>
      </c>
      <c r="E236" s="8">
        <v>44082</v>
      </c>
      <c r="F236" s="306">
        <v>44698</v>
      </c>
      <c r="G236" s="20">
        <v>5742</v>
      </c>
      <c r="H236" s="17">
        <f>IF(I236&lt;=200,$F$5+(I236/24),"error")</f>
        <v>44711.416666666664</v>
      </c>
      <c r="I236" s="18">
        <f>D236-($F$4-G236)</f>
        <v>34</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44880.5</v>
      </c>
      <c r="I237" s="18">
        <f t="shared" si="31"/>
        <v>4092</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45297.166666666664</v>
      </c>
      <c r="I238" s="18">
        <f t="shared" si="31"/>
        <v>14092</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44888.083333333336</v>
      </c>
      <c r="I239" s="18">
        <f t="shared" si="31"/>
        <v>4274</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45297.166666666664</v>
      </c>
      <c r="I240" s="18">
        <f t="shared" si="31"/>
        <v>14092</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44963.833333333336</v>
      </c>
      <c r="I241" s="18">
        <f t="shared" si="31"/>
        <v>6092</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44777.708333333336</v>
      </c>
      <c r="I242" s="18">
        <f t="shared" si="31"/>
        <v>1625</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44713.833333333336</v>
      </c>
      <c r="I243" s="18">
        <f t="shared" si="31"/>
        <v>92</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44713.833333333336</v>
      </c>
      <c r="I244" s="18">
        <f t="shared" si="31"/>
        <v>92</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44713.833333333336</v>
      </c>
      <c r="I245" s="18">
        <f t="shared" si="31"/>
        <v>92</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44713.833333333336</v>
      </c>
      <c r="I246" s="18">
        <f t="shared" si="31"/>
        <v>92</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44718</v>
      </c>
      <c r="I247" s="18">
        <f t="shared" si="31"/>
        <v>192</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44717</v>
      </c>
      <c r="I248" s="18">
        <f t="shared" si="31"/>
        <v>168</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44777.708333333336</v>
      </c>
      <c r="I249" s="18">
        <f>D249-($F$4-G249)</f>
        <v>1625</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44777.708333333336</v>
      </c>
      <c r="I250" s="18">
        <f t="shared" si="31"/>
        <v>1625</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44777.708333333336</v>
      </c>
      <c r="I251" s="18">
        <f t="shared" si="31"/>
        <v>1625</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44881.875</v>
      </c>
      <c r="I252" s="18">
        <f t="shared" si="31"/>
        <v>4125</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44715.208333333336</v>
      </c>
      <c r="I253" s="11">
        <f>D253-($F$4-G253)</f>
        <v>125</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44963.833333333336</v>
      </c>
      <c r="I254" s="18">
        <f t="shared" si="31"/>
        <v>6092</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44729.333333333336</v>
      </c>
      <c r="I255" s="18">
        <f t="shared" si="31"/>
        <v>464</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44713.833333333336</v>
      </c>
      <c r="I256" s="18">
        <f t="shared" si="31"/>
        <v>92</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44715.208333333336</v>
      </c>
      <c r="I257" s="18">
        <f t="shared" si="31"/>
        <v>125</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44713.833333333336</v>
      </c>
      <c r="I258" s="18">
        <f t="shared" si="31"/>
        <v>92</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44713.833333333336</v>
      </c>
      <c r="I259" s="18">
        <f t="shared" si="31"/>
        <v>92</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44713.833333333336</v>
      </c>
      <c r="I260" s="18">
        <f t="shared" si="31"/>
        <v>92</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44713.833333333336</v>
      </c>
      <c r="I261" s="18">
        <f t="shared" si="31"/>
        <v>92</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44713.833333333336</v>
      </c>
      <c r="I262" s="18">
        <f t="shared" si="31"/>
        <v>92</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44713.833333333336</v>
      </c>
      <c r="I263" s="18">
        <f t="shared" si="31"/>
        <v>92</v>
      </c>
      <c r="J263" s="12" t="str">
        <f t="shared" si="26"/>
        <v>NOT DUE</v>
      </c>
      <c r="K263" s="24" t="s">
        <v>3843</v>
      </c>
      <c r="L263" s="15"/>
    </row>
    <row r="264" spans="1:12" ht="24">
      <c r="A264" s="12" t="s">
        <v>4846</v>
      </c>
      <c r="B264" s="24" t="s">
        <v>3844</v>
      </c>
      <c r="C264" s="24" t="s">
        <v>3845</v>
      </c>
      <c r="D264" s="34" t="s">
        <v>4</v>
      </c>
      <c r="E264" s="8">
        <v>44082</v>
      </c>
      <c r="F264" s="366">
        <v>44688</v>
      </c>
      <c r="G264" s="52"/>
      <c r="H264" s="10">
        <f>F264+(30)</f>
        <v>44718</v>
      </c>
      <c r="I264" s="11">
        <f ca="1">IF(ISBLANK(H264),"",H264-DATE(YEAR(NOW()),MONTH(NOW()),DAY(NOW())))</f>
        <v>7</v>
      </c>
      <c r="J264" s="12" t="str">
        <f ca="1">IF(I264="","",IF(I264&lt;0,"OVERDUE","NOT DUE"))</f>
        <v>NOT DUE</v>
      </c>
      <c r="K264" s="24"/>
      <c r="L264" s="15"/>
    </row>
    <row r="265" spans="1:12" ht="24">
      <c r="A265" s="12" t="s">
        <v>4847</v>
      </c>
      <c r="B265" s="24" t="s">
        <v>3846</v>
      </c>
      <c r="C265" s="24" t="s">
        <v>385</v>
      </c>
      <c r="D265" s="34" t="s">
        <v>4</v>
      </c>
      <c r="E265" s="8">
        <v>44082</v>
      </c>
      <c r="F265" s="366">
        <v>44688</v>
      </c>
      <c r="G265" s="52"/>
      <c r="H265" s="10">
        <f>F265+(30)</f>
        <v>44718</v>
      </c>
      <c r="I265" s="11">
        <f ca="1">IF(ISBLANK(H265),"",H265-DATE(YEAR(NOW()),MONTH(NOW()),DAY(NOW())))</f>
        <v>7</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91</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101</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101</v>
      </c>
      <c r="J268" s="12" t="str">
        <f t="shared" ca="1" si="26"/>
        <v>NOT DUE</v>
      </c>
      <c r="K268" s="24"/>
      <c r="L268" s="15"/>
    </row>
    <row r="269" spans="1:12" ht="49.5" customHeight="1">
      <c r="A269" s="12" t="s">
        <v>4851</v>
      </c>
      <c r="B269" s="24" t="s">
        <v>599</v>
      </c>
      <c r="C269" s="24" t="s">
        <v>600</v>
      </c>
      <c r="D269" s="16" t="s">
        <v>1</v>
      </c>
      <c r="E269" s="8">
        <v>44082</v>
      </c>
      <c r="F269" s="366">
        <v>44710</v>
      </c>
      <c r="G269" s="52"/>
      <c r="H269" s="10">
        <f t="shared" ref="H269:H282" si="36">F269+(1)</f>
        <v>44711</v>
      </c>
      <c r="I269" s="11">
        <f t="shared" ca="1" si="35"/>
        <v>0</v>
      </c>
      <c r="J269" s="12" t="str">
        <f t="shared" ca="1" si="26"/>
        <v>NOT DUE</v>
      </c>
      <c r="K269" s="24" t="s">
        <v>623</v>
      </c>
      <c r="L269" s="15"/>
    </row>
    <row r="270" spans="1:12" ht="62.45" customHeight="1">
      <c r="A270" s="12" t="s">
        <v>4852</v>
      </c>
      <c r="B270" s="24" t="s">
        <v>601</v>
      </c>
      <c r="C270" s="24" t="s">
        <v>602</v>
      </c>
      <c r="D270" s="16" t="s">
        <v>1</v>
      </c>
      <c r="E270" s="8">
        <v>44082</v>
      </c>
      <c r="F270" s="366">
        <v>44710</v>
      </c>
      <c r="G270" s="52"/>
      <c r="H270" s="10">
        <f t="shared" si="36"/>
        <v>44711</v>
      </c>
      <c r="I270" s="11">
        <f t="shared" ca="1" si="35"/>
        <v>0</v>
      </c>
      <c r="J270" s="12" t="str">
        <f t="shared" ca="1" si="26"/>
        <v>NOT DUE</v>
      </c>
      <c r="K270" s="24" t="s">
        <v>624</v>
      </c>
      <c r="L270" s="15"/>
    </row>
    <row r="271" spans="1:12" ht="25.5" customHeight="1">
      <c r="A271" s="12" t="s">
        <v>4853</v>
      </c>
      <c r="B271" s="24" t="s">
        <v>603</v>
      </c>
      <c r="C271" s="24" t="s">
        <v>602</v>
      </c>
      <c r="D271" s="16" t="s">
        <v>1</v>
      </c>
      <c r="E271" s="8">
        <v>44082</v>
      </c>
      <c r="F271" s="366">
        <v>44710</v>
      </c>
      <c r="G271" s="52"/>
      <c r="H271" s="10">
        <f t="shared" si="36"/>
        <v>44711</v>
      </c>
      <c r="I271" s="11">
        <f t="shared" ca="1" si="35"/>
        <v>0</v>
      </c>
      <c r="J271" s="12" t="str">
        <f t="shared" ca="1" si="26"/>
        <v>NOT DUE</v>
      </c>
      <c r="K271" s="24" t="s">
        <v>625</v>
      </c>
      <c r="L271" s="15"/>
    </row>
    <row r="272" spans="1:12" ht="56.1" customHeight="1">
      <c r="A272" s="12" t="s">
        <v>4854</v>
      </c>
      <c r="B272" s="24" t="s">
        <v>604</v>
      </c>
      <c r="C272" s="24" t="s">
        <v>605</v>
      </c>
      <c r="D272" s="16" t="s">
        <v>1</v>
      </c>
      <c r="E272" s="8">
        <v>44082</v>
      </c>
      <c r="F272" s="366">
        <v>44710</v>
      </c>
      <c r="G272" s="52"/>
      <c r="H272" s="10">
        <f t="shared" si="36"/>
        <v>44711</v>
      </c>
      <c r="I272" s="11">
        <f t="shared" ca="1" si="35"/>
        <v>0</v>
      </c>
      <c r="J272" s="12" t="str">
        <f t="shared" ca="1" si="26"/>
        <v>NOT DUE</v>
      </c>
      <c r="K272" s="24" t="s">
        <v>626</v>
      </c>
      <c r="L272" s="15"/>
    </row>
    <row r="273" spans="1:12" ht="111.95" customHeight="1">
      <c r="A273" s="12" t="s">
        <v>4855</v>
      </c>
      <c r="B273" s="24" t="s">
        <v>606</v>
      </c>
      <c r="C273" s="24" t="s">
        <v>607</v>
      </c>
      <c r="D273" s="16" t="s">
        <v>1</v>
      </c>
      <c r="E273" s="8">
        <v>44082</v>
      </c>
      <c r="F273" s="366">
        <v>44710</v>
      </c>
      <c r="G273" s="52"/>
      <c r="H273" s="10">
        <f t="shared" si="36"/>
        <v>44711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44710</v>
      </c>
      <c r="G274" s="52"/>
      <c r="H274" s="10">
        <f t="shared" si="36"/>
        <v>44711</v>
      </c>
      <c r="I274" s="11">
        <f t="shared" ca="1" si="35"/>
        <v>0</v>
      </c>
      <c r="J274" s="12" t="str">
        <f t="shared" ca="1" si="37"/>
        <v>NOT DUE</v>
      </c>
      <c r="K274" s="24" t="s">
        <v>628</v>
      </c>
      <c r="L274" s="15"/>
    </row>
    <row r="275" spans="1:12" ht="25.5" customHeight="1">
      <c r="A275" s="12" t="s">
        <v>4857</v>
      </c>
      <c r="B275" s="24" t="s">
        <v>610</v>
      </c>
      <c r="C275" s="24" t="s">
        <v>611</v>
      </c>
      <c r="D275" s="16" t="s">
        <v>1</v>
      </c>
      <c r="E275" s="8">
        <v>44082</v>
      </c>
      <c r="F275" s="366">
        <v>44710</v>
      </c>
      <c r="G275" s="52"/>
      <c r="H275" s="10">
        <f t="shared" si="36"/>
        <v>44711</v>
      </c>
      <c r="I275" s="11">
        <f t="shared" ca="1" si="35"/>
        <v>0</v>
      </c>
      <c r="J275" s="12" t="str">
        <f t="shared" ca="1" si="37"/>
        <v>NOT DUE</v>
      </c>
      <c r="K275" s="24" t="s">
        <v>629</v>
      </c>
      <c r="L275" s="15"/>
    </row>
    <row r="276" spans="1:12" ht="48" customHeight="1">
      <c r="A276" s="12" t="s">
        <v>4858</v>
      </c>
      <c r="B276" s="24" t="s">
        <v>612</v>
      </c>
      <c r="C276" s="24" t="s">
        <v>613</v>
      </c>
      <c r="D276" s="16" t="s">
        <v>1</v>
      </c>
      <c r="E276" s="8">
        <v>44082</v>
      </c>
      <c r="F276" s="366">
        <v>44710</v>
      </c>
      <c r="G276" s="52"/>
      <c r="H276" s="10">
        <f t="shared" si="36"/>
        <v>44711</v>
      </c>
      <c r="I276" s="11">
        <f t="shared" ca="1" si="35"/>
        <v>0</v>
      </c>
      <c r="J276" s="12" t="str">
        <f t="shared" ca="1" si="37"/>
        <v>NOT DUE</v>
      </c>
      <c r="K276" s="24" t="s">
        <v>630</v>
      </c>
      <c r="L276" s="15"/>
    </row>
    <row r="277" spans="1:12" ht="42" customHeight="1">
      <c r="A277" s="12" t="s">
        <v>4859</v>
      </c>
      <c r="B277" s="24" t="s">
        <v>614</v>
      </c>
      <c r="C277" s="24" t="s">
        <v>615</v>
      </c>
      <c r="D277" s="16" t="s">
        <v>1</v>
      </c>
      <c r="E277" s="8">
        <v>44082</v>
      </c>
      <c r="F277" s="366">
        <v>44710</v>
      </c>
      <c r="G277" s="52"/>
      <c r="H277" s="10">
        <f t="shared" si="36"/>
        <v>44711</v>
      </c>
      <c r="I277" s="11">
        <f t="shared" ca="1" si="35"/>
        <v>0</v>
      </c>
      <c r="J277" s="12" t="str">
        <f t="shared" ca="1" si="37"/>
        <v>NOT DUE</v>
      </c>
      <c r="K277" s="24" t="s">
        <v>631</v>
      </c>
      <c r="L277" s="15"/>
    </row>
    <row r="278" spans="1:12" ht="42.95" customHeight="1">
      <c r="A278" s="12" t="s">
        <v>4860</v>
      </c>
      <c r="B278" s="24" t="s">
        <v>616</v>
      </c>
      <c r="C278" s="24" t="s">
        <v>617</v>
      </c>
      <c r="D278" s="16" t="s">
        <v>1</v>
      </c>
      <c r="E278" s="8">
        <v>44082</v>
      </c>
      <c r="F278" s="366">
        <v>44710</v>
      </c>
      <c r="G278" s="52"/>
      <c r="H278" s="10">
        <f t="shared" si="36"/>
        <v>44711</v>
      </c>
      <c r="I278" s="11">
        <f t="shared" ca="1" si="35"/>
        <v>0</v>
      </c>
      <c r="J278" s="12" t="str">
        <f t="shared" ca="1" si="37"/>
        <v>NOT DUE</v>
      </c>
      <c r="K278" s="24" t="s">
        <v>632</v>
      </c>
      <c r="L278" s="15"/>
    </row>
    <row r="279" spans="1:12" ht="44.1" customHeight="1">
      <c r="A279" s="12" t="s">
        <v>4861</v>
      </c>
      <c r="B279" s="24" t="s">
        <v>618</v>
      </c>
      <c r="C279" s="24" t="s">
        <v>617</v>
      </c>
      <c r="D279" s="16" t="s">
        <v>1</v>
      </c>
      <c r="E279" s="8">
        <v>44082</v>
      </c>
      <c r="F279" s="366">
        <v>44710</v>
      </c>
      <c r="G279" s="52"/>
      <c r="H279" s="10">
        <f t="shared" si="36"/>
        <v>44711</v>
      </c>
      <c r="I279" s="11">
        <f t="shared" ca="1" si="35"/>
        <v>0</v>
      </c>
      <c r="J279" s="12" t="str">
        <f t="shared" ca="1" si="37"/>
        <v>NOT DUE</v>
      </c>
      <c r="K279" s="24" t="s">
        <v>633</v>
      </c>
      <c r="L279" s="15"/>
    </row>
    <row r="280" spans="1:12" ht="38.1" customHeight="1">
      <c r="A280" s="12" t="s">
        <v>4862</v>
      </c>
      <c r="B280" s="24" t="s">
        <v>619</v>
      </c>
      <c r="C280" s="24" t="s">
        <v>620</v>
      </c>
      <c r="D280" s="16" t="s">
        <v>1</v>
      </c>
      <c r="E280" s="8">
        <v>44082</v>
      </c>
      <c r="F280" s="366">
        <v>44710</v>
      </c>
      <c r="G280" s="52"/>
      <c r="H280" s="10">
        <f t="shared" si="36"/>
        <v>44711</v>
      </c>
      <c r="I280" s="11">
        <f t="shared" ca="1" si="35"/>
        <v>0</v>
      </c>
      <c r="J280" s="12" t="str">
        <f t="shared" ca="1" si="37"/>
        <v>NOT DUE</v>
      </c>
      <c r="K280" s="24" t="s">
        <v>630</v>
      </c>
      <c r="L280" s="15"/>
    </row>
    <row r="281" spans="1:12" ht="30" customHeight="1">
      <c r="A281" s="12" t="s">
        <v>4863</v>
      </c>
      <c r="B281" s="24" t="s">
        <v>621</v>
      </c>
      <c r="C281" s="24" t="s">
        <v>617</v>
      </c>
      <c r="D281" s="16" t="s">
        <v>1</v>
      </c>
      <c r="E281" s="8">
        <v>44082</v>
      </c>
      <c r="F281" s="366">
        <v>44710</v>
      </c>
      <c r="G281" s="52"/>
      <c r="H281" s="10">
        <f t="shared" si="36"/>
        <v>44711</v>
      </c>
      <c r="I281" s="11">
        <f t="shared" ca="1" si="35"/>
        <v>0</v>
      </c>
      <c r="J281" s="12" t="str">
        <f t="shared" ca="1" si="37"/>
        <v>NOT DUE</v>
      </c>
      <c r="K281" s="24" t="s">
        <v>634</v>
      </c>
      <c r="L281" s="15"/>
    </row>
    <row r="282" spans="1:12" ht="39.6" customHeight="1">
      <c r="A282" s="12" t="s">
        <v>4864</v>
      </c>
      <c r="B282" s="24" t="s">
        <v>622</v>
      </c>
      <c r="C282" s="24" t="s">
        <v>617</v>
      </c>
      <c r="D282" s="16" t="s">
        <v>1</v>
      </c>
      <c r="E282" s="8">
        <v>44082</v>
      </c>
      <c r="F282" s="366">
        <v>44710</v>
      </c>
      <c r="G282" s="52"/>
      <c r="H282" s="10">
        <f t="shared" si="36"/>
        <v>44711</v>
      </c>
      <c r="I282" s="11">
        <f t="shared" ca="1" si="35"/>
        <v>0</v>
      </c>
      <c r="J282" s="12" t="str">
        <f t="shared" ca="1" si="37"/>
        <v>NOT DUE</v>
      </c>
      <c r="K282" s="24" t="s">
        <v>635</v>
      </c>
      <c r="L282" s="15"/>
    </row>
    <row r="283" spans="1:12" ht="39.950000000000003" customHeight="1">
      <c r="A283" s="12" t="s">
        <v>4865</v>
      </c>
      <c r="B283" s="24" t="s">
        <v>610</v>
      </c>
      <c r="C283" s="24" t="s">
        <v>636</v>
      </c>
      <c r="D283" s="16" t="s">
        <v>25</v>
      </c>
      <c r="E283" s="8">
        <v>44082</v>
      </c>
      <c r="F283" s="366">
        <v>44710</v>
      </c>
      <c r="G283" s="52"/>
      <c r="H283" s="10">
        <f>F283+(7)</f>
        <v>44717</v>
      </c>
      <c r="I283" s="11">
        <f t="shared" ca="1" si="35"/>
        <v>6</v>
      </c>
      <c r="J283" s="12" t="str">
        <f t="shared" ca="1" si="37"/>
        <v>NOT DUE</v>
      </c>
      <c r="K283" s="24" t="s">
        <v>629</v>
      </c>
      <c r="L283" s="15"/>
    </row>
    <row r="284" spans="1:12" ht="30" customHeight="1">
      <c r="A284" s="12" t="s">
        <v>4866</v>
      </c>
      <c r="B284" s="24" t="s">
        <v>637</v>
      </c>
      <c r="C284" s="24" t="s">
        <v>638</v>
      </c>
      <c r="D284" s="16" t="s">
        <v>25</v>
      </c>
      <c r="E284" s="8">
        <v>44082</v>
      </c>
      <c r="F284" s="366">
        <v>44710</v>
      </c>
      <c r="G284" s="52"/>
      <c r="H284" s="10">
        <f t="shared" ref="H284:H286" si="38">F284+(7)</f>
        <v>44717</v>
      </c>
      <c r="I284" s="11">
        <f t="shared" ca="1" si="35"/>
        <v>6</v>
      </c>
      <c r="J284" s="12" t="str">
        <f t="shared" ca="1" si="37"/>
        <v>NOT DUE</v>
      </c>
      <c r="K284" s="24" t="s">
        <v>642</v>
      </c>
      <c r="L284" s="15"/>
    </row>
    <row r="285" spans="1:12" ht="61.5" customHeight="1">
      <c r="A285" s="12" t="s">
        <v>4867</v>
      </c>
      <c r="B285" s="24" t="s">
        <v>639</v>
      </c>
      <c r="C285" s="24" t="s">
        <v>617</v>
      </c>
      <c r="D285" s="16" t="s">
        <v>25</v>
      </c>
      <c r="E285" s="8">
        <v>44082</v>
      </c>
      <c r="F285" s="366">
        <v>44710</v>
      </c>
      <c r="G285" s="52"/>
      <c r="H285" s="10">
        <f t="shared" si="38"/>
        <v>44717</v>
      </c>
      <c r="I285" s="11">
        <f t="shared" ca="1" si="35"/>
        <v>6</v>
      </c>
      <c r="J285" s="12" t="str">
        <f t="shared" ca="1" si="37"/>
        <v>NOT DUE</v>
      </c>
      <c r="K285" s="24" t="s">
        <v>643</v>
      </c>
      <c r="L285" s="15"/>
    </row>
    <row r="286" spans="1:12" ht="45" customHeight="1">
      <c r="A286" s="12" t="s">
        <v>4868</v>
      </c>
      <c r="B286" s="24" t="s">
        <v>640</v>
      </c>
      <c r="C286" s="24" t="s">
        <v>641</v>
      </c>
      <c r="D286" s="16" t="s">
        <v>25</v>
      </c>
      <c r="E286" s="8">
        <v>44082</v>
      </c>
      <c r="F286" s="366">
        <v>44710</v>
      </c>
      <c r="G286" s="52"/>
      <c r="H286" s="10">
        <f t="shared" si="38"/>
        <v>44717</v>
      </c>
      <c r="I286" s="11">
        <f t="shared" ca="1" si="35"/>
        <v>6</v>
      </c>
      <c r="J286" s="12" t="str">
        <f t="shared" ca="1" si="37"/>
        <v>NOT DUE</v>
      </c>
      <c r="K286" s="24" t="s">
        <v>644</v>
      </c>
      <c r="L286" s="15"/>
    </row>
    <row r="287" spans="1:12" ht="15" customHeight="1">
      <c r="A287" s="12" t="s">
        <v>4869</v>
      </c>
      <c r="B287" s="24" t="s">
        <v>3852</v>
      </c>
      <c r="C287" s="24" t="s">
        <v>388</v>
      </c>
      <c r="D287" s="16" t="s">
        <v>4</v>
      </c>
      <c r="E287" s="8">
        <v>44082</v>
      </c>
      <c r="F287" s="366">
        <v>44687</v>
      </c>
      <c r="G287" s="52"/>
      <c r="H287" s="10">
        <f>F287+(30)</f>
        <v>44717</v>
      </c>
      <c r="I287" s="11">
        <f t="shared" ca="1" si="35"/>
        <v>6</v>
      </c>
      <c r="J287" s="12" t="str">
        <f t="shared" ca="1" si="37"/>
        <v>NOT DUE</v>
      </c>
      <c r="K287" s="24" t="s">
        <v>645</v>
      </c>
      <c r="L287" s="15"/>
    </row>
    <row r="288" spans="1:12" ht="24">
      <c r="A288" s="12" t="s">
        <v>4870</v>
      </c>
      <c r="B288" s="24" t="s">
        <v>646</v>
      </c>
      <c r="C288" s="24" t="s">
        <v>617</v>
      </c>
      <c r="D288" s="16" t="s">
        <v>4</v>
      </c>
      <c r="E288" s="8">
        <v>44082</v>
      </c>
      <c r="F288" s="366">
        <v>44687</v>
      </c>
      <c r="G288" s="52"/>
      <c r="H288" s="10">
        <f>F288+(30)</f>
        <v>44717</v>
      </c>
      <c r="I288" s="11">
        <f t="shared" ca="1" si="35"/>
        <v>6</v>
      </c>
      <c r="J288" s="12" t="str">
        <f t="shared" ca="1" si="37"/>
        <v>NOT DUE</v>
      </c>
      <c r="K288" s="24" t="s">
        <v>629</v>
      </c>
      <c r="L288" s="15"/>
    </row>
    <row r="289" spans="1:12" ht="93" customHeight="1">
      <c r="A289" s="12" t="s">
        <v>4871</v>
      </c>
      <c r="B289" s="24" t="s">
        <v>647</v>
      </c>
      <c r="C289" s="24" t="s">
        <v>617</v>
      </c>
      <c r="D289" s="16" t="s">
        <v>4</v>
      </c>
      <c r="E289" s="8">
        <v>44082</v>
      </c>
      <c r="F289" s="366">
        <v>44687</v>
      </c>
      <c r="G289" s="52"/>
      <c r="H289" s="10">
        <f t="shared" ref="H289:H291" si="39">F289+(30)</f>
        <v>44717</v>
      </c>
      <c r="I289" s="11">
        <f t="shared" ca="1" si="35"/>
        <v>6</v>
      </c>
      <c r="J289" s="12" t="str">
        <f t="shared" ca="1" si="37"/>
        <v>NOT DUE</v>
      </c>
      <c r="K289" s="24" t="s">
        <v>650</v>
      </c>
      <c r="L289" s="15"/>
    </row>
    <row r="290" spans="1:12" ht="39.950000000000003" customHeight="1">
      <c r="A290" s="12" t="s">
        <v>4872</v>
      </c>
      <c r="B290" s="24" t="s">
        <v>639</v>
      </c>
      <c r="C290" s="24" t="s">
        <v>617</v>
      </c>
      <c r="D290" s="16" t="s">
        <v>4</v>
      </c>
      <c r="E290" s="8">
        <v>44082</v>
      </c>
      <c r="F290" s="366">
        <v>44687</v>
      </c>
      <c r="G290" s="52"/>
      <c r="H290" s="10">
        <f t="shared" si="39"/>
        <v>44717</v>
      </c>
      <c r="I290" s="11">
        <f t="shared" ca="1" si="35"/>
        <v>6</v>
      </c>
      <c r="J290" s="12" t="str">
        <f t="shared" ca="1" si="37"/>
        <v>NOT DUE</v>
      </c>
      <c r="K290" s="24" t="s">
        <v>651</v>
      </c>
      <c r="L290" s="15"/>
    </row>
    <row r="291" spans="1:12" ht="34.5" customHeight="1">
      <c r="A291" s="12" t="s">
        <v>4873</v>
      </c>
      <c r="B291" s="24" t="s">
        <v>648</v>
      </c>
      <c r="C291" s="24" t="s">
        <v>649</v>
      </c>
      <c r="D291" s="16" t="s">
        <v>4</v>
      </c>
      <c r="E291" s="8">
        <v>44082</v>
      </c>
      <c r="F291" s="366">
        <v>44687</v>
      </c>
      <c r="G291" s="52"/>
      <c r="H291" s="10">
        <f t="shared" si="39"/>
        <v>44717</v>
      </c>
      <c r="I291" s="11">
        <f t="shared" ca="1" si="35"/>
        <v>6</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103</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103</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101</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101</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101</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101</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101</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101</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101</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101</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101</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831</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831</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831</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831</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831</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831</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831</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831</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831</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831</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831</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831</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831</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831</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831</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831</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831</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831</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831</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831</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831</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831</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831</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831</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831</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831</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831</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831</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831</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44726.125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37" zoomScaleNormal="100" workbookViewId="0">
      <selection activeCell="F284" sqref="F284:F291"/>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735</v>
      </c>
      <c r="D3" s="521" t="s">
        <v>12</v>
      </c>
      <c r="E3" s="521"/>
      <c r="F3" s="249" t="s">
        <v>736</v>
      </c>
    </row>
    <row r="4" spans="1:12" ht="18" customHeight="1">
      <c r="A4" s="520" t="s">
        <v>74</v>
      </c>
      <c r="B4" s="520"/>
      <c r="C4" s="29" t="s">
        <v>4637</v>
      </c>
      <c r="D4" s="521" t="s">
        <v>2072</v>
      </c>
      <c r="E4" s="521"/>
      <c r="F4" s="246">
        <f>'Running Hours'!B8</f>
        <v>5497</v>
      </c>
    </row>
    <row r="5" spans="1:12" ht="18" customHeight="1">
      <c r="A5" s="520" t="s">
        <v>75</v>
      </c>
      <c r="B5" s="520"/>
      <c r="C5" s="30" t="s">
        <v>4638</v>
      </c>
      <c r="D5" s="521" t="s">
        <v>4549</v>
      </c>
      <c r="E5" s="521"/>
      <c r="F5" s="115">
        <f>'Running Hours'!$D3</f>
        <v>44710</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44710</v>
      </c>
      <c r="G8" s="52"/>
      <c r="H8" s="10">
        <f>F8+1</f>
        <v>44711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44710</v>
      </c>
      <c r="G9" s="52"/>
      <c r="H9" s="10">
        <f>F9+1</f>
        <v>44711</v>
      </c>
      <c r="I9" s="11">
        <f t="shared" ca="1" si="0"/>
        <v>0</v>
      </c>
      <c r="J9" s="12" t="str">
        <f t="shared" ca="1" si="1"/>
        <v>NOT DUE</v>
      </c>
      <c r="K9" s="24" t="s">
        <v>584</v>
      </c>
      <c r="L9" s="15"/>
    </row>
    <row r="10" spans="1:12" ht="15" customHeight="1">
      <c r="A10" s="12" t="s">
        <v>803</v>
      </c>
      <c r="B10" s="24" t="s">
        <v>3688</v>
      </c>
      <c r="C10" s="24" t="s">
        <v>3689</v>
      </c>
      <c r="D10" s="296" t="s">
        <v>1</v>
      </c>
      <c r="E10" s="8">
        <v>44082</v>
      </c>
      <c r="F10" s="366">
        <v>44710</v>
      </c>
      <c r="G10" s="52"/>
      <c r="H10" s="10">
        <f>F10+1</f>
        <v>44711</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44710</v>
      </c>
      <c r="G11" s="52"/>
      <c r="H11" s="10">
        <f>F11+1</f>
        <v>44711</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44710</v>
      </c>
      <c r="G12" s="52"/>
      <c r="H12" s="10">
        <f t="shared" ref="H12:H13" si="2">F12+1</f>
        <v>44711</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44710</v>
      </c>
      <c r="G13" s="52"/>
      <c r="H13" s="10">
        <f t="shared" si="2"/>
        <v>44711</v>
      </c>
      <c r="I13" s="11">
        <f t="shared" ca="1" si="0"/>
        <v>0</v>
      </c>
      <c r="J13" s="12" t="str">
        <f t="shared" ca="1" si="1"/>
        <v>NOT DUE</v>
      </c>
      <c r="K13" s="24" t="s">
        <v>584</v>
      </c>
      <c r="L13" s="15"/>
    </row>
    <row r="14" spans="1:12" ht="36">
      <c r="A14" s="12" t="s">
        <v>807</v>
      </c>
      <c r="B14" s="24" t="s">
        <v>3694</v>
      </c>
      <c r="C14" s="24" t="s">
        <v>3695</v>
      </c>
      <c r="D14" s="296" t="s">
        <v>1</v>
      </c>
      <c r="E14" s="8">
        <v>44082</v>
      </c>
      <c r="F14" s="366">
        <v>44710</v>
      </c>
      <c r="G14" s="52"/>
      <c r="H14" s="10">
        <f>F14+1</f>
        <v>44711</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44710</v>
      </c>
      <c r="G15" s="52"/>
      <c r="H15" s="10">
        <f>F15+1</f>
        <v>44711</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44710</v>
      </c>
      <c r="G16" s="52"/>
      <c r="H16" s="10">
        <f>F16+1</f>
        <v>44711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44705</v>
      </c>
      <c r="G17" s="52"/>
      <c r="H17" s="10">
        <f>F17+30</f>
        <v>44735</v>
      </c>
      <c r="I17" s="11">
        <f t="shared" ca="1" si="3"/>
        <v>24</v>
      </c>
      <c r="J17" s="12" t="str">
        <f t="shared" ca="1" si="1"/>
        <v>NOT DUE</v>
      </c>
      <c r="K17" s="24" t="s">
        <v>3701</v>
      </c>
      <c r="L17" s="13"/>
    </row>
    <row r="18" spans="1:12" ht="15" customHeight="1">
      <c r="A18" s="12" t="s">
        <v>811</v>
      </c>
      <c r="B18" s="24" t="s">
        <v>3702</v>
      </c>
      <c r="C18" s="24" t="s">
        <v>3703</v>
      </c>
      <c r="D18" s="296" t="s">
        <v>4</v>
      </c>
      <c r="E18" s="8">
        <v>44082</v>
      </c>
      <c r="F18" s="366">
        <v>44705</v>
      </c>
      <c r="G18" s="52"/>
      <c r="H18" s="10">
        <f t="shared" ref="H18:H35" si="4">F18+30</f>
        <v>44735</v>
      </c>
      <c r="I18" s="11">
        <f t="shared" ca="1" si="3"/>
        <v>24</v>
      </c>
      <c r="J18" s="12" t="str">
        <f t="shared" ca="1" si="1"/>
        <v>NOT DUE</v>
      </c>
      <c r="K18" s="24" t="s">
        <v>3701</v>
      </c>
      <c r="L18" s="13"/>
    </row>
    <row r="19" spans="1:12" ht="15" customHeight="1">
      <c r="A19" s="12" t="s">
        <v>812</v>
      </c>
      <c r="B19" s="24" t="s">
        <v>3702</v>
      </c>
      <c r="C19" s="24" t="s">
        <v>3704</v>
      </c>
      <c r="D19" s="296" t="s">
        <v>4</v>
      </c>
      <c r="E19" s="8">
        <v>44082</v>
      </c>
      <c r="F19" s="366">
        <v>44705</v>
      </c>
      <c r="G19" s="52"/>
      <c r="H19" s="10">
        <f t="shared" si="4"/>
        <v>44735</v>
      </c>
      <c r="I19" s="11">
        <f t="shared" ca="1" si="3"/>
        <v>24</v>
      </c>
      <c r="J19" s="12" t="str">
        <f t="shared" ca="1" si="1"/>
        <v>NOT DUE</v>
      </c>
      <c r="K19" s="24" t="s">
        <v>3701</v>
      </c>
      <c r="L19" s="13"/>
    </row>
    <row r="20" spans="1:12" ht="15" customHeight="1">
      <c r="A20" s="12" t="s">
        <v>813</v>
      </c>
      <c r="B20" s="24" t="s">
        <v>3702</v>
      </c>
      <c r="C20" s="24" t="s">
        <v>3705</v>
      </c>
      <c r="D20" s="296" t="s">
        <v>4</v>
      </c>
      <c r="E20" s="8">
        <v>44082</v>
      </c>
      <c r="F20" s="366">
        <v>44705</v>
      </c>
      <c r="G20" s="52"/>
      <c r="H20" s="10">
        <f t="shared" si="4"/>
        <v>44735</v>
      </c>
      <c r="I20" s="11">
        <f t="shared" ca="1" si="3"/>
        <v>24</v>
      </c>
      <c r="J20" s="12" t="str">
        <f t="shared" ca="1" si="1"/>
        <v>NOT DUE</v>
      </c>
      <c r="K20" s="24" t="s">
        <v>3701</v>
      </c>
      <c r="L20" s="13"/>
    </row>
    <row r="21" spans="1:12" ht="15" customHeight="1">
      <c r="A21" s="12" t="s">
        <v>814</v>
      </c>
      <c r="B21" s="24" t="s">
        <v>3706</v>
      </c>
      <c r="C21" s="24" t="s">
        <v>3703</v>
      </c>
      <c r="D21" s="296" t="s">
        <v>4</v>
      </c>
      <c r="E21" s="8">
        <v>44082</v>
      </c>
      <c r="F21" s="366">
        <v>44705</v>
      </c>
      <c r="G21" s="52"/>
      <c r="H21" s="10">
        <f t="shared" si="4"/>
        <v>44735</v>
      </c>
      <c r="I21" s="11">
        <f t="shared" ca="1" si="3"/>
        <v>24</v>
      </c>
      <c r="J21" s="12" t="str">
        <f t="shared" ca="1" si="1"/>
        <v>NOT DUE</v>
      </c>
      <c r="K21" s="24" t="s">
        <v>3701</v>
      </c>
      <c r="L21" s="13"/>
    </row>
    <row r="22" spans="1:12" ht="15" customHeight="1">
      <c r="A22" s="12" t="s">
        <v>815</v>
      </c>
      <c r="B22" s="24" t="s">
        <v>3706</v>
      </c>
      <c r="C22" s="24" t="s">
        <v>3704</v>
      </c>
      <c r="D22" s="296" t="s">
        <v>4</v>
      </c>
      <c r="E22" s="8">
        <v>44082</v>
      </c>
      <c r="F22" s="366">
        <v>44705</v>
      </c>
      <c r="G22" s="52"/>
      <c r="H22" s="10">
        <f t="shared" si="4"/>
        <v>44735</v>
      </c>
      <c r="I22" s="11">
        <f t="shared" ca="1" si="3"/>
        <v>24</v>
      </c>
      <c r="J22" s="12" t="str">
        <f t="shared" ca="1" si="1"/>
        <v>NOT DUE</v>
      </c>
      <c r="K22" s="24" t="s">
        <v>3701</v>
      </c>
      <c r="L22" s="13"/>
    </row>
    <row r="23" spans="1:12" ht="15" customHeight="1">
      <c r="A23" s="12" t="s">
        <v>816</v>
      </c>
      <c r="B23" s="24" t="s">
        <v>3706</v>
      </c>
      <c r="C23" s="24" t="s">
        <v>3705</v>
      </c>
      <c r="D23" s="296" t="s">
        <v>4</v>
      </c>
      <c r="E23" s="8">
        <v>44082</v>
      </c>
      <c r="F23" s="366">
        <v>44705</v>
      </c>
      <c r="G23" s="52"/>
      <c r="H23" s="10">
        <f t="shared" si="4"/>
        <v>44735</v>
      </c>
      <c r="I23" s="11">
        <f t="shared" ca="1" si="3"/>
        <v>24</v>
      </c>
      <c r="J23" s="12" t="str">
        <f t="shared" ca="1" si="1"/>
        <v>NOT DUE</v>
      </c>
      <c r="K23" s="24" t="s">
        <v>3701</v>
      </c>
      <c r="L23" s="13"/>
    </row>
    <row r="24" spans="1:12" ht="15" customHeight="1">
      <c r="A24" s="12" t="s">
        <v>817</v>
      </c>
      <c r="B24" s="24" t="s">
        <v>3707</v>
      </c>
      <c r="C24" s="24" t="s">
        <v>3703</v>
      </c>
      <c r="D24" s="296" t="s">
        <v>4</v>
      </c>
      <c r="E24" s="8">
        <v>44082</v>
      </c>
      <c r="F24" s="366">
        <v>44705</v>
      </c>
      <c r="G24" s="52"/>
      <c r="H24" s="10">
        <f t="shared" si="4"/>
        <v>44735</v>
      </c>
      <c r="I24" s="11">
        <f t="shared" ca="1" si="3"/>
        <v>24</v>
      </c>
      <c r="J24" s="12" t="str">
        <f t="shared" ca="1" si="1"/>
        <v>NOT DUE</v>
      </c>
      <c r="K24" s="24" t="s">
        <v>3701</v>
      </c>
      <c r="L24" s="13"/>
    </row>
    <row r="25" spans="1:12" ht="15" customHeight="1">
      <c r="A25" s="12" t="s">
        <v>818</v>
      </c>
      <c r="B25" s="24" t="s">
        <v>3707</v>
      </c>
      <c r="C25" s="24" t="s">
        <v>3704</v>
      </c>
      <c r="D25" s="296" t="s">
        <v>4</v>
      </c>
      <c r="E25" s="8">
        <v>44082</v>
      </c>
      <c r="F25" s="366">
        <v>44705</v>
      </c>
      <c r="G25" s="52"/>
      <c r="H25" s="10">
        <f t="shared" si="4"/>
        <v>44735</v>
      </c>
      <c r="I25" s="11">
        <f t="shared" ca="1" si="3"/>
        <v>24</v>
      </c>
      <c r="J25" s="12" t="str">
        <f t="shared" ca="1" si="1"/>
        <v>NOT DUE</v>
      </c>
      <c r="K25" s="24" t="s">
        <v>3701</v>
      </c>
      <c r="L25" s="13"/>
    </row>
    <row r="26" spans="1:12" ht="15" customHeight="1">
      <c r="A26" s="12" t="s">
        <v>819</v>
      </c>
      <c r="B26" s="24" t="s">
        <v>3707</v>
      </c>
      <c r="C26" s="24" t="s">
        <v>3705</v>
      </c>
      <c r="D26" s="296" t="s">
        <v>4</v>
      </c>
      <c r="E26" s="8">
        <v>44082</v>
      </c>
      <c r="F26" s="366">
        <v>44705</v>
      </c>
      <c r="G26" s="52"/>
      <c r="H26" s="10">
        <f t="shared" si="4"/>
        <v>44735</v>
      </c>
      <c r="I26" s="11">
        <f t="shared" ca="1" si="3"/>
        <v>24</v>
      </c>
      <c r="J26" s="12" t="str">
        <f t="shared" ca="1" si="1"/>
        <v>NOT DUE</v>
      </c>
      <c r="K26" s="24" t="s">
        <v>3701</v>
      </c>
      <c r="L26" s="13"/>
    </row>
    <row r="27" spans="1:12" ht="15" customHeight="1">
      <c r="A27" s="12" t="s">
        <v>820</v>
      </c>
      <c r="B27" s="24" t="s">
        <v>3708</v>
      </c>
      <c r="C27" s="24" t="s">
        <v>3703</v>
      </c>
      <c r="D27" s="296" t="s">
        <v>4</v>
      </c>
      <c r="E27" s="8">
        <v>44082</v>
      </c>
      <c r="F27" s="366">
        <v>44705</v>
      </c>
      <c r="G27" s="52"/>
      <c r="H27" s="10">
        <f t="shared" si="4"/>
        <v>44735</v>
      </c>
      <c r="I27" s="11">
        <f t="shared" ca="1" si="3"/>
        <v>24</v>
      </c>
      <c r="J27" s="12" t="str">
        <f t="shared" ca="1" si="1"/>
        <v>NOT DUE</v>
      </c>
      <c r="K27" s="24" t="s">
        <v>3701</v>
      </c>
      <c r="L27" s="13"/>
    </row>
    <row r="28" spans="1:12" ht="15" customHeight="1">
      <c r="A28" s="12" t="s">
        <v>821</v>
      </c>
      <c r="B28" s="24" t="s">
        <v>3708</v>
      </c>
      <c r="C28" s="24" t="s">
        <v>3704</v>
      </c>
      <c r="D28" s="296" t="s">
        <v>4</v>
      </c>
      <c r="E28" s="8">
        <v>44082</v>
      </c>
      <c r="F28" s="366">
        <v>44705</v>
      </c>
      <c r="G28" s="52"/>
      <c r="H28" s="10">
        <f t="shared" si="4"/>
        <v>44735</v>
      </c>
      <c r="I28" s="11">
        <f t="shared" ca="1" si="3"/>
        <v>24</v>
      </c>
      <c r="J28" s="12" t="str">
        <f t="shared" ca="1" si="1"/>
        <v>NOT DUE</v>
      </c>
      <c r="K28" s="24" t="s">
        <v>3701</v>
      </c>
      <c r="L28" s="13"/>
    </row>
    <row r="29" spans="1:12" ht="15" customHeight="1">
      <c r="A29" s="12" t="s">
        <v>822</v>
      </c>
      <c r="B29" s="24" t="s">
        <v>3708</v>
      </c>
      <c r="C29" s="24" t="s">
        <v>3705</v>
      </c>
      <c r="D29" s="296" t="s">
        <v>4</v>
      </c>
      <c r="E29" s="8">
        <v>44082</v>
      </c>
      <c r="F29" s="366">
        <v>44705</v>
      </c>
      <c r="G29" s="52"/>
      <c r="H29" s="10">
        <f t="shared" si="4"/>
        <v>44735</v>
      </c>
      <c r="I29" s="11">
        <f t="shared" ca="1" si="3"/>
        <v>24</v>
      </c>
      <c r="J29" s="12" t="str">
        <f t="shared" ca="1" si="1"/>
        <v>NOT DUE</v>
      </c>
      <c r="K29" s="24" t="s">
        <v>3701</v>
      </c>
      <c r="L29" s="13"/>
    </row>
    <row r="30" spans="1:12" ht="15" customHeight="1">
      <c r="A30" s="12" t="s">
        <v>823</v>
      </c>
      <c r="B30" s="24" t="s">
        <v>3709</v>
      </c>
      <c r="C30" s="24" t="s">
        <v>3703</v>
      </c>
      <c r="D30" s="296" t="s">
        <v>4</v>
      </c>
      <c r="E30" s="8">
        <v>44082</v>
      </c>
      <c r="F30" s="366">
        <v>44705</v>
      </c>
      <c r="G30" s="52"/>
      <c r="H30" s="10">
        <f t="shared" si="4"/>
        <v>44735</v>
      </c>
      <c r="I30" s="11">
        <f t="shared" ca="1" si="3"/>
        <v>24</v>
      </c>
      <c r="J30" s="12" t="str">
        <f t="shared" ca="1" si="1"/>
        <v>NOT DUE</v>
      </c>
      <c r="K30" s="24" t="s">
        <v>3701</v>
      </c>
      <c r="L30" s="13"/>
    </row>
    <row r="31" spans="1:12" ht="15" customHeight="1">
      <c r="A31" s="12" t="s">
        <v>824</v>
      </c>
      <c r="B31" s="24" t="s">
        <v>3709</v>
      </c>
      <c r="C31" s="24" t="s">
        <v>3704</v>
      </c>
      <c r="D31" s="296" t="s">
        <v>4</v>
      </c>
      <c r="E31" s="8">
        <v>44082</v>
      </c>
      <c r="F31" s="366">
        <v>44705</v>
      </c>
      <c r="G31" s="52"/>
      <c r="H31" s="10">
        <f t="shared" si="4"/>
        <v>44735</v>
      </c>
      <c r="I31" s="11">
        <f t="shared" ca="1" si="3"/>
        <v>24</v>
      </c>
      <c r="J31" s="12" t="str">
        <f t="shared" ca="1" si="1"/>
        <v>NOT DUE</v>
      </c>
      <c r="K31" s="24" t="s">
        <v>3701</v>
      </c>
      <c r="L31" s="13"/>
    </row>
    <row r="32" spans="1:12" ht="15" customHeight="1">
      <c r="A32" s="12" t="s">
        <v>825</v>
      </c>
      <c r="B32" s="24" t="s">
        <v>3709</v>
      </c>
      <c r="C32" s="24" t="s">
        <v>3705</v>
      </c>
      <c r="D32" s="296" t="s">
        <v>4</v>
      </c>
      <c r="E32" s="8">
        <v>44082</v>
      </c>
      <c r="F32" s="366">
        <v>44705</v>
      </c>
      <c r="G32" s="52"/>
      <c r="H32" s="10">
        <f t="shared" si="4"/>
        <v>44735</v>
      </c>
      <c r="I32" s="11">
        <f t="shared" ca="1" si="3"/>
        <v>24</v>
      </c>
      <c r="J32" s="12" t="str">
        <f t="shared" ca="1" si="1"/>
        <v>NOT DUE</v>
      </c>
      <c r="K32" s="24" t="s">
        <v>3701</v>
      </c>
      <c r="L32" s="13"/>
    </row>
    <row r="33" spans="1:12" ht="15" customHeight="1">
      <c r="A33" s="12" t="s">
        <v>826</v>
      </c>
      <c r="B33" s="24" t="s">
        <v>3710</v>
      </c>
      <c r="C33" s="24" t="s">
        <v>3703</v>
      </c>
      <c r="D33" s="296" t="s">
        <v>4</v>
      </c>
      <c r="E33" s="8">
        <v>44082</v>
      </c>
      <c r="F33" s="366">
        <v>44705</v>
      </c>
      <c r="G33" s="52"/>
      <c r="H33" s="10">
        <f t="shared" si="4"/>
        <v>44735</v>
      </c>
      <c r="I33" s="11">
        <f t="shared" ca="1" si="3"/>
        <v>24</v>
      </c>
      <c r="J33" s="12" t="str">
        <f t="shared" ca="1" si="1"/>
        <v>NOT DUE</v>
      </c>
      <c r="K33" s="24" t="s">
        <v>3701</v>
      </c>
      <c r="L33" s="13"/>
    </row>
    <row r="34" spans="1:12" ht="15" customHeight="1">
      <c r="A34" s="12" t="s">
        <v>827</v>
      </c>
      <c r="B34" s="24" t="s">
        <v>3710</v>
      </c>
      <c r="C34" s="24" t="s">
        <v>3704</v>
      </c>
      <c r="D34" s="296" t="s">
        <v>4</v>
      </c>
      <c r="E34" s="8">
        <v>44082</v>
      </c>
      <c r="F34" s="366">
        <v>44705</v>
      </c>
      <c r="G34" s="52"/>
      <c r="H34" s="10">
        <f t="shared" si="4"/>
        <v>44735</v>
      </c>
      <c r="I34" s="11">
        <f t="shared" ca="1" si="3"/>
        <v>24</v>
      </c>
      <c r="J34" s="12" t="str">
        <f t="shared" ca="1" si="1"/>
        <v>NOT DUE</v>
      </c>
      <c r="K34" s="24" t="s">
        <v>3701</v>
      </c>
      <c r="L34" s="13"/>
    </row>
    <row r="35" spans="1:12" ht="15" customHeight="1">
      <c r="A35" s="12" t="s">
        <v>828</v>
      </c>
      <c r="B35" s="24" t="s">
        <v>3710</v>
      </c>
      <c r="C35" s="24" t="s">
        <v>3705</v>
      </c>
      <c r="D35" s="296" t="s">
        <v>4</v>
      </c>
      <c r="E35" s="8">
        <v>44082</v>
      </c>
      <c r="F35" s="366">
        <v>44705</v>
      </c>
      <c r="G35" s="52"/>
      <c r="H35" s="10">
        <f t="shared" si="4"/>
        <v>44735</v>
      </c>
      <c r="I35" s="11">
        <f t="shared" ca="1" si="3"/>
        <v>24</v>
      </c>
      <c r="J35" s="12" t="str">
        <f t="shared" ca="1" si="1"/>
        <v>NOT DUE</v>
      </c>
      <c r="K35" s="24" t="s">
        <v>3701</v>
      </c>
      <c r="L35" s="13"/>
    </row>
    <row r="36" spans="1:12" ht="15" customHeight="1">
      <c r="A36" s="12" t="s">
        <v>829</v>
      </c>
      <c r="B36" s="24" t="s">
        <v>548</v>
      </c>
      <c r="C36" s="24" t="s">
        <v>3867</v>
      </c>
      <c r="D36" s="296">
        <v>200</v>
      </c>
      <c r="E36" s="8">
        <v>44082</v>
      </c>
      <c r="F36" s="366">
        <v>44706</v>
      </c>
      <c r="G36" s="304">
        <v>5451</v>
      </c>
      <c r="H36" s="17">
        <f>IF(I36&lt;=200,$F$5+(I36/24),"error")</f>
        <v>44716.416666666664</v>
      </c>
      <c r="I36" s="18">
        <f>D36-($F$4-G36)</f>
        <v>154</v>
      </c>
      <c r="J36" s="12" t="str">
        <f>IF(I36="","",IF(I36&lt;0,"OVERDUE","NOT DUE"))</f>
        <v>NOT DUE</v>
      </c>
      <c r="K36" s="24" t="s">
        <v>584</v>
      </c>
      <c r="L36" s="15"/>
    </row>
    <row r="37" spans="1:12" ht="15" customHeight="1">
      <c r="A37" s="12" t="s">
        <v>830</v>
      </c>
      <c r="B37" s="24" t="s">
        <v>548</v>
      </c>
      <c r="C37" s="24" t="s">
        <v>3868</v>
      </c>
      <c r="D37" s="296">
        <v>2000</v>
      </c>
      <c r="E37" s="8">
        <v>44082</v>
      </c>
      <c r="F37" s="366">
        <v>44684</v>
      </c>
      <c r="G37" s="304">
        <v>5283</v>
      </c>
      <c r="H37" s="17">
        <f>IF(I37&lt;=2000,$F$5+(I37/24),"error")</f>
        <v>44784.416666666664</v>
      </c>
      <c r="I37" s="18">
        <f>D37-($F$4-G37)</f>
        <v>1786</v>
      </c>
      <c r="J37" s="12" t="str">
        <f>IF(I37="","",IF(I37&lt;0,"OVERDUE","NOT DUE"))</f>
        <v>NOT DUE</v>
      </c>
      <c r="K37" s="24" t="s">
        <v>3711</v>
      </c>
      <c r="L37" s="15"/>
    </row>
    <row r="38" spans="1:12" ht="15" customHeight="1">
      <c r="A38" s="12" t="s">
        <v>831</v>
      </c>
      <c r="B38" s="24" t="s">
        <v>548</v>
      </c>
      <c r="C38" s="24" t="s">
        <v>3712</v>
      </c>
      <c r="D38" s="296">
        <v>200</v>
      </c>
      <c r="E38" s="8">
        <v>44082</v>
      </c>
      <c r="F38" s="366">
        <v>44706</v>
      </c>
      <c r="G38" s="304">
        <v>5451</v>
      </c>
      <c r="H38" s="17">
        <f>IF(I38&lt;=200,$F$5+(I38/24),"error")</f>
        <v>44716.416666666664</v>
      </c>
      <c r="I38" s="18">
        <f>D38-($F$4-G38)</f>
        <v>154</v>
      </c>
      <c r="J38" s="12" t="str">
        <f>IF(I38="","",IF(I38&lt;0,"OVERDUE","NOT DUE"))</f>
        <v>NOT DUE</v>
      </c>
      <c r="K38" s="24" t="s">
        <v>584</v>
      </c>
      <c r="L38" s="15"/>
    </row>
    <row r="39" spans="1:12" ht="15" customHeight="1">
      <c r="A39" s="12" t="s">
        <v>832</v>
      </c>
      <c r="B39" s="24" t="s">
        <v>548</v>
      </c>
      <c r="C39" s="24" t="s">
        <v>3713</v>
      </c>
      <c r="D39" s="296">
        <v>100</v>
      </c>
      <c r="E39" s="8">
        <v>44082</v>
      </c>
      <c r="F39" s="366">
        <v>44706</v>
      </c>
      <c r="G39" s="304">
        <v>5451</v>
      </c>
      <c r="H39" s="17">
        <f>IF(I39&lt;=100,$F$5+(I39/24),"error")</f>
        <v>44712.25</v>
      </c>
      <c r="I39" s="18">
        <f>D39-($F$4-G39)</f>
        <v>54</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44814.291666666664</v>
      </c>
      <c r="I40" s="18">
        <f t="shared" ref="I40:I103" si="5">D40-($F$4-G40)</f>
        <v>2503</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45017.583333333336</v>
      </c>
      <c r="I41" s="18">
        <f t="shared" si="5"/>
        <v>7382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44814.291666666664</v>
      </c>
      <c r="I42" s="18">
        <f t="shared" si="5"/>
        <v>2503</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44730.958333333336</v>
      </c>
      <c r="I43" s="18">
        <f t="shared" si="5"/>
        <v>503</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44730.958333333336</v>
      </c>
      <c r="I44" s="18">
        <f t="shared" si="5"/>
        <v>503</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44753.5</v>
      </c>
      <c r="I45" s="18">
        <f t="shared" si="5"/>
        <v>1044</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44753.5</v>
      </c>
      <c r="I46" s="18">
        <f t="shared" si="5"/>
        <v>1044</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44753.5</v>
      </c>
      <c r="I47" s="18">
        <f t="shared" si="5"/>
        <v>1044</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44753.5</v>
      </c>
      <c r="I48" s="18">
        <f t="shared" si="5"/>
        <v>1044</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44753.5</v>
      </c>
      <c r="I49" s="18">
        <f t="shared" si="5"/>
        <v>1044</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44753.5</v>
      </c>
      <c r="I50" s="18">
        <f t="shared" si="5"/>
        <v>1044</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44719.916666666664</v>
      </c>
      <c r="I51" s="18">
        <f t="shared" si="5"/>
        <v>238</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44980.958333333336</v>
      </c>
      <c r="I52" s="18">
        <f t="shared" si="5"/>
        <v>6503</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44980.958333333336</v>
      </c>
      <c r="I53" s="18">
        <f t="shared" si="5"/>
        <v>6503</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44980.958333333336</v>
      </c>
      <c r="I54" s="18">
        <f t="shared" si="5"/>
        <v>6503</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44980.958333333336</v>
      </c>
      <c r="I55" s="18">
        <f t="shared" si="5"/>
        <v>6503</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44980.958333333336</v>
      </c>
      <c r="I56" s="18">
        <f t="shared" si="5"/>
        <v>6503</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44980.958333333336</v>
      </c>
      <c r="I57" s="18">
        <f t="shared" si="5"/>
        <v>6503</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44980.958333333336</v>
      </c>
      <c r="I58" s="18">
        <f t="shared" si="5"/>
        <v>6503</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44719.916666666664</v>
      </c>
      <c r="I59" s="18">
        <f t="shared" si="5"/>
        <v>238</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44980.958333333336</v>
      </c>
      <c r="I60" s="18">
        <f t="shared" si="5"/>
        <v>6503</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44980.958333333336</v>
      </c>
      <c r="I61" s="18">
        <f t="shared" si="5"/>
        <v>6503</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44980.958333333336</v>
      </c>
      <c r="I62" s="18">
        <f t="shared" si="5"/>
        <v>6503</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44980.958333333336</v>
      </c>
      <c r="I63" s="18">
        <f t="shared" si="5"/>
        <v>6503</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44980.958333333336</v>
      </c>
      <c r="I64" s="18">
        <f t="shared" si="5"/>
        <v>6503</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44980.958333333336</v>
      </c>
      <c r="I65" s="18">
        <f t="shared" si="5"/>
        <v>6503</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44980.958333333336</v>
      </c>
      <c r="I66" s="18">
        <f t="shared" si="5"/>
        <v>6503</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44719.916666666664</v>
      </c>
      <c r="I67" s="18">
        <f t="shared" si="5"/>
        <v>238</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44980.958333333336</v>
      </c>
      <c r="I68" s="18">
        <f t="shared" si="5"/>
        <v>6503</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44980.958333333336</v>
      </c>
      <c r="I69" s="18">
        <f t="shared" si="5"/>
        <v>6503</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44980.958333333336</v>
      </c>
      <c r="I70" s="18">
        <f t="shared" si="5"/>
        <v>6503</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44980.958333333336</v>
      </c>
      <c r="I71" s="18">
        <f t="shared" si="5"/>
        <v>6503</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44980.958333333336</v>
      </c>
      <c r="I72" s="18">
        <f t="shared" si="5"/>
        <v>6503</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44980.958333333336</v>
      </c>
      <c r="I73" s="18">
        <f t="shared" si="5"/>
        <v>6503</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44980.958333333336</v>
      </c>
      <c r="I74" s="18">
        <f t="shared" si="5"/>
        <v>6503</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44719.916666666664</v>
      </c>
      <c r="I75" s="18">
        <f t="shared" si="5"/>
        <v>238</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44980.958333333336</v>
      </c>
      <c r="I76" s="18">
        <f t="shared" si="5"/>
        <v>6503</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44980.958333333336</v>
      </c>
      <c r="I77" s="18">
        <f t="shared" si="5"/>
        <v>6503</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44980.958333333336</v>
      </c>
      <c r="I78" s="18">
        <f t="shared" si="5"/>
        <v>6503</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44980.958333333336</v>
      </c>
      <c r="I79" s="18">
        <f t="shared" si="5"/>
        <v>6503</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44980.958333333336</v>
      </c>
      <c r="I80" s="18">
        <f t="shared" si="5"/>
        <v>6503</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44980.958333333336</v>
      </c>
      <c r="I81" s="18">
        <f t="shared" si="5"/>
        <v>6503</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44980.958333333336</v>
      </c>
      <c r="I82" s="18">
        <f t="shared" si="5"/>
        <v>6503</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44719.916666666664</v>
      </c>
      <c r="I83" s="18">
        <f t="shared" si="5"/>
        <v>238</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44980.958333333336</v>
      </c>
      <c r="I84" s="18">
        <f t="shared" si="5"/>
        <v>6503</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44980.958333333336</v>
      </c>
      <c r="I85" s="18">
        <f t="shared" si="5"/>
        <v>6503</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44980.958333333336</v>
      </c>
      <c r="I86" s="18">
        <f t="shared" si="5"/>
        <v>6503</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44980.958333333336</v>
      </c>
      <c r="I87" s="18">
        <f t="shared" si="5"/>
        <v>6503</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44980.958333333336</v>
      </c>
      <c r="I88" s="18">
        <f t="shared" si="5"/>
        <v>6503</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44980.958333333336</v>
      </c>
      <c r="I89" s="18">
        <f t="shared" si="5"/>
        <v>6503</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44980.958333333336</v>
      </c>
      <c r="I90" s="18">
        <f t="shared" si="5"/>
        <v>6503</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44719.916666666664</v>
      </c>
      <c r="I91" s="18">
        <f t="shared" si="5"/>
        <v>238</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44980.958333333336</v>
      </c>
      <c r="I92" s="18">
        <f t="shared" si="5"/>
        <v>6503</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44980.958333333336</v>
      </c>
      <c r="I93" s="18">
        <f t="shared" si="5"/>
        <v>6503</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44980.958333333336</v>
      </c>
      <c r="I94" s="18">
        <f t="shared" si="5"/>
        <v>6503</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44980.958333333336</v>
      </c>
      <c r="I95" s="18">
        <f t="shared" si="5"/>
        <v>6503</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44980.958333333336</v>
      </c>
      <c r="I96" s="18">
        <f t="shared" si="5"/>
        <v>6503</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44980.958333333336</v>
      </c>
      <c r="I97" s="18">
        <f t="shared" si="5"/>
        <v>6503</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44980.958333333336</v>
      </c>
      <c r="I98" s="18">
        <f t="shared" si="5"/>
        <v>6503</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44980.958333333336</v>
      </c>
      <c r="I99" s="18">
        <f t="shared" si="5"/>
        <v>6503</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44980.958333333336</v>
      </c>
      <c r="I100" s="18">
        <f t="shared" si="5"/>
        <v>6503</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44980.958333333336</v>
      </c>
      <c r="I101" s="18">
        <f t="shared" si="5"/>
        <v>6503</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44980.958333333336</v>
      </c>
      <c r="I102" s="18">
        <f t="shared" si="5"/>
        <v>6503</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44980.958333333336</v>
      </c>
      <c r="I103" s="18">
        <f t="shared" si="5"/>
        <v>6503</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44980.958333333336</v>
      </c>
      <c r="I104" s="18">
        <f t="shared" ref="I104:I167" si="13">D104-($F$4-G104)</f>
        <v>6503</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44980.958333333336</v>
      </c>
      <c r="I105" s="18">
        <f t="shared" si="13"/>
        <v>6503</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44980.958333333336</v>
      </c>
      <c r="I106" s="18">
        <f t="shared" si="13"/>
        <v>6503</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44980.958333333336</v>
      </c>
      <c r="I107" s="18">
        <f t="shared" si="13"/>
        <v>6503</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44980.958333333336</v>
      </c>
      <c r="I108" s="18">
        <f t="shared" si="13"/>
        <v>6503</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44980.958333333336</v>
      </c>
      <c r="I109" s="18">
        <f t="shared" si="13"/>
        <v>6503</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44980.958333333336</v>
      </c>
      <c r="I110" s="18">
        <f t="shared" si="13"/>
        <v>6503</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44980.958333333336</v>
      </c>
      <c r="I111" s="18">
        <f t="shared" si="13"/>
        <v>6503</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44980.958333333336</v>
      </c>
      <c r="I112" s="18">
        <f t="shared" si="13"/>
        <v>6503</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44980.958333333336</v>
      </c>
      <c r="I113" s="18">
        <f t="shared" si="13"/>
        <v>6503</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44980.958333333336</v>
      </c>
      <c r="I114" s="18">
        <f t="shared" si="13"/>
        <v>6503</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44980.958333333336</v>
      </c>
      <c r="I115" s="18">
        <f t="shared" si="13"/>
        <v>6503</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44980.958333333336</v>
      </c>
      <c r="I116" s="18">
        <f t="shared" si="13"/>
        <v>6503</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44980.958333333336</v>
      </c>
      <c r="I117" s="18">
        <f t="shared" si="13"/>
        <v>6503</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44980.958333333336</v>
      </c>
      <c r="I118" s="18">
        <f t="shared" si="13"/>
        <v>6503</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44980.958333333336</v>
      </c>
      <c r="I119" s="18">
        <f t="shared" si="13"/>
        <v>6503</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45314.291666666664</v>
      </c>
      <c r="I120" s="18">
        <f t="shared" si="13"/>
        <v>14503</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44980.958333333336</v>
      </c>
      <c r="I121" s="18">
        <f t="shared" si="13"/>
        <v>6503</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44980.958333333336</v>
      </c>
      <c r="I122" s="18">
        <f t="shared" si="13"/>
        <v>6503</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44980.958333333336</v>
      </c>
      <c r="I123" s="18">
        <f t="shared" si="13"/>
        <v>6503</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45314.291666666664</v>
      </c>
      <c r="I124" s="18">
        <f t="shared" si="13"/>
        <v>14503</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44980.958333333336</v>
      </c>
      <c r="I125" s="18">
        <f t="shared" si="13"/>
        <v>6503</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44980.958333333336</v>
      </c>
      <c r="I126" s="18">
        <f t="shared" si="13"/>
        <v>6503</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44980.958333333336</v>
      </c>
      <c r="I127" s="18">
        <f t="shared" si="13"/>
        <v>6503</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45314.291666666664</v>
      </c>
      <c r="I128" s="18">
        <f t="shared" si="13"/>
        <v>14503</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44980.958333333336</v>
      </c>
      <c r="I129" s="18">
        <f t="shared" si="13"/>
        <v>6503</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44980.958333333336</v>
      </c>
      <c r="I130" s="18">
        <f t="shared" si="13"/>
        <v>6503</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44980.958333333336</v>
      </c>
      <c r="I131" s="18">
        <f t="shared" si="13"/>
        <v>6503</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45314.291666666664</v>
      </c>
      <c r="I132" s="18">
        <f t="shared" si="13"/>
        <v>14503</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44980.958333333336</v>
      </c>
      <c r="I133" s="18">
        <f t="shared" si="13"/>
        <v>6503</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44980.958333333336</v>
      </c>
      <c r="I134" s="18">
        <f t="shared" si="13"/>
        <v>6503</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44980.958333333336</v>
      </c>
      <c r="I135" s="18">
        <f t="shared" si="13"/>
        <v>6503</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45314.291666666664</v>
      </c>
      <c r="I136" s="18">
        <f t="shared" si="13"/>
        <v>14503</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44980.958333333336</v>
      </c>
      <c r="I137" s="18">
        <f t="shared" si="13"/>
        <v>6503</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44980.958333333336</v>
      </c>
      <c r="I138" s="18">
        <f t="shared" si="13"/>
        <v>6503</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44980.958333333336</v>
      </c>
      <c r="I139" s="18">
        <f t="shared" si="13"/>
        <v>6503</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45314.291666666664</v>
      </c>
      <c r="I140" s="18">
        <f t="shared" si="13"/>
        <v>14503</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44980.958333333336</v>
      </c>
      <c r="I141" s="18">
        <f t="shared" si="13"/>
        <v>6503</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45314.291666666664</v>
      </c>
      <c r="I142" s="18">
        <f t="shared" si="13"/>
        <v>14503</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44980.958333333336</v>
      </c>
      <c r="I143" s="18">
        <f t="shared" si="13"/>
        <v>6503</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45314.291666666664</v>
      </c>
      <c r="I144" s="18">
        <f t="shared" si="13"/>
        <v>14503</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44980.958333333336</v>
      </c>
      <c r="I145" s="18">
        <f t="shared" si="13"/>
        <v>6503</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45314.291666666664</v>
      </c>
      <c r="I146" s="18">
        <f t="shared" si="13"/>
        <v>14503</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44980.958333333336</v>
      </c>
      <c r="I147" s="18">
        <f t="shared" si="13"/>
        <v>6503</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45314.291666666664</v>
      </c>
      <c r="I148" s="18">
        <f t="shared" si="13"/>
        <v>14503</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44980.958333333336</v>
      </c>
      <c r="I149" s="18">
        <f t="shared" si="13"/>
        <v>6503</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45314.291666666664</v>
      </c>
      <c r="I150" s="18">
        <f t="shared" si="13"/>
        <v>14503</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44980.958333333336</v>
      </c>
      <c r="I151" s="18">
        <f t="shared" si="13"/>
        <v>6503</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45314.291666666664</v>
      </c>
      <c r="I152" s="18">
        <f t="shared" si="13"/>
        <v>14503</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44980.958333333336</v>
      </c>
      <c r="I153" s="18">
        <f t="shared" si="13"/>
        <v>6503</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44772</v>
      </c>
      <c r="I154" s="18">
        <f t="shared" si="13"/>
        <v>1488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44980.958333333336</v>
      </c>
      <c r="I155" s="18">
        <f t="shared" si="13"/>
        <v>6503</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44980.958333333336</v>
      </c>
      <c r="I156" s="18">
        <f t="shared" si="13"/>
        <v>6503</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44980.958333333336</v>
      </c>
      <c r="I157" s="18">
        <f t="shared" si="13"/>
        <v>6503</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44980.958333333336</v>
      </c>
      <c r="I158" s="18">
        <f t="shared" si="13"/>
        <v>6503</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44980.958333333336</v>
      </c>
      <c r="I159" s="18">
        <f t="shared" si="13"/>
        <v>6503</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44980.958333333336</v>
      </c>
      <c r="I160" s="18">
        <f t="shared" si="13"/>
        <v>6503</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44980.958333333336</v>
      </c>
      <c r="I161" s="18">
        <f t="shared" si="13"/>
        <v>6503</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44980.958333333336</v>
      </c>
      <c r="I162" s="18">
        <f t="shared" si="13"/>
        <v>6503</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44980.958333333336</v>
      </c>
      <c r="I163" s="18">
        <f t="shared" si="13"/>
        <v>6503</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44980.958333333336</v>
      </c>
      <c r="I164" s="18">
        <f t="shared" si="13"/>
        <v>6503</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44980.958333333336</v>
      </c>
      <c r="I165" s="18">
        <f t="shared" si="13"/>
        <v>6503</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44980.958333333336</v>
      </c>
      <c r="I166" s="18">
        <f t="shared" si="13"/>
        <v>6503</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44980.958333333336</v>
      </c>
      <c r="I167" s="18">
        <f t="shared" si="13"/>
        <v>6503</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44980.958333333336</v>
      </c>
      <c r="I168" s="18">
        <f t="shared" ref="I168:I233" si="21">D168-($F$4-G168)</f>
        <v>6503</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44980.958333333336</v>
      </c>
      <c r="I169" s="18">
        <f t="shared" si="21"/>
        <v>6503</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44980.958333333336</v>
      </c>
      <c r="I170" s="18">
        <f t="shared" si="21"/>
        <v>6503</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44980.958333333336</v>
      </c>
      <c r="I171" s="18">
        <f t="shared" si="21"/>
        <v>6503</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44980.958333333336</v>
      </c>
      <c r="I172" s="18">
        <f t="shared" si="21"/>
        <v>6503</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44980.958333333336</v>
      </c>
      <c r="I173" s="18">
        <f t="shared" si="21"/>
        <v>6503</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44980.958333333336</v>
      </c>
      <c r="I174" s="18">
        <f t="shared" si="21"/>
        <v>6503</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44980.958333333336</v>
      </c>
      <c r="I175" s="18">
        <f t="shared" si="21"/>
        <v>6503</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44814.291666666664</v>
      </c>
      <c r="I176" s="18">
        <f t="shared" si="21"/>
        <v>2503</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44980.958333333336</v>
      </c>
      <c r="I177" s="18">
        <f t="shared" si="21"/>
        <v>6503</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44980.958333333336</v>
      </c>
      <c r="I178" s="18">
        <f t="shared" si="21"/>
        <v>6503</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45314.291666666664</v>
      </c>
      <c r="I179" s="18">
        <f t="shared" si="21"/>
        <v>14503</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44980.958333333336</v>
      </c>
      <c r="I180" s="18">
        <f t="shared" si="21"/>
        <v>6503</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45314.291666666664</v>
      </c>
      <c r="I181" s="18">
        <f t="shared" si="21"/>
        <v>14503</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45314.291666666664</v>
      </c>
      <c r="I182" s="18">
        <f t="shared" si="21"/>
        <v>14503</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44980.958333333336</v>
      </c>
      <c r="I183" s="18">
        <f t="shared" si="21"/>
        <v>6503</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44980.958333333336</v>
      </c>
      <c r="I184" s="18">
        <f t="shared" si="21"/>
        <v>6503</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44980.958333333336</v>
      </c>
      <c r="I185" s="18">
        <f t="shared" si="21"/>
        <v>6503</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44980.958333333336</v>
      </c>
      <c r="I186" s="18">
        <f t="shared" si="21"/>
        <v>6503</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44980.958333333336</v>
      </c>
      <c r="I187" s="18">
        <f t="shared" si="21"/>
        <v>6503</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44980.958333333336</v>
      </c>
      <c r="I188" s="18">
        <f t="shared" si="21"/>
        <v>6503</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44980.958333333336</v>
      </c>
      <c r="I189" s="18">
        <f t="shared" si="21"/>
        <v>6503</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44980.958333333336</v>
      </c>
      <c r="I190" s="18">
        <f t="shared" si="21"/>
        <v>6503</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44980.958333333336</v>
      </c>
      <c r="I191" s="18">
        <f t="shared" si="21"/>
        <v>6503</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44980.958333333336</v>
      </c>
      <c r="I192" s="18">
        <f t="shared" si="21"/>
        <v>6503</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44980.958333333336</v>
      </c>
      <c r="I193" s="18">
        <f t="shared" si="21"/>
        <v>6503</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44980.958333333336</v>
      </c>
      <c r="I194" s="18">
        <f t="shared" si="21"/>
        <v>6503</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503</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44980.958333333336</v>
      </c>
      <c r="I196" s="18">
        <f t="shared" si="21"/>
        <v>6503</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44980.958333333336</v>
      </c>
      <c r="I197" s="18">
        <f t="shared" si="21"/>
        <v>6503</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44778.375</v>
      </c>
      <c r="I198" s="18">
        <f t="shared" si="21"/>
        <v>1641</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44730.958333333336</v>
      </c>
      <c r="I199" s="18">
        <f t="shared" si="21"/>
        <v>503</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44730.958333333336</v>
      </c>
      <c r="I200" s="18">
        <f t="shared" si="21"/>
        <v>503</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44730.958333333336</v>
      </c>
      <c r="I201" s="18">
        <f t="shared" si="21"/>
        <v>503</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44778.375</v>
      </c>
      <c r="I202" s="18">
        <f t="shared" si="21"/>
        <v>1641</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44730.958333333336</v>
      </c>
      <c r="I203" s="18">
        <f t="shared" si="21"/>
        <v>503</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44730.958333333336</v>
      </c>
      <c r="I204" s="18">
        <f t="shared" si="21"/>
        <v>503</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44730.958333333336</v>
      </c>
      <c r="I205" s="18">
        <f t="shared" si="21"/>
        <v>503</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44778.375</v>
      </c>
      <c r="I206" s="18">
        <f t="shared" si="21"/>
        <v>1641</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44730.958333333336</v>
      </c>
      <c r="I207" s="18">
        <f t="shared" si="21"/>
        <v>503</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44730.958333333336</v>
      </c>
      <c r="I208" s="18">
        <f t="shared" si="21"/>
        <v>503</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44730.958333333336</v>
      </c>
      <c r="I209" s="18">
        <f t="shared" si="21"/>
        <v>503</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44778.375</v>
      </c>
      <c r="I210" s="18">
        <f t="shared" si="21"/>
        <v>1641</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44730.958333333336</v>
      </c>
      <c r="I211" s="18">
        <f t="shared" si="21"/>
        <v>503</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44730.958333333336</v>
      </c>
      <c r="I212" s="18">
        <f t="shared" si="21"/>
        <v>503</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44730.958333333336</v>
      </c>
      <c r="I213" s="18">
        <f t="shared" si="21"/>
        <v>503</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44778.375</v>
      </c>
      <c r="I214" s="18">
        <f t="shared" si="21"/>
        <v>1641</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44730.958333333336</v>
      </c>
      <c r="I215" s="18">
        <f t="shared" si="21"/>
        <v>503</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44730.958333333336</v>
      </c>
      <c r="I216" s="18">
        <f t="shared" si="21"/>
        <v>503</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44730.958333333336</v>
      </c>
      <c r="I217" s="18">
        <f t="shared" si="21"/>
        <v>503</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44778.375</v>
      </c>
      <c r="I218" s="18">
        <f t="shared" si="21"/>
        <v>1641</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44730.958333333336</v>
      </c>
      <c r="I219" s="18">
        <f t="shared" si="21"/>
        <v>503</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44730.958333333336</v>
      </c>
      <c r="I220" s="18">
        <f t="shared" si="21"/>
        <v>503</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44730.958333333336</v>
      </c>
      <c r="I221" s="18">
        <f t="shared" si="21"/>
        <v>503</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44980.958333333336</v>
      </c>
      <c r="I222" s="18">
        <f t="shared" si="21"/>
        <v>6503</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44980.958333333336</v>
      </c>
      <c r="I223" s="18">
        <f t="shared" si="21"/>
        <v>6503</v>
      </c>
      <c r="J223" s="12" t="str">
        <f t="shared" si="26"/>
        <v>NOT DUE</v>
      </c>
      <c r="K223" s="24" t="s">
        <v>3768</v>
      </c>
      <c r="L223" s="15"/>
    </row>
    <row r="224" spans="1:12" ht="15" customHeight="1">
      <c r="A224" s="12" t="s">
        <v>1017</v>
      </c>
      <c r="B224" s="24" t="s">
        <v>3786</v>
      </c>
      <c r="C224" s="24" t="s">
        <v>3787</v>
      </c>
      <c r="D224" s="296">
        <v>300</v>
      </c>
      <c r="E224" s="8">
        <v>44082</v>
      </c>
      <c r="F224" s="306">
        <v>44702</v>
      </c>
      <c r="G224" s="20">
        <v>5430</v>
      </c>
      <c r="H224" s="17">
        <f>IF(I224&lt;=300,$F$5+(I224/24),"error")</f>
        <v>44719.708333333336</v>
      </c>
      <c r="I224" s="18">
        <f>D224-($F$4-G224)</f>
        <v>233</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44746.75</v>
      </c>
      <c r="I225" s="18">
        <f t="shared" si="21"/>
        <v>882</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44897</v>
      </c>
      <c r="I226" s="18">
        <f t="shared" si="21"/>
        <v>4488</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45314.291666666664</v>
      </c>
      <c r="I227" s="18">
        <f t="shared" si="21"/>
        <v>14503</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44717.958333333336</v>
      </c>
      <c r="I228" s="18">
        <f t="shared" si="21"/>
        <v>191</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44730.958333333336</v>
      </c>
      <c r="I229" s="18">
        <f t="shared" si="21"/>
        <v>503</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44980.958333333336</v>
      </c>
      <c r="I230" s="18">
        <f t="shared" si="21"/>
        <v>6503</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44730.958333333336</v>
      </c>
      <c r="I231" s="18">
        <f t="shared" si="21"/>
        <v>503</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44897</v>
      </c>
      <c r="I232" s="18">
        <f t="shared" si="21"/>
        <v>4488</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5430</v>
      </c>
      <c r="I233" s="18">
        <f t="shared" si="21"/>
        <v>6503</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44980.958333333336</v>
      </c>
      <c r="I234" s="18">
        <f t="shared" ref="I234:I263" si="31">D234-($F$4-G234)</f>
        <v>6503</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44980.958333333336</v>
      </c>
      <c r="I235" s="18">
        <f t="shared" si="31"/>
        <v>6503</v>
      </c>
      <c r="J235" s="12" t="str">
        <f t="shared" si="26"/>
        <v>NOT DUE</v>
      </c>
      <c r="K235" s="24" t="s">
        <v>3804</v>
      </c>
      <c r="L235" s="15"/>
    </row>
    <row r="236" spans="1:12" ht="26.25" customHeight="1">
      <c r="A236" s="12" t="s">
        <v>1029</v>
      </c>
      <c r="B236" s="24" t="s">
        <v>3805</v>
      </c>
      <c r="C236" s="24" t="s">
        <v>3787</v>
      </c>
      <c r="D236" s="296">
        <v>200</v>
      </c>
      <c r="E236" s="8">
        <v>44082</v>
      </c>
      <c r="F236" s="306">
        <v>44685</v>
      </c>
      <c r="G236" s="20">
        <v>5360</v>
      </c>
      <c r="H236" s="17">
        <f>IF(I236&lt;=200,$F$5+(I236/24),"error")</f>
        <v>44712.625</v>
      </c>
      <c r="I236" s="18">
        <f>D236-($F$4-G236)</f>
        <v>63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44897.625</v>
      </c>
      <c r="I237" s="18">
        <f t="shared" si="31"/>
        <v>4503</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45314.291666666664</v>
      </c>
      <c r="I238" s="18">
        <f t="shared" si="31"/>
        <v>14503</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44897</v>
      </c>
      <c r="I239" s="18">
        <f t="shared" si="31"/>
        <v>4488</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45314.291666666664</v>
      </c>
      <c r="I240" s="18">
        <f t="shared" si="31"/>
        <v>14503</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44980.958333333336</v>
      </c>
      <c r="I241" s="18">
        <f t="shared" si="31"/>
        <v>6503</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44768.458333333336</v>
      </c>
      <c r="I242" s="18">
        <f t="shared" si="31"/>
        <v>1403</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44730.958333333336</v>
      </c>
      <c r="I243" s="18">
        <f t="shared" si="31"/>
        <v>503</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44730.958333333336</v>
      </c>
      <c r="I244" s="18">
        <f t="shared" si="31"/>
        <v>503</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44730.958333333336</v>
      </c>
      <c r="I245" s="18">
        <f t="shared" si="31"/>
        <v>503</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44730.958333333336</v>
      </c>
      <c r="I246" s="18">
        <f t="shared" si="31"/>
        <v>503</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44739.291666666664</v>
      </c>
      <c r="I247" s="18">
        <f t="shared" si="31"/>
        <v>703</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44739.291666666664</v>
      </c>
      <c r="I248" s="18">
        <f t="shared" si="31"/>
        <v>703</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44768.458333333336</v>
      </c>
      <c r="I249" s="18">
        <f>D249-($F$4-G249)</f>
        <v>1403</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44768.458333333336</v>
      </c>
      <c r="I250" s="18">
        <f t="shared" si="31"/>
        <v>1403</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44768.458333333336</v>
      </c>
      <c r="I251" s="18">
        <f t="shared" si="31"/>
        <v>1403</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44897</v>
      </c>
      <c r="I252" s="18">
        <f t="shared" si="31"/>
        <v>4488</v>
      </c>
      <c r="J252" s="12" t="str">
        <f t="shared" si="26"/>
        <v>NOT DUE</v>
      </c>
      <c r="K252" s="24" t="s">
        <v>3823</v>
      </c>
      <c r="L252" s="15"/>
    </row>
    <row r="253" spans="1:12" ht="15" customHeight="1">
      <c r="A253" s="12" t="s">
        <v>4835</v>
      </c>
      <c r="B253" s="24" t="s">
        <v>3828</v>
      </c>
      <c r="C253" s="24" t="s">
        <v>3829</v>
      </c>
      <c r="D253" s="296">
        <v>1000</v>
      </c>
      <c r="E253" s="8">
        <v>44082</v>
      </c>
      <c r="F253" s="306">
        <v>44687</v>
      </c>
      <c r="G253" s="20">
        <v>5360</v>
      </c>
      <c r="H253" s="17">
        <f>IF(I253&lt;=1000,$F$5+(I253/24),"error")</f>
        <v>44745.958333333336</v>
      </c>
      <c r="I253" s="18">
        <f t="shared" si="31"/>
        <v>863</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44980.958333333336</v>
      </c>
      <c r="I254" s="18">
        <f t="shared" si="31"/>
        <v>6503</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44897</v>
      </c>
      <c r="I255" s="18">
        <f t="shared" si="31"/>
        <v>4488</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44747.625</v>
      </c>
      <c r="I256" s="18">
        <f t="shared" si="31"/>
        <v>903</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44725.916666666664</v>
      </c>
      <c r="I257" s="18">
        <f t="shared" si="31"/>
        <v>382</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44730.958333333336</v>
      </c>
      <c r="I258" s="18">
        <f t="shared" si="31"/>
        <v>503</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44730.958333333336</v>
      </c>
      <c r="I259" s="18">
        <f t="shared" si="31"/>
        <v>503</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44730.958333333336</v>
      </c>
      <c r="I260" s="18">
        <f t="shared" si="31"/>
        <v>503</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44730.958333333336</v>
      </c>
      <c r="I261" s="18">
        <f t="shared" si="31"/>
        <v>503</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44730.958333333336</v>
      </c>
      <c r="I262" s="18">
        <f t="shared" si="31"/>
        <v>503</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44730.958333333336</v>
      </c>
      <c r="I263" s="18">
        <f t="shared" si="31"/>
        <v>503</v>
      </c>
      <c r="J263" s="12" t="str">
        <f t="shared" si="26"/>
        <v>NOT DUE</v>
      </c>
      <c r="K263" s="24" t="s">
        <v>3843</v>
      </c>
      <c r="L263" s="15"/>
    </row>
    <row r="264" spans="1:12" ht="24">
      <c r="A264" s="12" t="s">
        <v>4846</v>
      </c>
      <c r="B264" s="24" t="s">
        <v>3844</v>
      </c>
      <c r="C264" s="24" t="s">
        <v>3845</v>
      </c>
      <c r="D264" s="298" t="s">
        <v>4</v>
      </c>
      <c r="E264" s="8">
        <v>44082</v>
      </c>
      <c r="F264" s="366">
        <v>44693</v>
      </c>
      <c r="G264" s="52"/>
      <c r="H264" s="10">
        <f>F264+(30)</f>
        <v>44723</v>
      </c>
      <c r="I264" s="11">
        <f ca="1">IF(ISBLANK(H264),"",H264-DATE(YEAR(NOW()),MONTH(NOW()),DAY(NOW())))</f>
        <v>12</v>
      </c>
      <c r="J264" s="12" t="str">
        <f ca="1">IF(I264="","",IF(I264&lt;0,"OVERDUE","NOT DUE"))</f>
        <v>NOT DUE</v>
      </c>
      <c r="K264" s="24"/>
      <c r="L264" s="15"/>
    </row>
    <row r="265" spans="1:12" ht="24">
      <c r="A265" s="12" t="s">
        <v>4847</v>
      </c>
      <c r="B265" s="24" t="s">
        <v>3846</v>
      </c>
      <c r="C265" s="24" t="s">
        <v>385</v>
      </c>
      <c r="D265" s="298" t="s">
        <v>4</v>
      </c>
      <c r="E265" s="8">
        <v>44082</v>
      </c>
      <c r="F265" s="366">
        <v>44693</v>
      </c>
      <c r="G265" s="52"/>
      <c r="H265" s="10">
        <f>F265+(30)</f>
        <v>44723</v>
      </c>
      <c r="I265" s="11">
        <f ca="1">IF(ISBLANK(H265),"",H265-DATE(YEAR(NOW()),MONTH(NOW()),DAY(NOW())))</f>
        <v>12</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69</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176</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166</v>
      </c>
      <c r="J268" s="12" t="str">
        <f t="shared" ca="1" si="26"/>
        <v>NOT DUE</v>
      </c>
      <c r="K268" s="24"/>
      <c r="L268" s="15"/>
    </row>
    <row r="269" spans="1:12" ht="49.5" customHeight="1">
      <c r="A269" s="12" t="s">
        <v>4851</v>
      </c>
      <c r="B269" s="24" t="s">
        <v>599</v>
      </c>
      <c r="C269" s="24" t="s">
        <v>600</v>
      </c>
      <c r="D269" s="296" t="s">
        <v>1</v>
      </c>
      <c r="E269" s="8">
        <v>44082</v>
      </c>
      <c r="F269" s="366">
        <v>44710</v>
      </c>
      <c r="G269" s="52"/>
      <c r="H269" s="10">
        <f t="shared" ref="H269:H282" si="36">F269+(1)</f>
        <v>44711</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44710</v>
      </c>
      <c r="G270" s="52"/>
      <c r="H270" s="10">
        <f t="shared" si="36"/>
        <v>44711</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44710</v>
      </c>
      <c r="G271" s="52"/>
      <c r="H271" s="10">
        <f t="shared" si="36"/>
        <v>44711</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44710</v>
      </c>
      <c r="G272" s="52"/>
      <c r="H272" s="10">
        <f t="shared" si="36"/>
        <v>44711</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44710</v>
      </c>
      <c r="G273" s="52"/>
      <c r="H273" s="10">
        <f t="shared" si="36"/>
        <v>44711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44710</v>
      </c>
      <c r="G274" s="52"/>
      <c r="H274" s="10">
        <f t="shared" si="36"/>
        <v>44711</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44710</v>
      </c>
      <c r="G275" s="52"/>
      <c r="H275" s="10">
        <f t="shared" si="36"/>
        <v>44711</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44710</v>
      </c>
      <c r="G276" s="52"/>
      <c r="H276" s="10">
        <f t="shared" si="36"/>
        <v>44711</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44710</v>
      </c>
      <c r="G277" s="52"/>
      <c r="H277" s="10">
        <f t="shared" si="36"/>
        <v>44711</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44710</v>
      </c>
      <c r="G278" s="52"/>
      <c r="H278" s="10">
        <f t="shared" si="36"/>
        <v>44711</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44710</v>
      </c>
      <c r="G279" s="52"/>
      <c r="H279" s="10">
        <f t="shared" si="36"/>
        <v>44711</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44710</v>
      </c>
      <c r="G280" s="52"/>
      <c r="H280" s="10">
        <f t="shared" si="36"/>
        <v>44711</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44710</v>
      </c>
      <c r="G281" s="52"/>
      <c r="H281" s="10">
        <f t="shared" si="36"/>
        <v>44711</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44710</v>
      </c>
      <c r="G282" s="52"/>
      <c r="H282" s="10">
        <f t="shared" si="36"/>
        <v>44711</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44709</v>
      </c>
      <c r="G283" s="52"/>
      <c r="H283" s="10">
        <f>F283+(7)</f>
        <v>44716</v>
      </c>
      <c r="I283" s="11">
        <f t="shared" ca="1" si="35"/>
        <v>5</v>
      </c>
      <c r="J283" s="12" t="str">
        <f t="shared" ca="1" si="37"/>
        <v>NOT DUE</v>
      </c>
      <c r="K283" s="24" t="s">
        <v>629</v>
      </c>
      <c r="L283" s="15"/>
    </row>
    <row r="284" spans="1:12" ht="30" customHeight="1">
      <c r="A284" s="12" t="s">
        <v>4866</v>
      </c>
      <c r="B284" s="24" t="s">
        <v>637</v>
      </c>
      <c r="C284" s="24" t="s">
        <v>638</v>
      </c>
      <c r="D284" s="296" t="s">
        <v>25</v>
      </c>
      <c r="E284" s="8">
        <v>44082</v>
      </c>
      <c r="F284" s="366">
        <v>44709</v>
      </c>
      <c r="G284" s="52"/>
      <c r="H284" s="10">
        <f t="shared" ref="H284:H286" si="38">F284+(7)</f>
        <v>44716</v>
      </c>
      <c r="I284" s="11">
        <f t="shared" ca="1" si="35"/>
        <v>5</v>
      </c>
      <c r="J284" s="12" t="str">
        <f t="shared" ca="1" si="37"/>
        <v>NOT DUE</v>
      </c>
      <c r="K284" s="24" t="s">
        <v>642</v>
      </c>
      <c r="L284" s="15"/>
    </row>
    <row r="285" spans="1:12" ht="61.5" customHeight="1">
      <c r="A285" s="12" t="s">
        <v>4867</v>
      </c>
      <c r="B285" s="24" t="s">
        <v>639</v>
      </c>
      <c r="C285" s="24" t="s">
        <v>617</v>
      </c>
      <c r="D285" s="296" t="s">
        <v>25</v>
      </c>
      <c r="E285" s="8">
        <v>44082</v>
      </c>
      <c r="F285" s="366">
        <v>44709</v>
      </c>
      <c r="G285" s="52"/>
      <c r="H285" s="10">
        <f t="shared" si="38"/>
        <v>44716</v>
      </c>
      <c r="I285" s="11">
        <f t="shared" ca="1" si="35"/>
        <v>5</v>
      </c>
      <c r="J285" s="12" t="str">
        <f t="shared" ca="1" si="37"/>
        <v>NOT DUE</v>
      </c>
      <c r="K285" s="24" t="s">
        <v>643</v>
      </c>
      <c r="L285" s="15"/>
    </row>
    <row r="286" spans="1:12" ht="45" customHeight="1">
      <c r="A286" s="12" t="s">
        <v>4868</v>
      </c>
      <c r="B286" s="24" t="s">
        <v>640</v>
      </c>
      <c r="C286" s="24" t="s">
        <v>641</v>
      </c>
      <c r="D286" s="296" t="s">
        <v>25</v>
      </c>
      <c r="E286" s="8">
        <v>44082</v>
      </c>
      <c r="F286" s="366">
        <v>44709</v>
      </c>
      <c r="G286" s="52"/>
      <c r="H286" s="10">
        <f t="shared" si="38"/>
        <v>44716</v>
      </c>
      <c r="I286" s="11">
        <f t="shared" ca="1" si="35"/>
        <v>5</v>
      </c>
      <c r="J286" s="12" t="str">
        <f t="shared" ca="1" si="37"/>
        <v>NOT DUE</v>
      </c>
      <c r="K286" s="24" t="s">
        <v>644</v>
      </c>
      <c r="L286" s="15"/>
    </row>
    <row r="287" spans="1:12" ht="15" customHeight="1">
      <c r="A287" s="12" t="s">
        <v>4869</v>
      </c>
      <c r="B287" s="24" t="s">
        <v>3852</v>
      </c>
      <c r="C287" s="24" t="s">
        <v>388</v>
      </c>
      <c r="D287" s="296" t="s">
        <v>4</v>
      </c>
      <c r="E287" s="8">
        <v>44082</v>
      </c>
      <c r="F287" s="366">
        <v>44709</v>
      </c>
      <c r="G287" s="52"/>
      <c r="H287" s="10">
        <f>F287+(30)</f>
        <v>44739</v>
      </c>
      <c r="I287" s="11">
        <f t="shared" ca="1" si="35"/>
        <v>28</v>
      </c>
      <c r="J287" s="12" t="str">
        <f t="shared" ca="1" si="37"/>
        <v>NOT DUE</v>
      </c>
      <c r="K287" s="24" t="s">
        <v>645</v>
      </c>
      <c r="L287" s="15"/>
    </row>
    <row r="288" spans="1:12" ht="24">
      <c r="A288" s="12" t="s">
        <v>4870</v>
      </c>
      <c r="B288" s="24" t="s">
        <v>646</v>
      </c>
      <c r="C288" s="24" t="s">
        <v>617</v>
      </c>
      <c r="D288" s="296" t="s">
        <v>4</v>
      </c>
      <c r="E288" s="8">
        <v>44082</v>
      </c>
      <c r="F288" s="366">
        <v>44709</v>
      </c>
      <c r="G288" s="52"/>
      <c r="H288" s="10">
        <f>F288+(30)</f>
        <v>44739</v>
      </c>
      <c r="I288" s="11">
        <f t="shared" ca="1" si="35"/>
        <v>28</v>
      </c>
      <c r="J288" s="12" t="str">
        <f t="shared" ca="1" si="37"/>
        <v>NOT DUE</v>
      </c>
      <c r="K288" s="24" t="s">
        <v>629</v>
      </c>
      <c r="L288" s="15"/>
    </row>
    <row r="289" spans="1:12" ht="93" customHeight="1">
      <c r="A289" s="12" t="s">
        <v>4871</v>
      </c>
      <c r="B289" s="24" t="s">
        <v>647</v>
      </c>
      <c r="C289" s="24" t="s">
        <v>617</v>
      </c>
      <c r="D289" s="296" t="s">
        <v>4</v>
      </c>
      <c r="E289" s="8">
        <v>44082</v>
      </c>
      <c r="F289" s="366">
        <v>44709</v>
      </c>
      <c r="G289" s="52"/>
      <c r="H289" s="10">
        <f t="shared" ref="H289:H291" si="39">F289+(30)</f>
        <v>44739</v>
      </c>
      <c r="I289" s="11">
        <f t="shared" ca="1" si="35"/>
        <v>28</v>
      </c>
      <c r="J289" s="12" t="str">
        <f t="shared" ca="1" si="37"/>
        <v>NOT DUE</v>
      </c>
      <c r="K289" s="24" t="s">
        <v>650</v>
      </c>
      <c r="L289" s="15"/>
    </row>
    <row r="290" spans="1:12" ht="39.950000000000003" customHeight="1">
      <c r="A290" s="12" t="s">
        <v>4872</v>
      </c>
      <c r="B290" s="24" t="s">
        <v>639</v>
      </c>
      <c r="C290" s="24" t="s">
        <v>617</v>
      </c>
      <c r="D290" s="296" t="s">
        <v>4</v>
      </c>
      <c r="E290" s="8">
        <v>44082</v>
      </c>
      <c r="F290" s="366">
        <v>44709</v>
      </c>
      <c r="G290" s="52"/>
      <c r="H290" s="10">
        <f t="shared" si="39"/>
        <v>44739</v>
      </c>
      <c r="I290" s="11">
        <f t="shared" ca="1" si="35"/>
        <v>28</v>
      </c>
      <c r="J290" s="12" t="str">
        <f t="shared" ca="1" si="37"/>
        <v>NOT DUE</v>
      </c>
      <c r="K290" s="24" t="s">
        <v>651</v>
      </c>
      <c r="L290" s="15"/>
    </row>
    <row r="291" spans="1:12" ht="34.5" customHeight="1">
      <c r="A291" s="12" t="s">
        <v>4873</v>
      </c>
      <c r="B291" s="24" t="s">
        <v>648</v>
      </c>
      <c r="C291" s="24" t="s">
        <v>649</v>
      </c>
      <c r="D291" s="296" t="s">
        <v>4</v>
      </c>
      <c r="E291" s="8">
        <v>44082</v>
      </c>
      <c r="F291" s="366">
        <v>44709</v>
      </c>
      <c r="G291" s="52"/>
      <c r="H291" s="10">
        <f t="shared" si="39"/>
        <v>44739</v>
      </c>
      <c r="I291" s="11">
        <f t="shared" ca="1" si="35"/>
        <v>28</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97</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97</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101</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101</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101</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101</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101</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101</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101</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101</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101</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831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831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831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831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831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831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831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831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831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831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831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831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831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831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831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831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831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831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831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831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831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831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831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831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831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831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831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831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831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44726.125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46" zoomScaleNormal="100" workbookViewId="0">
      <selection activeCell="F278" sqref="F278"/>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4930</v>
      </c>
      <c r="D3" s="521" t="s">
        <v>12</v>
      </c>
      <c r="E3" s="521"/>
      <c r="F3" s="249" t="s">
        <v>4931</v>
      </c>
    </row>
    <row r="4" spans="1:12" ht="18" customHeight="1">
      <c r="A4" s="520" t="s">
        <v>74</v>
      </c>
      <c r="B4" s="520"/>
      <c r="C4" s="29" t="s">
        <v>4637</v>
      </c>
      <c r="D4" s="521" t="s">
        <v>2072</v>
      </c>
      <c r="E4" s="521"/>
      <c r="F4" s="246">
        <f>'Running Hours'!B9</f>
        <v>5663</v>
      </c>
    </row>
    <row r="5" spans="1:12" ht="18" customHeight="1">
      <c r="A5" s="520" t="s">
        <v>75</v>
      </c>
      <c r="B5" s="520"/>
      <c r="C5" s="30" t="s">
        <v>4638</v>
      </c>
      <c r="D5" s="521" t="s">
        <v>4549</v>
      </c>
      <c r="E5" s="521"/>
      <c r="F5" s="115">
        <f>'Running Hours'!$D3</f>
        <v>44710</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44710</v>
      </c>
      <c r="G8" s="52"/>
      <c r="H8" s="10">
        <f>F8+1</f>
        <v>44711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44710</v>
      </c>
      <c r="G9" s="52"/>
      <c r="H9" s="10">
        <f>F9+1</f>
        <v>44711</v>
      </c>
      <c r="I9" s="11">
        <f t="shared" ca="1" si="0"/>
        <v>0</v>
      </c>
      <c r="J9" s="12" t="str">
        <f t="shared" ca="1" si="1"/>
        <v>NOT DUE</v>
      </c>
      <c r="K9" s="24" t="s">
        <v>584</v>
      </c>
      <c r="L9" s="15"/>
    </row>
    <row r="10" spans="1:12" ht="15" customHeight="1">
      <c r="A10" s="12" t="s">
        <v>803</v>
      </c>
      <c r="B10" s="24" t="s">
        <v>3688</v>
      </c>
      <c r="C10" s="24" t="s">
        <v>3689</v>
      </c>
      <c r="D10" s="296" t="s">
        <v>1</v>
      </c>
      <c r="E10" s="8">
        <v>44082</v>
      </c>
      <c r="F10" s="366">
        <v>44710</v>
      </c>
      <c r="G10" s="52"/>
      <c r="H10" s="10">
        <f>F10+1</f>
        <v>44711</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44710</v>
      </c>
      <c r="G11" s="52"/>
      <c r="H11" s="10">
        <f>F11+1</f>
        <v>44711</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44710</v>
      </c>
      <c r="G12" s="52"/>
      <c r="H12" s="10">
        <f t="shared" ref="H12:H13" si="2">F12+1</f>
        <v>44711</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44710</v>
      </c>
      <c r="G13" s="52"/>
      <c r="H13" s="10">
        <f t="shared" si="2"/>
        <v>44711</v>
      </c>
      <c r="I13" s="11">
        <f t="shared" ca="1" si="0"/>
        <v>0</v>
      </c>
      <c r="J13" s="12" t="str">
        <f t="shared" ca="1" si="1"/>
        <v>NOT DUE</v>
      </c>
      <c r="K13" s="24" t="s">
        <v>584</v>
      </c>
      <c r="L13" s="15"/>
    </row>
    <row r="14" spans="1:12" ht="36">
      <c r="A14" s="12" t="s">
        <v>807</v>
      </c>
      <c r="B14" s="24" t="s">
        <v>3694</v>
      </c>
      <c r="C14" s="24" t="s">
        <v>3695</v>
      </c>
      <c r="D14" s="296" t="s">
        <v>1</v>
      </c>
      <c r="E14" s="8">
        <v>44082</v>
      </c>
      <c r="F14" s="366">
        <v>44710</v>
      </c>
      <c r="G14" s="52"/>
      <c r="H14" s="10">
        <f>F14+1</f>
        <v>44711</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44710</v>
      </c>
      <c r="G15" s="52"/>
      <c r="H15" s="10">
        <f>F15+1</f>
        <v>44711</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44710</v>
      </c>
      <c r="G16" s="52"/>
      <c r="H16" s="10">
        <f>F16+1</f>
        <v>44711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44708</v>
      </c>
      <c r="G17" s="52"/>
      <c r="H17" s="10">
        <f>F17+30</f>
        <v>44738</v>
      </c>
      <c r="I17" s="11">
        <f t="shared" ca="1" si="3"/>
        <v>27</v>
      </c>
      <c r="J17" s="12" t="str">
        <f t="shared" ca="1" si="1"/>
        <v>NOT DUE</v>
      </c>
      <c r="K17" s="24" t="s">
        <v>3701</v>
      </c>
      <c r="L17" s="13"/>
    </row>
    <row r="18" spans="1:12" ht="15" customHeight="1">
      <c r="A18" s="12" t="s">
        <v>811</v>
      </c>
      <c r="B18" s="24" t="s">
        <v>3702</v>
      </c>
      <c r="C18" s="24" t="s">
        <v>3703</v>
      </c>
      <c r="D18" s="296" t="s">
        <v>4</v>
      </c>
      <c r="E18" s="8">
        <v>44082</v>
      </c>
      <c r="F18" s="366">
        <v>44708</v>
      </c>
      <c r="G18" s="52"/>
      <c r="H18" s="10">
        <f t="shared" ref="H18:H35" si="4">F18+30</f>
        <v>44738</v>
      </c>
      <c r="I18" s="11">
        <f t="shared" ca="1" si="3"/>
        <v>27</v>
      </c>
      <c r="J18" s="12" t="str">
        <f t="shared" ca="1" si="1"/>
        <v>NOT DUE</v>
      </c>
      <c r="K18" s="24" t="s">
        <v>3701</v>
      </c>
      <c r="L18" s="13"/>
    </row>
    <row r="19" spans="1:12" ht="15" customHeight="1">
      <c r="A19" s="12" t="s">
        <v>812</v>
      </c>
      <c r="B19" s="24" t="s">
        <v>3702</v>
      </c>
      <c r="C19" s="24" t="s">
        <v>3704</v>
      </c>
      <c r="D19" s="296" t="s">
        <v>4</v>
      </c>
      <c r="E19" s="8">
        <v>44082</v>
      </c>
      <c r="F19" s="366">
        <v>44708</v>
      </c>
      <c r="G19" s="52"/>
      <c r="H19" s="10">
        <f t="shared" si="4"/>
        <v>44738</v>
      </c>
      <c r="I19" s="11">
        <f t="shared" ca="1" si="3"/>
        <v>27</v>
      </c>
      <c r="J19" s="12" t="str">
        <f t="shared" ca="1" si="1"/>
        <v>NOT DUE</v>
      </c>
      <c r="K19" s="24" t="s">
        <v>3701</v>
      </c>
      <c r="L19" s="13"/>
    </row>
    <row r="20" spans="1:12" ht="15" customHeight="1">
      <c r="A20" s="12" t="s">
        <v>813</v>
      </c>
      <c r="B20" s="24" t="s">
        <v>3702</v>
      </c>
      <c r="C20" s="24" t="s">
        <v>3705</v>
      </c>
      <c r="D20" s="296" t="s">
        <v>4</v>
      </c>
      <c r="E20" s="8">
        <v>44082</v>
      </c>
      <c r="F20" s="366">
        <v>44708</v>
      </c>
      <c r="G20" s="52"/>
      <c r="H20" s="10">
        <f t="shared" si="4"/>
        <v>44738</v>
      </c>
      <c r="I20" s="11">
        <f t="shared" ca="1" si="3"/>
        <v>27</v>
      </c>
      <c r="J20" s="12" t="str">
        <f t="shared" ca="1" si="1"/>
        <v>NOT DUE</v>
      </c>
      <c r="K20" s="24" t="s">
        <v>3701</v>
      </c>
      <c r="L20" s="13"/>
    </row>
    <row r="21" spans="1:12" ht="15" customHeight="1">
      <c r="A21" s="12" t="s">
        <v>814</v>
      </c>
      <c r="B21" s="24" t="s">
        <v>3706</v>
      </c>
      <c r="C21" s="24" t="s">
        <v>3703</v>
      </c>
      <c r="D21" s="296" t="s">
        <v>4</v>
      </c>
      <c r="E21" s="8">
        <v>44082</v>
      </c>
      <c r="F21" s="366">
        <v>44708</v>
      </c>
      <c r="G21" s="52"/>
      <c r="H21" s="10">
        <f t="shared" si="4"/>
        <v>44738</v>
      </c>
      <c r="I21" s="11">
        <f t="shared" ca="1" si="3"/>
        <v>27</v>
      </c>
      <c r="J21" s="12" t="str">
        <f t="shared" ca="1" si="1"/>
        <v>NOT DUE</v>
      </c>
      <c r="K21" s="24" t="s">
        <v>3701</v>
      </c>
      <c r="L21" s="13"/>
    </row>
    <row r="22" spans="1:12" ht="15" customHeight="1">
      <c r="A22" s="12" t="s">
        <v>815</v>
      </c>
      <c r="B22" s="24" t="s">
        <v>3706</v>
      </c>
      <c r="C22" s="24" t="s">
        <v>3704</v>
      </c>
      <c r="D22" s="296" t="s">
        <v>4</v>
      </c>
      <c r="E22" s="8">
        <v>44082</v>
      </c>
      <c r="F22" s="366">
        <v>44708</v>
      </c>
      <c r="G22" s="52"/>
      <c r="H22" s="10">
        <f t="shared" si="4"/>
        <v>44738</v>
      </c>
      <c r="I22" s="11">
        <f t="shared" ca="1" si="3"/>
        <v>27</v>
      </c>
      <c r="J22" s="12" t="str">
        <f t="shared" ca="1" si="1"/>
        <v>NOT DUE</v>
      </c>
      <c r="K22" s="24" t="s">
        <v>3701</v>
      </c>
      <c r="L22" s="13"/>
    </row>
    <row r="23" spans="1:12" ht="15" customHeight="1">
      <c r="A23" s="12" t="s">
        <v>816</v>
      </c>
      <c r="B23" s="24" t="s">
        <v>3706</v>
      </c>
      <c r="C23" s="24" t="s">
        <v>3705</v>
      </c>
      <c r="D23" s="296" t="s">
        <v>4</v>
      </c>
      <c r="E23" s="8">
        <v>44082</v>
      </c>
      <c r="F23" s="366">
        <v>44708</v>
      </c>
      <c r="G23" s="52"/>
      <c r="H23" s="10">
        <f t="shared" si="4"/>
        <v>44738</v>
      </c>
      <c r="I23" s="11">
        <f t="shared" ca="1" si="3"/>
        <v>27</v>
      </c>
      <c r="J23" s="12" t="str">
        <f t="shared" ca="1" si="1"/>
        <v>NOT DUE</v>
      </c>
      <c r="K23" s="24" t="s">
        <v>3701</v>
      </c>
      <c r="L23" s="13"/>
    </row>
    <row r="24" spans="1:12" ht="15" customHeight="1">
      <c r="A24" s="12" t="s">
        <v>817</v>
      </c>
      <c r="B24" s="24" t="s">
        <v>3707</v>
      </c>
      <c r="C24" s="24" t="s">
        <v>3703</v>
      </c>
      <c r="D24" s="296" t="s">
        <v>4</v>
      </c>
      <c r="E24" s="8">
        <v>44082</v>
      </c>
      <c r="F24" s="366">
        <v>44708</v>
      </c>
      <c r="G24" s="52"/>
      <c r="H24" s="10">
        <f t="shared" si="4"/>
        <v>44738</v>
      </c>
      <c r="I24" s="11">
        <f t="shared" ca="1" si="3"/>
        <v>27</v>
      </c>
      <c r="J24" s="12" t="str">
        <f t="shared" ca="1" si="1"/>
        <v>NOT DUE</v>
      </c>
      <c r="K24" s="24" t="s">
        <v>3701</v>
      </c>
      <c r="L24" s="13"/>
    </row>
    <row r="25" spans="1:12" ht="15" customHeight="1">
      <c r="A25" s="12" t="s">
        <v>818</v>
      </c>
      <c r="B25" s="24" t="s">
        <v>3707</v>
      </c>
      <c r="C25" s="24" t="s">
        <v>3704</v>
      </c>
      <c r="D25" s="296" t="s">
        <v>4</v>
      </c>
      <c r="E25" s="8">
        <v>44082</v>
      </c>
      <c r="F25" s="366">
        <v>44708</v>
      </c>
      <c r="G25" s="52"/>
      <c r="H25" s="10">
        <f t="shared" si="4"/>
        <v>44738</v>
      </c>
      <c r="I25" s="11">
        <f t="shared" ca="1" si="3"/>
        <v>27</v>
      </c>
      <c r="J25" s="12" t="str">
        <f t="shared" ca="1" si="1"/>
        <v>NOT DUE</v>
      </c>
      <c r="K25" s="24" t="s">
        <v>3701</v>
      </c>
      <c r="L25" s="13"/>
    </row>
    <row r="26" spans="1:12" ht="15" customHeight="1">
      <c r="A26" s="12" t="s">
        <v>819</v>
      </c>
      <c r="B26" s="24" t="s">
        <v>3707</v>
      </c>
      <c r="C26" s="24" t="s">
        <v>3705</v>
      </c>
      <c r="D26" s="296" t="s">
        <v>4</v>
      </c>
      <c r="E26" s="8">
        <v>44082</v>
      </c>
      <c r="F26" s="366">
        <v>44708</v>
      </c>
      <c r="G26" s="52"/>
      <c r="H26" s="10">
        <f t="shared" si="4"/>
        <v>44738</v>
      </c>
      <c r="I26" s="11">
        <f t="shared" ca="1" si="3"/>
        <v>27</v>
      </c>
      <c r="J26" s="12" t="str">
        <f t="shared" ca="1" si="1"/>
        <v>NOT DUE</v>
      </c>
      <c r="K26" s="24" t="s">
        <v>3701</v>
      </c>
      <c r="L26" s="13"/>
    </row>
    <row r="27" spans="1:12" ht="15" customHeight="1">
      <c r="A27" s="12" t="s">
        <v>820</v>
      </c>
      <c r="B27" s="24" t="s">
        <v>3708</v>
      </c>
      <c r="C27" s="24" t="s">
        <v>3703</v>
      </c>
      <c r="D27" s="296" t="s">
        <v>4</v>
      </c>
      <c r="E27" s="8">
        <v>44082</v>
      </c>
      <c r="F27" s="366">
        <v>44708</v>
      </c>
      <c r="G27" s="52"/>
      <c r="H27" s="10">
        <f t="shared" si="4"/>
        <v>44738</v>
      </c>
      <c r="I27" s="11">
        <f t="shared" ca="1" si="3"/>
        <v>27</v>
      </c>
      <c r="J27" s="12" t="str">
        <f t="shared" ca="1" si="1"/>
        <v>NOT DUE</v>
      </c>
      <c r="K27" s="24" t="s">
        <v>3701</v>
      </c>
      <c r="L27" s="13"/>
    </row>
    <row r="28" spans="1:12" ht="15" customHeight="1">
      <c r="A28" s="12" t="s">
        <v>821</v>
      </c>
      <c r="B28" s="24" t="s">
        <v>3708</v>
      </c>
      <c r="C28" s="24" t="s">
        <v>3704</v>
      </c>
      <c r="D28" s="296" t="s">
        <v>4</v>
      </c>
      <c r="E28" s="8">
        <v>44082</v>
      </c>
      <c r="F28" s="366">
        <v>44708</v>
      </c>
      <c r="G28" s="52"/>
      <c r="H28" s="10">
        <f t="shared" si="4"/>
        <v>44738</v>
      </c>
      <c r="I28" s="11">
        <f t="shared" ca="1" si="3"/>
        <v>27</v>
      </c>
      <c r="J28" s="12" t="str">
        <f t="shared" ca="1" si="1"/>
        <v>NOT DUE</v>
      </c>
      <c r="K28" s="24" t="s">
        <v>3701</v>
      </c>
      <c r="L28" s="13"/>
    </row>
    <row r="29" spans="1:12" ht="15" customHeight="1">
      <c r="A29" s="12" t="s">
        <v>822</v>
      </c>
      <c r="B29" s="24" t="s">
        <v>3708</v>
      </c>
      <c r="C29" s="24" t="s">
        <v>3705</v>
      </c>
      <c r="D29" s="296" t="s">
        <v>4</v>
      </c>
      <c r="E29" s="8">
        <v>44082</v>
      </c>
      <c r="F29" s="366">
        <v>44708</v>
      </c>
      <c r="G29" s="52"/>
      <c r="H29" s="10">
        <f t="shared" si="4"/>
        <v>44738</v>
      </c>
      <c r="I29" s="11">
        <f t="shared" ca="1" si="3"/>
        <v>27</v>
      </c>
      <c r="J29" s="12" t="str">
        <f t="shared" ca="1" si="1"/>
        <v>NOT DUE</v>
      </c>
      <c r="K29" s="24" t="s">
        <v>3701</v>
      </c>
      <c r="L29" s="13"/>
    </row>
    <row r="30" spans="1:12" ht="15" customHeight="1">
      <c r="A30" s="12" t="s">
        <v>823</v>
      </c>
      <c r="B30" s="24" t="s">
        <v>3709</v>
      </c>
      <c r="C30" s="24" t="s">
        <v>3703</v>
      </c>
      <c r="D30" s="296" t="s">
        <v>4</v>
      </c>
      <c r="E30" s="8">
        <v>44082</v>
      </c>
      <c r="F30" s="366">
        <v>44708</v>
      </c>
      <c r="G30" s="52"/>
      <c r="H30" s="10">
        <f t="shared" si="4"/>
        <v>44738</v>
      </c>
      <c r="I30" s="11">
        <f t="shared" ca="1" si="3"/>
        <v>27</v>
      </c>
      <c r="J30" s="12" t="str">
        <f t="shared" ca="1" si="1"/>
        <v>NOT DUE</v>
      </c>
      <c r="K30" s="24" t="s">
        <v>3701</v>
      </c>
      <c r="L30" s="13"/>
    </row>
    <row r="31" spans="1:12" ht="15" customHeight="1">
      <c r="A31" s="12" t="s">
        <v>824</v>
      </c>
      <c r="B31" s="24" t="s">
        <v>3709</v>
      </c>
      <c r="C31" s="24" t="s">
        <v>3704</v>
      </c>
      <c r="D31" s="296" t="s">
        <v>4</v>
      </c>
      <c r="E31" s="8">
        <v>44082</v>
      </c>
      <c r="F31" s="366">
        <v>44708</v>
      </c>
      <c r="G31" s="52"/>
      <c r="H31" s="10">
        <f t="shared" si="4"/>
        <v>44738</v>
      </c>
      <c r="I31" s="11">
        <f t="shared" ca="1" si="3"/>
        <v>27</v>
      </c>
      <c r="J31" s="12" t="str">
        <f t="shared" ca="1" si="1"/>
        <v>NOT DUE</v>
      </c>
      <c r="K31" s="24" t="s">
        <v>3701</v>
      </c>
      <c r="L31" s="13"/>
    </row>
    <row r="32" spans="1:12" ht="15" customHeight="1">
      <c r="A32" s="12" t="s">
        <v>825</v>
      </c>
      <c r="B32" s="24" t="s">
        <v>3709</v>
      </c>
      <c r="C32" s="24" t="s">
        <v>3705</v>
      </c>
      <c r="D32" s="296" t="s">
        <v>4</v>
      </c>
      <c r="E32" s="8">
        <v>44082</v>
      </c>
      <c r="F32" s="366">
        <v>44708</v>
      </c>
      <c r="G32" s="52"/>
      <c r="H32" s="10">
        <f t="shared" si="4"/>
        <v>44738</v>
      </c>
      <c r="I32" s="11">
        <f t="shared" ca="1" si="3"/>
        <v>27</v>
      </c>
      <c r="J32" s="12" t="str">
        <f t="shared" ca="1" si="1"/>
        <v>NOT DUE</v>
      </c>
      <c r="K32" s="24" t="s">
        <v>3701</v>
      </c>
      <c r="L32" s="13"/>
    </row>
    <row r="33" spans="1:12" ht="15" customHeight="1">
      <c r="A33" s="12" t="s">
        <v>826</v>
      </c>
      <c r="B33" s="24" t="s">
        <v>3710</v>
      </c>
      <c r="C33" s="24" t="s">
        <v>3703</v>
      </c>
      <c r="D33" s="296" t="s">
        <v>4</v>
      </c>
      <c r="E33" s="8">
        <v>44082</v>
      </c>
      <c r="F33" s="366">
        <v>44708</v>
      </c>
      <c r="G33" s="52"/>
      <c r="H33" s="10">
        <f t="shared" si="4"/>
        <v>44738</v>
      </c>
      <c r="I33" s="11">
        <f t="shared" ca="1" si="3"/>
        <v>27</v>
      </c>
      <c r="J33" s="12" t="str">
        <f t="shared" ca="1" si="1"/>
        <v>NOT DUE</v>
      </c>
      <c r="K33" s="24" t="s">
        <v>3701</v>
      </c>
      <c r="L33" s="13"/>
    </row>
    <row r="34" spans="1:12" ht="15" customHeight="1">
      <c r="A34" s="12" t="s">
        <v>827</v>
      </c>
      <c r="B34" s="24" t="s">
        <v>3710</v>
      </c>
      <c r="C34" s="24" t="s">
        <v>3704</v>
      </c>
      <c r="D34" s="296" t="s">
        <v>4</v>
      </c>
      <c r="E34" s="8">
        <v>44082</v>
      </c>
      <c r="F34" s="366">
        <v>44708</v>
      </c>
      <c r="G34" s="52"/>
      <c r="H34" s="10">
        <f t="shared" si="4"/>
        <v>44738</v>
      </c>
      <c r="I34" s="11">
        <f t="shared" ca="1" si="3"/>
        <v>27</v>
      </c>
      <c r="J34" s="12" t="str">
        <f t="shared" ca="1" si="1"/>
        <v>NOT DUE</v>
      </c>
      <c r="K34" s="24" t="s">
        <v>3701</v>
      </c>
      <c r="L34" s="13"/>
    </row>
    <row r="35" spans="1:12" ht="15" customHeight="1">
      <c r="A35" s="12" t="s">
        <v>828</v>
      </c>
      <c r="B35" s="24" t="s">
        <v>3710</v>
      </c>
      <c r="C35" s="24" t="s">
        <v>3705</v>
      </c>
      <c r="D35" s="296" t="s">
        <v>4</v>
      </c>
      <c r="E35" s="8">
        <v>44082</v>
      </c>
      <c r="F35" s="366">
        <v>44708</v>
      </c>
      <c r="G35" s="52"/>
      <c r="H35" s="10">
        <f t="shared" si="4"/>
        <v>44738</v>
      </c>
      <c r="I35" s="11">
        <f t="shared" ca="1" si="3"/>
        <v>27</v>
      </c>
      <c r="J35" s="12" t="str">
        <f t="shared" ca="1" si="1"/>
        <v>NOT DUE</v>
      </c>
      <c r="K35" s="24" t="s">
        <v>3701</v>
      </c>
      <c r="L35" s="13"/>
    </row>
    <row r="36" spans="1:12" ht="15" customHeight="1">
      <c r="A36" s="12" t="s">
        <v>829</v>
      </c>
      <c r="B36" s="24" t="s">
        <v>548</v>
      </c>
      <c r="C36" s="24" t="s">
        <v>3867</v>
      </c>
      <c r="D36" s="296">
        <v>200</v>
      </c>
      <c r="E36" s="8">
        <v>44082</v>
      </c>
      <c r="F36" s="366">
        <v>44686</v>
      </c>
      <c r="G36" s="20">
        <v>5596</v>
      </c>
      <c r="H36" s="17">
        <f>IF(I36&lt;=200,$F$5+(I36/24),"error")</f>
        <v>44715.541666666664</v>
      </c>
      <c r="I36" s="18">
        <f>D36-($F$4-G36)</f>
        <v>133</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44758.916666666664</v>
      </c>
      <c r="I37" s="18">
        <f>D37-($F$4-G37)</f>
        <v>1174</v>
      </c>
      <c r="J37" s="12" t="str">
        <f>IF(I37="","",IF(I37&lt;0,"OVERDUE","NOT DUE"))</f>
        <v>NOT DUE</v>
      </c>
      <c r="K37" s="24" t="s">
        <v>3711</v>
      </c>
      <c r="L37" s="15"/>
    </row>
    <row r="38" spans="1:12" ht="15" customHeight="1">
      <c r="A38" s="12" t="s">
        <v>831</v>
      </c>
      <c r="B38" s="24" t="s">
        <v>548</v>
      </c>
      <c r="C38" s="24" t="s">
        <v>3712</v>
      </c>
      <c r="D38" s="296">
        <v>200</v>
      </c>
      <c r="E38" s="8">
        <v>44082</v>
      </c>
      <c r="F38" s="366">
        <v>44703</v>
      </c>
      <c r="G38" s="304">
        <v>5596</v>
      </c>
      <c r="H38" s="17">
        <f>IF(I38&lt;=200,$F$5+(I38/24),"error")</f>
        <v>44715.541666666664</v>
      </c>
      <c r="I38" s="18">
        <f>D38-($F$4-G38)</f>
        <v>133</v>
      </c>
      <c r="J38" s="12" t="str">
        <f>IF(I38="","",IF(I38&lt;0,"OVERDUE","NOT DUE"))</f>
        <v>NOT DUE</v>
      </c>
      <c r="K38" s="24" t="s">
        <v>584</v>
      </c>
      <c r="L38" s="15"/>
    </row>
    <row r="39" spans="1:12" ht="15" customHeight="1">
      <c r="A39" s="12" t="s">
        <v>832</v>
      </c>
      <c r="B39" s="24" t="s">
        <v>548</v>
      </c>
      <c r="C39" s="24" t="s">
        <v>3713</v>
      </c>
      <c r="D39" s="296">
        <v>100</v>
      </c>
      <c r="E39" s="8">
        <v>44082</v>
      </c>
      <c r="F39" s="366">
        <v>44668</v>
      </c>
      <c r="G39" s="304">
        <v>5596</v>
      </c>
      <c r="H39" s="17">
        <f>IF(I39&lt;=100,$F$5+(I39/24),"error")</f>
        <v>44711.375</v>
      </c>
      <c r="I39" s="18">
        <f>D39-($F$4-G39)</f>
        <v>33</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44807.375</v>
      </c>
      <c r="I40" s="18">
        <f t="shared" ref="I40:I103" si="5">D40-($F$4-G40)</f>
        <v>2337</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44807.375</v>
      </c>
      <c r="I41" s="18">
        <f t="shared" si="5"/>
        <v>2337</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44807.375</v>
      </c>
      <c r="I42" s="18">
        <f t="shared" si="5"/>
        <v>2337</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44724.041666666664</v>
      </c>
      <c r="I43" s="18">
        <f t="shared" si="5"/>
        <v>337</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44724.041666666664</v>
      </c>
      <c r="I44" s="18">
        <f t="shared" si="5"/>
        <v>337</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44753</v>
      </c>
      <c r="I45" s="18">
        <f t="shared" si="5"/>
        <v>1032</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44753</v>
      </c>
      <c r="I46" s="18">
        <f t="shared" si="5"/>
        <v>1032</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44753</v>
      </c>
      <c r="I47" s="18">
        <f t="shared" si="5"/>
        <v>1032</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44753</v>
      </c>
      <c r="I48" s="18">
        <f t="shared" si="5"/>
        <v>1032</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44753</v>
      </c>
      <c r="I49" s="18">
        <f t="shared" si="5"/>
        <v>1032</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44753</v>
      </c>
      <c r="I50" s="18">
        <f t="shared" si="5"/>
        <v>1032</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44751.041666666664</v>
      </c>
      <c r="I51" s="18">
        <f t="shared" si="5"/>
        <v>985</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44974.041666666664</v>
      </c>
      <c r="I52" s="18">
        <f t="shared" si="5"/>
        <v>6337</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44974.041666666664</v>
      </c>
      <c r="I53" s="18">
        <f t="shared" si="5"/>
        <v>6337</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44974.041666666664</v>
      </c>
      <c r="I54" s="18">
        <f t="shared" si="5"/>
        <v>6337</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44974.041666666664</v>
      </c>
      <c r="I55" s="18">
        <f t="shared" si="5"/>
        <v>6337</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44974.041666666664</v>
      </c>
      <c r="I56" s="18">
        <f t="shared" si="5"/>
        <v>6337</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44974.041666666664</v>
      </c>
      <c r="I57" s="18">
        <f t="shared" si="5"/>
        <v>6337</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44974.041666666664</v>
      </c>
      <c r="I58" s="18">
        <f t="shared" si="5"/>
        <v>6337</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44751.041666666664</v>
      </c>
      <c r="I59" s="18">
        <f t="shared" si="5"/>
        <v>985</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44974.041666666664</v>
      </c>
      <c r="I60" s="18">
        <f t="shared" si="5"/>
        <v>6337</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44974.041666666664</v>
      </c>
      <c r="I61" s="18">
        <f t="shared" si="5"/>
        <v>6337</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44974.041666666664</v>
      </c>
      <c r="I62" s="18">
        <f t="shared" si="5"/>
        <v>6337</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44974.041666666664</v>
      </c>
      <c r="I63" s="18">
        <f t="shared" si="5"/>
        <v>6337</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44974.041666666664</v>
      </c>
      <c r="I64" s="18">
        <f t="shared" si="5"/>
        <v>6337</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44974.041666666664</v>
      </c>
      <c r="I65" s="18">
        <f t="shared" si="5"/>
        <v>6337</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44974.041666666664</v>
      </c>
      <c r="I66" s="18">
        <f t="shared" si="5"/>
        <v>6337</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44751.041666666664</v>
      </c>
      <c r="I67" s="18">
        <f t="shared" si="5"/>
        <v>985</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44974.041666666664</v>
      </c>
      <c r="I68" s="18">
        <f t="shared" si="5"/>
        <v>6337</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44974.041666666664</v>
      </c>
      <c r="I69" s="18">
        <f t="shared" si="5"/>
        <v>6337</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44974.041666666664</v>
      </c>
      <c r="I70" s="18">
        <f t="shared" si="5"/>
        <v>6337</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44974.041666666664</v>
      </c>
      <c r="I71" s="18">
        <f t="shared" si="5"/>
        <v>6337</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44974.041666666664</v>
      </c>
      <c r="I72" s="18">
        <f t="shared" si="5"/>
        <v>6337</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44974.041666666664</v>
      </c>
      <c r="I73" s="18">
        <f t="shared" si="5"/>
        <v>6337</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44974.041666666664</v>
      </c>
      <c r="I74" s="18">
        <f t="shared" si="5"/>
        <v>6337</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44751.041666666664</v>
      </c>
      <c r="I75" s="18">
        <f t="shared" si="5"/>
        <v>985</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44974.041666666664</v>
      </c>
      <c r="I76" s="18">
        <f t="shared" si="5"/>
        <v>6337</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44974.041666666664</v>
      </c>
      <c r="I77" s="18">
        <f t="shared" si="5"/>
        <v>6337</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44974.041666666664</v>
      </c>
      <c r="I78" s="18">
        <f t="shared" si="5"/>
        <v>6337</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44974.041666666664</v>
      </c>
      <c r="I79" s="18">
        <f t="shared" si="5"/>
        <v>6337</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44974.041666666664</v>
      </c>
      <c r="I80" s="18">
        <f t="shared" si="5"/>
        <v>6337</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44974.041666666664</v>
      </c>
      <c r="I81" s="18">
        <f t="shared" si="5"/>
        <v>6337</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44974.041666666664</v>
      </c>
      <c r="I82" s="18">
        <f t="shared" si="5"/>
        <v>6337</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44751.041666666664</v>
      </c>
      <c r="I83" s="18">
        <f t="shared" si="5"/>
        <v>985</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44974.041666666664</v>
      </c>
      <c r="I84" s="18">
        <f t="shared" si="5"/>
        <v>6337</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44974.041666666664</v>
      </c>
      <c r="I85" s="18">
        <f t="shared" si="5"/>
        <v>6337</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44974.041666666664</v>
      </c>
      <c r="I86" s="18">
        <f t="shared" si="5"/>
        <v>6337</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44974.041666666664</v>
      </c>
      <c r="I87" s="18">
        <f t="shared" si="5"/>
        <v>6337</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44974.041666666664</v>
      </c>
      <c r="I88" s="18">
        <f t="shared" si="5"/>
        <v>6337</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44974.041666666664</v>
      </c>
      <c r="I89" s="18">
        <f t="shared" si="5"/>
        <v>6337</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44974.041666666664</v>
      </c>
      <c r="I90" s="18">
        <f t="shared" si="5"/>
        <v>6337</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44751.041666666664</v>
      </c>
      <c r="I91" s="18">
        <f t="shared" si="5"/>
        <v>985</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44974.041666666664</v>
      </c>
      <c r="I92" s="18">
        <f t="shared" si="5"/>
        <v>6337</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44974.041666666664</v>
      </c>
      <c r="I93" s="18">
        <f t="shared" si="5"/>
        <v>6337</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44974.041666666664</v>
      </c>
      <c r="I94" s="18">
        <f t="shared" si="5"/>
        <v>6337</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44974.041666666664</v>
      </c>
      <c r="I95" s="18">
        <f t="shared" si="5"/>
        <v>6337</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44974.041666666664</v>
      </c>
      <c r="I96" s="18">
        <f t="shared" si="5"/>
        <v>6337</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44974.041666666664</v>
      </c>
      <c r="I97" s="18">
        <f t="shared" si="5"/>
        <v>6337</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44974.041666666664</v>
      </c>
      <c r="I98" s="18">
        <f t="shared" si="5"/>
        <v>6337</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44974.041666666664</v>
      </c>
      <c r="I99" s="18">
        <f t="shared" si="5"/>
        <v>6337</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44974.041666666664</v>
      </c>
      <c r="I100" s="18">
        <f t="shared" si="5"/>
        <v>6337</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44974.041666666664</v>
      </c>
      <c r="I101" s="18">
        <f t="shared" si="5"/>
        <v>6337</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44974.041666666664</v>
      </c>
      <c r="I102" s="18">
        <f t="shared" si="5"/>
        <v>6337</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44974.041666666664</v>
      </c>
      <c r="I103" s="18">
        <f t="shared" si="5"/>
        <v>6337</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44974.041666666664</v>
      </c>
      <c r="I104" s="18">
        <f t="shared" ref="I104:I167" si="13">D104-($F$4-G104)</f>
        <v>6337</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44974.041666666664</v>
      </c>
      <c r="I105" s="18">
        <f t="shared" si="13"/>
        <v>6337</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44974.041666666664</v>
      </c>
      <c r="I106" s="18">
        <f t="shared" si="13"/>
        <v>6337</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44974.041666666664</v>
      </c>
      <c r="I107" s="18">
        <f t="shared" si="13"/>
        <v>6337</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44974.041666666664</v>
      </c>
      <c r="I108" s="18">
        <f t="shared" si="13"/>
        <v>6337</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44974.041666666664</v>
      </c>
      <c r="I109" s="18">
        <f t="shared" si="13"/>
        <v>6337</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44974.041666666664</v>
      </c>
      <c r="I110" s="18">
        <f t="shared" si="13"/>
        <v>6337</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44974.041666666664</v>
      </c>
      <c r="I111" s="18">
        <f t="shared" si="13"/>
        <v>6337</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44974.041666666664</v>
      </c>
      <c r="I112" s="18">
        <f t="shared" si="13"/>
        <v>6337</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44974.041666666664</v>
      </c>
      <c r="I113" s="18">
        <f t="shared" si="13"/>
        <v>6337</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44974.041666666664</v>
      </c>
      <c r="I114" s="18">
        <f t="shared" si="13"/>
        <v>6337</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44974.041666666664</v>
      </c>
      <c r="I115" s="18">
        <f t="shared" si="13"/>
        <v>6337</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44974.041666666664</v>
      </c>
      <c r="I116" s="18">
        <f t="shared" si="13"/>
        <v>6337</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44974.041666666664</v>
      </c>
      <c r="I117" s="18">
        <f t="shared" si="13"/>
        <v>6337</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44974.041666666664</v>
      </c>
      <c r="I118" s="18">
        <f t="shared" si="13"/>
        <v>6337</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44974.041666666664</v>
      </c>
      <c r="I119" s="18">
        <f t="shared" si="13"/>
        <v>6337</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45307.375</v>
      </c>
      <c r="I120" s="18">
        <f t="shared" si="13"/>
        <v>14337</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44974.041666666664</v>
      </c>
      <c r="I121" s="18">
        <f t="shared" si="13"/>
        <v>6337</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44974.041666666664</v>
      </c>
      <c r="I122" s="18">
        <f t="shared" si="13"/>
        <v>6337</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44974.041666666664</v>
      </c>
      <c r="I123" s="18">
        <f t="shared" si="13"/>
        <v>6337</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45307.375</v>
      </c>
      <c r="I124" s="18">
        <f t="shared" si="13"/>
        <v>14337</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44974.041666666664</v>
      </c>
      <c r="I125" s="18">
        <f t="shared" si="13"/>
        <v>6337</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44974.041666666664</v>
      </c>
      <c r="I126" s="18">
        <f t="shared" si="13"/>
        <v>6337</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44974.041666666664</v>
      </c>
      <c r="I127" s="18">
        <f t="shared" si="13"/>
        <v>6337</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45307.375</v>
      </c>
      <c r="I128" s="18">
        <f t="shared" si="13"/>
        <v>14337</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44974.041666666664</v>
      </c>
      <c r="I129" s="18">
        <f t="shared" si="13"/>
        <v>6337</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44974.041666666664</v>
      </c>
      <c r="I130" s="18">
        <f t="shared" si="13"/>
        <v>6337</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44974.041666666664</v>
      </c>
      <c r="I131" s="18">
        <f t="shared" si="13"/>
        <v>6337</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45307.375</v>
      </c>
      <c r="I132" s="18">
        <f t="shared" si="13"/>
        <v>14337</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44974.041666666664</v>
      </c>
      <c r="I133" s="18">
        <f t="shared" si="13"/>
        <v>6337</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44974.041666666664</v>
      </c>
      <c r="I134" s="18">
        <f t="shared" si="13"/>
        <v>6337</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44974.041666666664</v>
      </c>
      <c r="I135" s="18">
        <f t="shared" si="13"/>
        <v>6337</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45307.375</v>
      </c>
      <c r="I136" s="18">
        <f t="shared" si="13"/>
        <v>14337</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44974.041666666664</v>
      </c>
      <c r="I137" s="18">
        <f t="shared" si="13"/>
        <v>6337</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44974.041666666664</v>
      </c>
      <c r="I138" s="18">
        <f t="shared" si="13"/>
        <v>6337</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44974.041666666664</v>
      </c>
      <c r="I139" s="18">
        <f t="shared" si="13"/>
        <v>6337</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45307.375</v>
      </c>
      <c r="I140" s="18">
        <f t="shared" si="13"/>
        <v>14337</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44974.041666666664</v>
      </c>
      <c r="I141" s="18">
        <f t="shared" si="13"/>
        <v>6337</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45307.375</v>
      </c>
      <c r="I142" s="18">
        <f t="shared" si="13"/>
        <v>14337</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44974.041666666664</v>
      </c>
      <c r="I143" s="18">
        <f t="shared" si="13"/>
        <v>6337</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45307.375</v>
      </c>
      <c r="I144" s="18">
        <f t="shared" si="13"/>
        <v>14337</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44974.041666666664</v>
      </c>
      <c r="I145" s="18">
        <f t="shared" si="13"/>
        <v>6337</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45307.375</v>
      </c>
      <c r="I146" s="18">
        <f t="shared" si="13"/>
        <v>14337</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44974.041666666664</v>
      </c>
      <c r="I147" s="18">
        <f t="shared" si="13"/>
        <v>6337</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45307.375</v>
      </c>
      <c r="I148" s="18">
        <f t="shared" si="13"/>
        <v>14337</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44974.041666666664</v>
      </c>
      <c r="I149" s="18">
        <f t="shared" si="13"/>
        <v>6337</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45307.375</v>
      </c>
      <c r="I150" s="18">
        <f t="shared" si="13"/>
        <v>14337</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44974.041666666664</v>
      </c>
      <c r="I151" s="18">
        <f t="shared" si="13"/>
        <v>6337</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45307.375</v>
      </c>
      <c r="I152" s="18">
        <f t="shared" si="13"/>
        <v>14337</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44974.041666666664</v>
      </c>
      <c r="I153" s="18">
        <f t="shared" si="13"/>
        <v>6337</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44725.541666666664</v>
      </c>
      <c r="I154" s="18">
        <f t="shared" si="13"/>
        <v>373</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44974.041666666664</v>
      </c>
      <c r="I155" s="18">
        <f t="shared" si="13"/>
        <v>6337</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44974.041666666664</v>
      </c>
      <c r="I156" s="18">
        <f t="shared" si="13"/>
        <v>6337</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44974.041666666664</v>
      </c>
      <c r="I157" s="18">
        <f t="shared" si="13"/>
        <v>6337</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44974.041666666664</v>
      </c>
      <c r="I158" s="18">
        <f t="shared" si="13"/>
        <v>6337</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44974.041666666664</v>
      </c>
      <c r="I159" s="18">
        <f t="shared" si="13"/>
        <v>6337</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44974.041666666664</v>
      </c>
      <c r="I160" s="18">
        <f t="shared" si="13"/>
        <v>6337</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44974.041666666664</v>
      </c>
      <c r="I161" s="18">
        <f t="shared" si="13"/>
        <v>6337</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44974.041666666664</v>
      </c>
      <c r="I162" s="18">
        <f t="shared" si="13"/>
        <v>6337</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44974.041666666664</v>
      </c>
      <c r="I163" s="18">
        <f t="shared" si="13"/>
        <v>6337</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44974.041666666664</v>
      </c>
      <c r="I164" s="18">
        <f t="shared" si="13"/>
        <v>6337</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44974.041666666664</v>
      </c>
      <c r="I165" s="18">
        <f t="shared" si="13"/>
        <v>6337</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44974.041666666664</v>
      </c>
      <c r="I166" s="18">
        <f t="shared" si="13"/>
        <v>6337</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44974.041666666664</v>
      </c>
      <c r="I167" s="18">
        <f t="shared" si="13"/>
        <v>6337</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44974.041666666664</v>
      </c>
      <c r="I168" s="18">
        <f t="shared" ref="I168:I233" si="21">D168-($F$4-G168)</f>
        <v>6337</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44974.041666666664</v>
      </c>
      <c r="I169" s="18">
        <f t="shared" si="21"/>
        <v>6337</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44974.041666666664</v>
      </c>
      <c r="I170" s="18">
        <f t="shared" si="21"/>
        <v>6337</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44974.041666666664</v>
      </c>
      <c r="I171" s="18">
        <f t="shared" si="21"/>
        <v>6337</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44974.041666666664</v>
      </c>
      <c r="I172" s="18">
        <f t="shared" si="21"/>
        <v>6337</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44974.041666666664</v>
      </c>
      <c r="I173" s="18">
        <f t="shared" si="21"/>
        <v>6337</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44974.041666666664</v>
      </c>
      <c r="I174" s="18">
        <f t="shared" si="21"/>
        <v>6337</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44974.041666666664</v>
      </c>
      <c r="I175" s="18">
        <f t="shared" si="21"/>
        <v>6337</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44807.375</v>
      </c>
      <c r="I176" s="18">
        <f t="shared" si="21"/>
        <v>2337</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44974.041666666664</v>
      </c>
      <c r="I177" s="18">
        <f t="shared" si="21"/>
        <v>6337</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44974.041666666664</v>
      </c>
      <c r="I178" s="18">
        <f t="shared" si="21"/>
        <v>6337</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45307.375</v>
      </c>
      <c r="I179" s="18">
        <f t="shared" si="21"/>
        <v>14337</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44974.041666666664</v>
      </c>
      <c r="I180" s="18">
        <f t="shared" si="21"/>
        <v>6337</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45307.375</v>
      </c>
      <c r="I181" s="18">
        <f t="shared" si="21"/>
        <v>14337</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45307.375</v>
      </c>
      <c r="I182" s="18">
        <f t="shared" si="21"/>
        <v>14337</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44974.041666666664</v>
      </c>
      <c r="I183" s="18">
        <f t="shared" si="21"/>
        <v>6337</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44974.041666666664</v>
      </c>
      <c r="I184" s="18">
        <f t="shared" si="21"/>
        <v>6337</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44974.041666666664</v>
      </c>
      <c r="I185" s="18">
        <f t="shared" si="21"/>
        <v>6337</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44974.041666666664</v>
      </c>
      <c r="I186" s="18">
        <f t="shared" si="21"/>
        <v>6337</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44974.041666666664</v>
      </c>
      <c r="I187" s="18">
        <f t="shared" si="21"/>
        <v>6337</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44974.041666666664</v>
      </c>
      <c r="I188" s="18">
        <f t="shared" si="21"/>
        <v>6337</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44974.041666666664</v>
      </c>
      <c r="I189" s="18">
        <f t="shared" si="21"/>
        <v>6337</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44974.041666666664</v>
      </c>
      <c r="I190" s="18">
        <f t="shared" si="21"/>
        <v>6337</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44974.041666666664</v>
      </c>
      <c r="I191" s="18">
        <f t="shared" si="21"/>
        <v>6337</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44974.041666666664</v>
      </c>
      <c r="I192" s="18">
        <f t="shared" si="21"/>
        <v>6337</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44974.041666666664</v>
      </c>
      <c r="I193" s="18">
        <f t="shared" si="21"/>
        <v>6337</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44974.041666666664</v>
      </c>
      <c r="I194" s="18">
        <f t="shared" si="21"/>
        <v>6337</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373</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44974.041666666664</v>
      </c>
      <c r="I196" s="18">
        <f t="shared" si="21"/>
        <v>6337</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44974.041666666664</v>
      </c>
      <c r="I197" s="18">
        <f t="shared" si="21"/>
        <v>6337</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44779.666666666664</v>
      </c>
      <c r="I198" s="18">
        <f t="shared" si="21"/>
        <v>1672</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44724.041666666664</v>
      </c>
      <c r="I199" s="18">
        <f t="shared" si="21"/>
        <v>337</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44724.041666666664</v>
      </c>
      <c r="I200" s="18">
        <f t="shared" si="21"/>
        <v>337</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44724.041666666664</v>
      </c>
      <c r="I201" s="18">
        <f t="shared" si="21"/>
        <v>337</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44779.666666666664</v>
      </c>
      <c r="I202" s="18">
        <f t="shared" si="21"/>
        <v>1672</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44724.041666666664</v>
      </c>
      <c r="I203" s="18">
        <f t="shared" si="21"/>
        <v>337</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44724.041666666664</v>
      </c>
      <c r="I204" s="18">
        <f t="shared" si="21"/>
        <v>337</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44724.041666666664</v>
      </c>
      <c r="I205" s="18">
        <f t="shared" si="21"/>
        <v>337</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44779.666666666664</v>
      </c>
      <c r="I206" s="18">
        <f t="shared" si="21"/>
        <v>1672</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44724.041666666664</v>
      </c>
      <c r="I207" s="18">
        <f t="shared" si="21"/>
        <v>337</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44724.041666666664</v>
      </c>
      <c r="I208" s="18">
        <f t="shared" si="21"/>
        <v>337</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44724.041666666664</v>
      </c>
      <c r="I209" s="18">
        <f t="shared" si="21"/>
        <v>337</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44779.666666666664</v>
      </c>
      <c r="I210" s="18">
        <f t="shared" si="21"/>
        <v>1672</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44724.041666666664</v>
      </c>
      <c r="I211" s="18">
        <f t="shared" si="21"/>
        <v>337</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44724.041666666664</v>
      </c>
      <c r="I212" s="18">
        <f t="shared" si="21"/>
        <v>337</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44724.041666666664</v>
      </c>
      <c r="I213" s="18">
        <f t="shared" si="21"/>
        <v>337</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44779.666666666664</v>
      </c>
      <c r="I214" s="18">
        <f t="shared" si="21"/>
        <v>1672</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44724.041666666664</v>
      </c>
      <c r="I215" s="18">
        <f t="shared" si="21"/>
        <v>337</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44724.041666666664</v>
      </c>
      <c r="I216" s="18">
        <f t="shared" si="21"/>
        <v>337</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44724.041666666664</v>
      </c>
      <c r="I217" s="18">
        <f t="shared" si="21"/>
        <v>337</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44779.666666666664</v>
      </c>
      <c r="I218" s="18">
        <f t="shared" si="21"/>
        <v>1672</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44724.041666666664</v>
      </c>
      <c r="I219" s="18">
        <f t="shared" si="21"/>
        <v>337</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44724.041666666664</v>
      </c>
      <c r="I220" s="18">
        <f t="shared" si="21"/>
        <v>337</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44724.041666666664</v>
      </c>
      <c r="I221" s="18">
        <f t="shared" si="21"/>
        <v>337</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44974.041666666664</v>
      </c>
      <c r="I222" s="18">
        <f t="shared" si="21"/>
        <v>6337</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44974.041666666664</v>
      </c>
      <c r="I223" s="18">
        <f t="shared" si="21"/>
        <v>6337</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44713.125</v>
      </c>
      <c r="I224" s="18">
        <f>D224-($F$4-G224)</f>
        <v>75</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44725.25</v>
      </c>
      <c r="I225" s="18">
        <f t="shared" si="21"/>
        <v>366</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44879.833333333336</v>
      </c>
      <c r="I226" s="18">
        <f t="shared" si="21"/>
        <v>4076</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45307.375</v>
      </c>
      <c r="I227" s="18">
        <f t="shared" si="21"/>
        <v>14337</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44715.458333333336</v>
      </c>
      <c r="I228" s="18">
        <f t="shared" si="21"/>
        <v>131</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44724.041666666664</v>
      </c>
      <c r="I229" s="18">
        <f t="shared" si="21"/>
        <v>337</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44974.041666666664</v>
      </c>
      <c r="I230" s="18">
        <f t="shared" si="21"/>
        <v>6337</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44724.041666666664</v>
      </c>
      <c r="I231" s="18">
        <f t="shared" si="21"/>
        <v>337</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44886.791666666664</v>
      </c>
      <c r="I232" s="18">
        <f t="shared" si="21"/>
        <v>4243</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44974.041666666664</v>
      </c>
      <c r="I233" s="18">
        <f t="shared" si="21"/>
        <v>6337</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44974.041666666664</v>
      </c>
      <c r="I234" s="18">
        <f t="shared" ref="I234:I263" si="31">D234-($F$4-G234)</f>
        <v>6337</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44974.041666666664</v>
      </c>
      <c r="I235" s="18">
        <f t="shared" si="31"/>
        <v>6337</v>
      </c>
      <c r="J235" s="12" t="str">
        <f t="shared" si="26"/>
        <v>NOT DUE</v>
      </c>
      <c r="K235" s="24" t="s">
        <v>3804</v>
      </c>
      <c r="L235" s="15"/>
    </row>
    <row r="236" spans="1:12" ht="26.25" customHeight="1">
      <c r="A236" s="12" t="s">
        <v>1029</v>
      </c>
      <c r="B236" s="24" t="s">
        <v>3805</v>
      </c>
      <c r="C236" s="24" t="s">
        <v>3787</v>
      </c>
      <c r="D236" s="296">
        <v>200</v>
      </c>
      <c r="E236" s="8">
        <v>44082</v>
      </c>
      <c r="F236" s="366">
        <v>44687</v>
      </c>
      <c r="G236" s="304">
        <v>5596</v>
      </c>
      <c r="H236" s="17">
        <f>IF(I236&lt;=200,$F$5+(I236/24),"error")</f>
        <v>44715.541666666664</v>
      </c>
      <c r="I236" s="18">
        <f>D236-($F$4-G236)</f>
        <v>133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44890.708333333336</v>
      </c>
      <c r="I237" s="18">
        <f t="shared" si="31"/>
        <v>4337</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45307.375</v>
      </c>
      <c r="I238" s="18">
        <f t="shared" si="31"/>
        <v>14337</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44886.791666666664</v>
      </c>
      <c r="I239" s="18">
        <f t="shared" si="31"/>
        <v>4243</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45307.375</v>
      </c>
      <c r="I240" s="18">
        <f t="shared" si="31"/>
        <v>14337</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44974.041666666664</v>
      </c>
      <c r="I241" s="18">
        <f t="shared" si="31"/>
        <v>6337</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44782.625</v>
      </c>
      <c r="I242" s="18">
        <f t="shared" si="31"/>
        <v>1743</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44724.041666666664</v>
      </c>
      <c r="I243" s="18">
        <f t="shared" si="31"/>
        <v>337</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44724.041666666664</v>
      </c>
      <c r="I244" s="18">
        <f t="shared" si="31"/>
        <v>337</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44724.041666666664</v>
      </c>
      <c r="I245" s="18">
        <f t="shared" si="31"/>
        <v>337</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44724.041666666664</v>
      </c>
      <c r="I246" s="18">
        <f t="shared" si="31"/>
        <v>337</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44723.541666666664</v>
      </c>
      <c r="I247" s="18">
        <f t="shared" si="31"/>
        <v>325</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44723.541666666664</v>
      </c>
      <c r="I248" s="18">
        <f t="shared" si="31"/>
        <v>325</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44782.625</v>
      </c>
      <c r="I249" s="18">
        <f>D249-($F$4-G249)</f>
        <v>1743</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44782.625</v>
      </c>
      <c r="I250" s="18">
        <f t="shared" si="31"/>
        <v>1743</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44782.625</v>
      </c>
      <c r="I251" s="18">
        <f t="shared" si="31"/>
        <v>1743</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44886.791666666664</v>
      </c>
      <c r="I252" s="18">
        <f t="shared" si="31"/>
        <v>4243</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44720.125</v>
      </c>
      <c r="I253" s="18">
        <f t="shared" si="31"/>
        <v>243</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44974.041666666664</v>
      </c>
      <c r="I254" s="18">
        <f t="shared" si="31"/>
        <v>6337</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44886.791666666664</v>
      </c>
      <c r="I255" s="18">
        <f t="shared" si="31"/>
        <v>4243</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44723.541666666664</v>
      </c>
      <c r="I256" s="18">
        <f t="shared" si="31"/>
        <v>325</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44720.125</v>
      </c>
      <c r="I257" s="18">
        <f t="shared" si="31"/>
        <v>243</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44724.041666666664</v>
      </c>
      <c r="I258" s="18">
        <f t="shared" si="31"/>
        <v>337</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44724.041666666664</v>
      </c>
      <c r="I259" s="18">
        <f t="shared" si="31"/>
        <v>337</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44724.041666666664</v>
      </c>
      <c r="I260" s="18">
        <f t="shared" si="31"/>
        <v>337</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44724.041666666664</v>
      </c>
      <c r="I261" s="18">
        <f t="shared" si="31"/>
        <v>337</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44724.041666666664</v>
      </c>
      <c r="I262" s="18">
        <f t="shared" si="31"/>
        <v>337</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44724.041666666664</v>
      </c>
      <c r="I263" s="18">
        <f t="shared" si="31"/>
        <v>337</v>
      </c>
      <c r="J263" s="12" t="str">
        <f t="shared" si="26"/>
        <v>NOT DUE</v>
      </c>
      <c r="K263" s="24" t="s">
        <v>3843</v>
      </c>
      <c r="L263" s="15"/>
    </row>
    <row r="264" spans="1:12" ht="24">
      <c r="A264" s="12" t="s">
        <v>4846</v>
      </c>
      <c r="B264" s="24" t="s">
        <v>3844</v>
      </c>
      <c r="C264" s="24" t="s">
        <v>3845</v>
      </c>
      <c r="D264" s="298" t="s">
        <v>4</v>
      </c>
      <c r="E264" s="8">
        <v>44082</v>
      </c>
      <c r="F264" s="366">
        <v>44681</v>
      </c>
      <c r="G264" s="52"/>
      <c r="H264" s="10">
        <f>F264+(30)</f>
        <v>44711</v>
      </c>
      <c r="I264" s="11">
        <f ca="1">IF(ISBLANK(H264),"",H264-DATE(YEAR(NOW()),MONTH(NOW()),DAY(NOW())))</f>
        <v>0</v>
      </c>
      <c r="J264" s="12" t="str">
        <f ca="1">IF(I264="","",IF(I264&lt;0,"OVERDUE","NOT DUE"))</f>
        <v>NOT DUE</v>
      </c>
      <c r="K264" s="24"/>
      <c r="L264" s="15"/>
    </row>
    <row r="265" spans="1:12" ht="24">
      <c r="A265" s="12" t="s">
        <v>4847</v>
      </c>
      <c r="B265" s="24" t="s">
        <v>3846</v>
      </c>
      <c r="C265" s="24" t="s">
        <v>385</v>
      </c>
      <c r="D265" s="298" t="s">
        <v>4</v>
      </c>
      <c r="E265" s="8">
        <v>44082</v>
      </c>
      <c r="F265" s="366">
        <v>44681</v>
      </c>
      <c r="G265" s="52"/>
      <c r="H265" s="10">
        <f>F265+(30)</f>
        <v>44711</v>
      </c>
      <c r="I265" s="11">
        <f ca="1">IF(ISBLANK(H265),"",H265-DATE(YEAR(NOW()),MONTH(NOW()),DAY(NOW())))</f>
        <v>0</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92</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101</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101</v>
      </c>
      <c r="J268" s="12" t="str">
        <f t="shared" ca="1" si="26"/>
        <v>NOT DUE</v>
      </c>
      <c r="K268" s="24"/>
      <c r="L268" s="15"/>
    </row>
    <row r="269" spans="1:12" ht="49.5" customHeight="1">
      <c r="A269" s="12" t="s">
        <v>4851</v>
      </c>
      <c r="B269" s="24" t="s">
        <v>599</v>
      </c>
      <c r="C269" s="24" t="s">
        <v>600</v>
      </c>
      <c r="D269" s="296" t="s">
        <v>1</v>
      </c>
      <c r="E269" s="8">
        <v>44082</v>
      </c>
      <c r="F269" s="366">
        <v>44710</v>
      </c>
      <c r="G269" s="52"/>
      <c r="H269" s="10">
        <f t="shared" ref="H269:H282" si="36">F269+(1)</f>
        <v>44711</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44710</v>
      </c>
      <c r="G270" s="52"/>
      <c r="H270" s="10">
        <f t="shared" si="36"/>
        <v>44711</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44710</v>
      </c>
      <c r="G271" s="52"/>
      <c r="H271" s="10">
        <f t="shared" si="36"/>
        <v>44711</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44710</v>
      </c>
      <c r="G272" s="52"/>
      <c r="H272" s="10">
        <f t="shared" si="36"/>
        <v>44711</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44710</v>
      </c>
      <c r="G273" s="52"/>
      <c r="H273" s="10">
        <f t="shared" si="36"/>
        <v>44711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44710</v>
      </c>
      <c r="G274" s="52"/>
      <c r="H274" s="10">
        <f t="shared" si="36"/>
        <v>44711</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44710</v>
      </c>
      <c r="G275" s="52"/>
      <c r="H275" s="10">
        <f t="shared" si="36"/>
        <v>44711</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44710</v>
      </c>
      <c r="G276" s="52"/>
      <c r="H276" s="10">
        <f t="shared" si="36"/>
        <v>44711</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44710</v>
      </c>
      <c r="G277" s="52"/>
      <c r="H277" s="10">
        <f t="shared" si="36"/>
        <v>44711</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44710</v>
      </c>
      <c r="G278" s="52"/>
      <c r="H278" s="10">
        <f t="shared" si="36"/>
        <v>44711</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44710</v>
      </c>
      <c r="G279" s="52"/>
      <c r="H279" s="10">
        <f t="shared" si="36"/>
        <v>44711</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44710</v>
      </c>
      <c r="G280" s="52"/>
      <c r="H280" s="10">
        <f t="shared" si="36"/>
        <v>44711</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44710</v>
      </c>
      <c r="G281" s="52"/>
      <c r="H281" s="10">
        <f t="shared" si="36"/>
        <v>44711</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44710</v>
      </c>
      <c r="G282" s="52"/>
      <c r="H282" s="10">
        <f t="shared" si="36"/>
        <v>44711</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44703</v>
      </c>
      <c r="G283" s="52"/>
      <c r="H283" s="10">
        <f>F283+(7)</f>
        <v>44710</v>
      </c>
      <c r="I283" s="11">
        <f t="shared" ca="1" si="35"/>
        <v>-1</v>
      </c>
      <c r="J283" s="12" t="str">
        <f t="shared" ca="1" si="37"/>
        <v>OVERDUE</v>
      </c>
      <c r="K283" s="24" t="s">
        <v>629</v>
      </c>
      <c r="L283" s="15"/>
    </row>
    <row r="284" spans="1:12" ht="30" customHeight="1">
      <c r="A284" s="12" t="s">
        <v>4866</v>
      </c>
      <c r="B284" s="24" t="s">
        <v>637</v>
      </c>
      <c r="C284" s="24" t="s">
        <v>638</v>
      </c>
      <c r="D284" s="296" t="s">
        <v>25</v>
      </c>
      <c r="E284" s="8">
        <v>44082</v>
      </c>
      <c r="F284" s="366">
        <v>44703</v>
      </c>
      <c r="G284" s="52"/>
      <c r="H284" s="10">
        <f t="shared" ref="H284:H286" si="38">F284+(7)</f>
        <v>44710</v>
      </c>
      <c r="I284" s="11">
        <f t="shared" ca="1" si="35"/>
        <v>-1</v>
      </c>
      <c r="J284" s="12" t="str">
        <f t="shared" ca="1" si="37"/>
        <v>OVERDUE</v>
      </c>
      <c r="K284" s="24" t="s">
        <v>642</v>
      </c>
      <c r="L284" s="15"/>
    </row>
    <row r="285" spans="1:12" ht="61.5" customHeight="1">
      <c r="A285" s="12" t="s">
        <v>4867</v>
      </c>
      <c r="B285" s="24" t="s">
        <v>639</v>
      </c>
      <c r="C285" s="24" t="s">
        <v>617</v>
      </c>
      <c r="D285" s="296" t="s">
        <v>25</v>
      </c>
      <c r="E285" s="8">
        <v>44082</v>
      </c>
      <c r="F285" s="366">
        <v>44703</v>
      </c>
      <c r="G285" s="52"/>
      <c r="H285" s="10">
        <f t="shared" si="38"/>
        <v>44710</v>
      </c>
      <c r="I285" s="11">
        <f t="shared" ca="1" si="35"/>
        <v>-1</v>
      </c>
      <c r="J285" s="12" t="str">
        <f t="shared" ca="1" si="37"/>
        <v>OVERDUE</v>
      </c>
      <c r="K285" s="24" t="s">
        <v>643</v>
      </c>
      <c r="L285" s="15"/>
    </row>
    <row r="286" spans="1:12" ht="45" customHeight="1">
      <c r="A286" s="12" t="s">
        <v>4868</v>
      </c>
      <c r="B286" s="24" t="s">
        <v>640</v>
      </c>
      <c r="C286" s="24" t="s">
        <v>641</v>
      </c>
      <c r="D286" s="296" t="s">
        <v>25</v>
      </c>
      <c r="E286" s="8">
        <v>44082</v>
      </c>
      <c r="F286" s="366">
        <v>44703</v>
      </c>
      <c r="G286" s="52"/>
      <c r="H286" s="10">
        <f t="shared" si="38"/>
        <v>44710</v>
      </c>
      <c r="I286" s="11">
        <f t="shared" ca="1" si="35"/>
        <v>-1</v>
      </c>
      <c r="J286" s="12" t="str">
        <f t="shared" ca="1" si="37"/>
        <v>OVERDUE</v>
      </c>
      <c r="K286" s="24" t="s">
        <v>644</v>
      </c>
      <c r="L286" s="15"/>
    </row>
    <row r="287" spans="1:12" ht="15" customHeight="1">
      <c r="A287" s="12" t="s">
        <v>4869</v>
      </c>
      <c r="B287" s="24" t="s">
        <v>3852</v>
      </c>
      <c r="C287" s="24" t="s">
        <v>388</v>
      </c>
      <c r="D287" s="296" t="s">
        <v>4</v>
      </c>
      <c r="E287" s="8">
        <v>44082</v>
      </c>
      <c r="F287" s="366">
        <v>44699</v>
      </c>
      <c r="G287" s="52"/>
      <c r="H287" s="10">
        <f>F287+(30)</f>
        <v>44729</v>
      </c>
      <c r="I287" s="11">
        <f t="shared" ca="1" si="35"/>
        <v>18</v>
      </c>
      <c r="J287" s="12" t="str">
        <f t="shared" ca="1" si="37"/>
        <v>NOT DUE</v>
      </c>
      <c r="K287" s="24" t="s">
        <v>645</v>
      </c>
      <c r="L287" s="15"/>
    </row>
    <row r="288" spans="1:12" ht="24">
      <c r="A288" s="12" t="s">
        <v>4870</v>
      </c>
      <c r="B288" s="24" t="s">
        <v>646</v>
      </c>
      <c r="C288" s="24" t="s">
        <v>617</v>
      </c>
      <c r="D288" s="296" t="s">
        <v>4</v>
      </c>
      <c r="E288" s="8">
        <v>44082</v>
      </c>
      <c r="F288" s="366">
        <v>44699</v>
      </c>
      <c r="G288" s="52"/>
      <c r="H288" s="10">
        <f>F288+(30)</f>
        <v>44729</v>
      </c>
      <c r="I288" s="11">
        <f t="shared" ca="1" si="35"/>
        <v>18</v>
      </c>
      <c r="J288" s="12" t="str">
        <f t="shared" ca="1" si="37"/>
        <v>NOT DUE</v>
      </c>
      <c r="K288" s="24" t="s">
        <v>629</v>
      </c>
      <c r="L288" s="15"/>
    </row>
    <row r="289" spans="1:12" ht="93" customHeight="1">
      <c r="A289" s="12" t="s">
        <v>4871</v>
      </c>
      <c r="B289" s="24" t="s">
        <v>647</v>
      </c>
      <c r="C289" s="24" t="s">
        <v>617</v>
      </c>
      <c r="D289" s="296" t="s">
        <v>4</v>
      </c>
      <c r="E289" s="8">
        <v>44082</v>
      </c>
      <c r="F289" s="366">
        <v>44699</v>
      </c>
      <c r="G289" s="52"/>
      <c r="H289" s="10">
        <f t="shared" ref="H289:H291" si="39">F289+(30)</f>
        <v>44729</v>
      </c>
      <c r="I289" s="11">
        <f t="shared" ca="1" si="35"/>
        <v>18</v>
      </c>
      <c r="J289" s="12" t="str">
        <f t="shared" ca="1" si="37"/>
        <v>NOT DUE</v>
      </c>
      <c r="K289" s="24" t="s">
        <v>650</v>
      </c>
      <c r="L289" s="15"/>
    </row>
    <row r="290" spans="1:12" ht="39.950000000000003" customHeight="1">
      <c r="A290" s="12" t="s">
        <v>4872</v>
      </c>
      <c r="B290" s="24" t="s">
        <v>639</v>
      </c>
      <c r="C290" s="24" t="s">
        <v>617</v>
      </c>
      <c r="D290" s="296" t="s">
        <v>4</v>
      </c>
      <c r="E290" s="8">
        <v>44082</v>
      </c>
      <c r="F290" s="366">
        <v>44699</v>
      </c>
      <c r="G290" s="52"/>
      <c r="H290" s="10">
        <f t="shared" si="39"/>
        <v>44729</v>
      </c>
      <c r="I290" s="11">
        <f t="shared" ca="1" si="35"/>
        <v>18</v>
      </c>
      <c r="J290" s="12" t="str">
        <f t="shared" ca="1" si="37"/>
        <v>NOT DUE</v>
      </c>
      <c r="K290" s="24" t="s">
        <v>651</v>
      </c>
      <c r="L290" s="15"/>
    </row>
    <row r="291" spans="1:12" ht="34.5" customHeight="1">
      <c r="A291" s="12" t="s">
        <v>4873</v>
      </c>
      <c r="B291" s="24" t="s">
        <v>648</v>
      </c>
      <c r="C291" s="24" t="s">
        <v>649</v>
      </c>
      <c r="D291" s="296" t="s">
        <v>4</v>
      </c>
      <c r="E291" s="8">
        <v>44082</v>
      </c>
      <c r="F291" s="366">
        <v>44699</v>
      </c>
      <c r="G291" s="52"/>
      <c r="H291" s="10">
        <f t="shared" si="39"/>
        <v>44729</v>
      </c>
      <c r="I291" s="11">
        <f t="shared" ca="1" si="35"/>
        <v>18</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107</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107</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99</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99</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99</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99</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99</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99</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99</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99</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99</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831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831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831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831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831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831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831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831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831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831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831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831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831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831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831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831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831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831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831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831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831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831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831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831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831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831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831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831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831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44726.125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82"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737</v>
      </c>
      <c r="D3" s="521" t="s">
        <v>12</v>
      </c>
      <c r="E3" s="521"/>
      <c r="F3" s="249" t="s">
        <v>738</v>
      </c>
    </row>
    <row r="4" spans="1:12" ht="25.5" customHeight="1">
      <c r="A4" s="520" t="s">
        <v>74</v>
      </c>
      <c r="B4" s="520"/>
      <c r="C4" s="266" t="s">
        <v>4645</v>
      </c>
      <c r="D4" s="521" t="s">
        <v>2072</v>
      </c>
      <c r="E4" s="521"/>
      <c r="F4" s="246">
        <v>3676</v>
      </c>
      <c r="J4" s="31"/>
    </row>
    <row r="5" spans="1:12" ht="18" customHeight="1">
      <c r="A5" s="520" t="s">
        <v>75</v>
      </c>
      <c r="B5" s="520"/>
      <c r="C5" s="30" t="s">
        <v>4644</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44710</v>
      </c>
      <c r="G8" s="52"/>
      <c r="H8" s="10">
        <f>F8+1</f>
        <v>44711</v>
      </c>
      <c r="I8" s="11">
        <f t="shared" ref="I8" ca="1" si="0">IF(ISBLANK(H8),"",H8-DATE(YEAR(NOW()),MONTH(NOW()),DAY(NOW())))</f>
        <v>0</v>
      </c>
      <c r="J8" s="12" t="str">
        <f ca="1">IF(I8="","",IF(I8&lt;0,"OVERDUE","NOT DUE"))</f>
        <v>NOT DUE</v>
      </c>
      <c r="K8" s="24" t="s">
        <v>3562</v>
      </c>
      <c r="L8" s="13"/>
    </row>
    <row r="9" spans="1:12" ht="15" customHeight="1">
      <c r="A9" s="271" t="s">
        <v>750</v>
      </c>
      <c r="B9" s="24" t="s">
        <v>3563</v>
      </c>
      <c r="C9" s="24" t="s">
        <v>3564</v>
      </c>
      <c r="D9" s="16" t="s">
        <v>1</v>
      </c>
      <c r="E9" s="306">
        <v>44082</v>
      </c>
      <c r="F9" s="366">
        <v>44710</v>
      </c>
      <c r="G9" s="52"/>
      <c r="H9" s="10">
        <f t="shared" ref="H9:H10" si="1">F9+1</f>
        <v>44711</v>
      </c>
      <c r="I9" s="11">
        <f ca="1">IF(ISBLANK(H9),"",H9-DATE(YEAR(NOW()),MONTH(NOW()),DAY(NOW())))</f>
        <v>0</v>
      </c>
      <c r="J9" s="12" t="str">
        <f ca="1">IF(I9="","",IF(I9&lt;0,"OVERDUE","NOT DUE"))</f>
        <v>NOT DUE</v>
      </c>
      <c r="K9" s="24"/>
      <c r="L9" s="19"/>
    </row>
    <row r="10" spans="1:12">
      <c r="A10" s="271" t="s">
        <v>751</v>
      </c>
      <c r="B10" s="24" t="s">
        <v>740</v>
      </c>
      <c r="C10" s="24" t="s">
        <v>3565</v>
      </c>
      <c r="D10" s="16" t="s">
        <v>1</v>
      </c>
      <c r="E10" s="306">
        <v>44082</v>
      </c>
      <c r="F10" s="366">
        <v>44710</v>
      </c>
      <c r="G10" s="52"/>
      <c r="H10" s="10">
        <f t="shared" si="1"/>
        <v>44711</v>
      </c>
      <c r="I10" s="11">
        <f t="shared" ref="I10:I19" ca="1" si="2">IF(ISBLANK(H10),"",H10-DATE(YEAR(NOW()),MONTH(NOW()),DAY(NOW())))</f>
        <v>0</v>
      </c>
      <c r="J10" s="12" t="str">
        <f t="shared" ref="J10:J71" ca="1" si="3">IF(I10="","",IF(I10&lt;0,"OVERDUE","NOT DUE"))</f>
        <v>NOT DUE</v>
      </c>
      <c r="K10" s="24"/>
      <c r="L10" s="13"/>
    </row>
    <row r="11" spans="1:12" ht="15" customHeight="1">
      <c r="A11" s="271" t="s">
        <v>752</v>
      </c>
      <c r="B11" s="24" t="s">
        <v>740</v>
      </c>
      <c r="C11" s="24" t="s">
        <v>741</v>
      </c>
      <c r="D11" s="16" t="s">
        <v>3566</v>
      </c>
      <c r="E11" s="306">
        <v>44082</v>
      </c>
      <c r="F11" s="366">
        <v>44710</v>
      </c>
      <c r="G11" s="52"/>
      <c r="H11" s="10">
        <f>F11+3</f>
        <v>44713</v>
      </c>
      <c r="I11" s="11">
        <f t="shared" ca="1" si="2"/>
        <v>2</v>
      </c>
      <c r="J11" s="12" t="str">
        <f t="shared" ca="1" si="3"/>
        <v>NOT DUE</v>
      </c>
      <c r="K11" s="24" t="s">
        <v>3567</v>
      </c>
      <c r="L11" s="13"/>
    </row>
    <row r="12" spans="1:12" ht="25.5" customHeight="1">
      <c r="A12" s="271" t="s">
        <v>753</v>
      </c>
      <c r="B12" s="24" t="s">
        <v>3568</v>
      </c>
      <c r="C12" s="24" t="s">
        <v>3569</v>
      </c>
      <c r="D12" s="16" t="s">
        <v>1</v>
      </c>
      <c r="E12" s="306">
        <v>44082</v>
      </c>
      <c r="F12" s="366">
        <v>44710</v>
      </c>
      <c r="G12" s="52"/>
      <c r="H12" s="10">
        <f>F12+1</f>
        <v>44711</v>
      </c>
      <c r="I12" s="11">
        <f ca="1">IF(ISBLANK(H12),"",H12-DATE(YEAR(NOW()),MONTH(NOW()),DAY(NOW())))</f>
        <v>0</v>
      </c>
      <c r="J12" s="12" t="str">
        <f ca="1">IF(I12="","",IF(I12&lt;0,"OVERDUE","NOT DUE"))</f>
        <v>NOT DUE</v>
      </c>
      <c r="K12" s="24"/>
      <c r="L12" s="13"/>
    </row>
    <row r="13" spans="1:12" ht="15" customHeight="1">
      <c r="A13" s="271" t="s">
        <v>754</v>
      </c>
      <c r="B13" s="24" t="s">
        <v>3570</v>
      </c>
      <c r="C13" s="24" t="s">
        <v>3571</v>
      </c>
      <c r="D13" s="16" t="s">
        <v>1</v>
      </c>
      <c r="E13" s="306">
        <v>44082</v>
      </c>
      <c r="F13" s="366">
        <v>44710</v>
      </c>
      <c r="G13" s="52"/>
      <c r="H13" s="10">
        <f t="shared" ref="H13:H19" si="4">F13+1</f>
        <v>44711</v>
      </c>
      <c r="I13" s="11">
        <f ca="1">IF(ISBLANK(H13),"",H13-DATE(YEAR(NOW()),MONTH(NOW()),DAY(NOW())))</f>
        <v>0</v>
      </c>
      <c r="J13" s="12" t="str">
        <f ca="1">IF(I13="","",IF(I13&lt;0,"OVERDUE","NOT DUE"))</f>
        <v>NOT DUE</v>
      </c>
      <c r="K13" s="24" t="s">
        <v>584</v>
      </c>
      <c r="L13" s="13"/>
    </row>
    <row r="14" spans="1:12" ht="25.5" customHeight="1">
      <c r="A14" s="271" t="s">
        <v>755</v>
      </c>
      <c r="B14" s="24" t="s">
        <v>3572</v>
      </c>
      <c r="C14" s="24" t="s">
        <v>3573</v>
      </c>
      <c r="D14" s="16" t="s">
        <v>1</v>
      </c>
      <c r="E14" s="306">
        <v>44082</v>
      </c>
      <c r="F14" s="366">
        <v>44710</v>
      </c>
      <c r="G14" s="52"/>
      <c r="H14" s="10">
        <f t="shared" si="4"/>
        <v>44711</v>
      </c>
      <c r="I14" s="11">
        <f ca="1">IF(ISBLANK(H14),"",H14-DATE(YEAR(NOW()),MONTH(NOW()),DAY(NOW())))</f>
        <v>0</v>
      </c>
      <c r="J14" s="12" t="str">
        <f ca="1">IF(I14="","",IF(I14&lt;0,"OVERDUE","NOT DUE"))</f>
        <v>NOT DUE</v>
      </c>
      <c r="K14" s="24" t="s">
        <v>584</v>
      </c>
      <c r="L14" s="13"/>
    </row>
    <row r="15" spans="1:12" ht="15" customHeight="1">
      <c r="A15" s="271" t="s">
        <v>756</v>
      </c>
      <c r="B15" s="24" t="s">
        <v>743</v>
      </c>
      <c r="C15" s="24" t="s">
        <v>744</v>
      </c>
      <c r="D15" s="16" t="s">
        <v>1</v>
      </c>
      <c r="E15" s="306">
        <v>44082</v>
      </c>
      <c r="F15" s="366">
        <v>44710</v>
      </c>
      <c r="G15" s="52"/>
      <c r="H15" s="10">
        <f t="shared" si="4"/>
        <v>44711</v>
      </c>
      <c r="I15" s="11">
        <f t="shared" ca="1" si="2"/>
        <v>0</v>
      </c>
      <c r="J15" s="12" t="str">
        <f t="shared" ca="1" si="3"/>
        <v>NOT DUE</v>
      </c>
      <c r="K15" s="24" t="s">
        <v>584</v>
      </c>
      <c r="L15" s="13"/>
    </row>
    <row r="16" spans="1:12" ht="15" customHeight="1">
      <c r="A16" s="271" t="s">
        <v>757</v>
      </c>
      <c r="B16" s="24" t="s">
        <v>745</v>
      </c>
      <c r="C16" s="24" t="s">
        <v>749</v>
      </c>
      <c r="D16" s="16" t="s">
        <v>1</v>
      </c>
      <c r="E16" s="306">
        <v>44082</v>
      </c>
      <c r="F16" s="366">
        <v>44710</v>
      </c>
      <c r="G16" s="52"/>
      <c r="H16" s="10">
        <f t="shared" si="4"/>
        <v>44711</v>
      </c>
      <c r="I16" s="11">
        <f t="shared" ca="1" si="2"/>
        <v>0</v>
      </c>
      <c r="J16" s="12" t="str">
        <f t="shared" ca="1" si="3"/>
        <v>NOT DUE</v>
      </c>
      <c r="K16" s="24" t="s">
        <v>584</v>
      </c>
      <c r="L16" s="13"/>
    </row>
    <row r="17" spans="1:12">
      <c r="A17" s="271" t="s">
        <v>758</v>
      </c>
      <c r="B17" s="24" t="s">
        <v>3574</v>
      </c>
      <c r="C17" s="24" t="s">
        <v>3575</v>
      </c>
      <c r="D17" s="16" t="s">
        <v>1</v>
      </c>
      <c r="E17" s="306">
        <v>44082</v>
      </c>
      <c r="F17" s="366">
        <v>44710</v>
      </c>
      <c r="G17" s="52"/>
      <c r="H17" s="10">
        <f t="shared" si="4"/>
        <v>44711</v>
      </c>
      <c r="I17" s="11">
        <f ca="1">IF(ISBLANK(H17),"",H17-DATE(YEAR(NOW()),MONTH(NOW()),DAY(NOW())))</f>
        <v>0</v>
      </c>
      <c r="J17" s="12" t="str">
        <f ca="1">IF(I17="","",IF(I17&lt;0,"OVERDUE","NOT DUE"))</f>
        <v>NOT DUE</v>
      </c>
      <c r="K17" s="24" t="s">
        <v>584</v>
      </c>
      <c r="L17" s="13"/>
    </row>
    <row r="18" spans="1:12" ht="15" customHeight="1">
      <c r="A18" s="271" t="s">
        <v>759</v>
      </c>
      <c r="B18" s="24" t="s">
        <v>3576</v>
      </c>
      <c r="C18" s="24" t="s">
        <v>23</v>
      </c>
      <c r="D18" s="16" t="s">
        <v>1</v>
      </c>
      <c r="E18" s="306">
        <v>44082</v>
      </c>
      <c r="F18" s="366">
        <v>44710</v>
      </c>
      <c r="G18" s="52"/>
      <c r="H18" s="10">
        <f t="shared" si="4"/>
        <v>44711</v>
      </c>
      <c r="I18" s="11">
        <f t="shared" ca="1" si="2"/>
        <v>0</v>
      </c>
      <c r="J18" s="12" t="str">
        <f t="shared" ca="1" si="3"/>
        <v>NOT DUE</v>
      </c>
      <c r="K18" s="24" t="s">
        <v>584</v>
      </c>
      <c r="L18" s="15"/>
    </row>
    <row r="19" spans="1:12" ht="15" customHeight="1">
      <c r="A19" s="271" t="s">
        <v>760</v>
      </c>
      <c r="B19" s="24" t="s">
        <v>3577</v>
      </c>
      <c r="C19" s="24" t="s">
        <v>746</v>
      </c>
      <c r="D19" s="16" t="s">
        <v>1</v>
      </c>
      <c r="E19" s="306">
        <v>44082</v>
      </c>
      <c r="F19" s="366">
        <v>44710</v>
      </c>
      <c r="G19" s="52"/>
      <c r="H19" s="10">
        <f t="shared" si="4"/>
        <v>44711</v>
      </c>
      <c r="I19" s="11">
        <f t="shared" ca="1" si="2"/>
        <v>0</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44716.25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44716.25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44716.25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44716.25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44716.25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44716.25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44716.25</v>
      </c>
      <c r="I26" s="18">
        <f t="shared" si="6"/>
        <v>150</v>
      </c>
      <c r="J26" s="12" t="str">
        <f t="shared" si="3"/>
        <v>NOT DUE</v>
      </c>
      <c r="K26" s="24"/>
      <c r="L26" s="15"/>
    </row>
    <row r="27" spans="1:12" ht="26.45" customHeight="1">
      <c r="A27" s="274" t="s">
        <v>768</v>
      </c>
      <c r="B27" s="24" t="s">
        <v>3590</v>
      </c>
      <c r="C27" s="24" t="s">
        <v>539</v>
      </c>
      <c r="D27" s="16" t="s">
        <v>4</v>
      </c>
      <c r="E27" s="8">
        <v>44082</v>
      </c>
      <c r="F27" s="366">
        <v>44682</v>
      </c>
      <c r="G27" s="52"/>
      <c r="H27" s="10">
        <f>F27+30</f>
        <v>44712</v>
      </c>
      <c r="I27" s="11">
        <f t="shared" ref="I27:I39" ca="1" si="7">IF(ISBLANK(H27),"",H27-DATE(YEAR(NOW()),MONTH(NOW()),DAY(NOW())))</f>
        <v>1</v>
      </c>
      <c r="J27" s="12" t="str">
        <f ca="1">IF(I27="","",IF(I27&lt;0,"OVERDUE","NOT DUE"))</f>
        <v>NOT DUE</v>
      </c>
      <c r="K27" s="24" t="s">
        <v>3591</v>
      </c>
      <c r="L27" s="15"/>
    </row>
    <row r="28" spans="1:12" ht="25.5" customHeight="1">
      <c r="A28" s="274" t="s">
        <v>769</v>
      </c>
      <c r="B28" s="24" t="s">
        <v>3592</v>
      </c>
      <c r="C28" s="24" t="s">
        <v>539</v>
      </c>
      <c r="D28" s="16" t="s">
        <v>4</v>
      </c>
      <c r="E28" s="8">
        <v>44082</v>
      </c>
      <c r="F28" s="366">
        <v>44682</v>
      </c>
      <c r="G28" s="52"/>
      <c r="H28" s="10">
        <f t="shared" ref="H28:H39" si="8">F28+30</f>
        <v>44712</v>
      </c>
      <c r="I28" s="11">
        <f t="shared" ca="1" si="7"/>
        <v>1</v>
      </c>
      <c r="J28" s="12" t="str">
        <f ca="1">IF(I28="","",IF(I28&lt;0,"OVERDUE","NOT DUE"))</f>
        <v>NOT DUE</v>
      </c>
      <c r="K28" s="24" t="s">
        <v>3591</v>
      </c>
      <c r="L28" s="15"/>
    </row>
    <row r="29" spans="1:12" ht="25.5" customHeight="1">
      <c r="A29" s="274" t="s">
        <v>770</v>
      </c>
      <c r="B29" s="24" t="s">
        <v>3572</v>
      </c>
      <c r="C29" s="24" t="s">
        <v>3593</v>
      </c>
      <c r="D29" s="16" t="s">
        <v>4</v>
      </c>
      <c r="E29" s="8">
        <v>44082</v>
      </c>
      <c r="F29" s="366">
        <v>44682</v>
      </c>
      <c r="G29" s="52"/>
      <c r="H29" s="10">
        <f t="shared" si="8"/>
        <v>44712</v>
      </c>
      <c r="I29" s="11">
        <f t="shared" ca="1" si="7"/>
        <v>1</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44682</v>
      </c>
      <c r="G30" s="52"/>
      <c r="H30" s="10">
        <f t="shared" si="8"/>
        <v>44712</v>
      </c>
      <c r="I30" s="11">
        <f t="shared" ca="1" si="7"/>
        <v>1</v>
      </c>
      <c r="J30" s="12" t="str">
        <f t="shared" ca="1" si="9"/>
        <v>NOT DUE</v>
      </c>
      <c r="K30" s="24" t="s">
        <v>3594</v>
      </c>
      <c r="L30" s="15"/>
    </row>
    <row r="31" spans="1:12" ht="15" customHeight="1">
      <c r="A31" s="274" t="s">
        <v>772</v>
      </c>
      <c r="B31" s="24" t="s">
        <v>3596</v>
      </c>
      <c r="C31" s="24" t="s">
        <v>3597</v>
      </c>
      <c r="D31" s="16" t="s">
        <v>4</v>
      </c>
      <c r="E31" s="8">
        <v>44082</v>
      </c>
      <c r="F31" s="366">
        <v>44682</v>
      </c>
      <c r="G31" s="52"/>
      <c r="H31" s="10">
        <f t="shared" si="8"/>
        <v>44712</v>
      </c>
      <c r="I31" s="11">
        <f t="shared" ca="1" si="7"/>
        <v>1</v>
      </c>
      <c r="J31" s="12" t="str">
        <f t="shared" ca="1" si="9"/>
        <v>NOT DUE</v>
      </c>
      <c r="K31" s="24" t="s">
        <v>3598</v>
      </c>
      <c r="L31" s="15"/>
    </row>
    <row r="32" spans="1:12" ht="25.5" customHeight="1">
      <c r="A32" s="274" t="s">
        <v>773</v>
      </c>
      <c r="B32" s="24" t="s">
        <v>3599</v>
      </c>
      <c r="C32" s="24" t="s">
        <v>3600</v>
      </c>
      <c r="D32" s="16" t="s">
        <v>4</v>
      </c>
      <c r="E32" s="8">
        <v>44082</v>
      </c>
      <c r="F32" s="366">
        <v>44682</v>
      </c>
      <c r="G32" s="52"/>
      <c r="H32" s="10">
        <f t="shared" si="8"/>
        <v>44712</v>
      </c>
      <c r="I32" s="11">
        <f t="shared" ca="1" si="7"/>
        <v>1</v>
      </c>
      <c r="J32" s="12" t="str">
        <f t="shared" ca="1" si="9"/>
        <v>NOT DUE</v>
      </c>
      <c r="K32" s="24" t="s">
        <v>3601</v>
      </c>
      <c r="L32" s="15"/>
    </row>
    <row r="33" spans="1:12" ht="25.5" customHeight="1">
      <c r="A33" s="274" t="s">
        <v>774</v>
      </c>
      <c r="B33" s="24" t="s">
        <v>3599</v>
      </c>
      <c r="C33" s="24" t="s">
        <v>3602</v>
      </c>
      <c r="D33" s="16" t="s">
        <v>4</v>
      </c>
      <c r="E33" s="8">
        <v>44082</v>
      </c>
      <c r="F33" s="366">
        <v>44682</v>
      </c>
      <c r="G33" s="52"/>
      <c r="H33" s="10">
        <f t="shared" si="8"/>
        <v>44712</v>
      </c>
      <c r="I33" s="11">
        <f t="shared" ca="1" si="7"/>
        <v>1</v>
      </c>
      <c r="J33" s="12" t="str">
        <f t="shared" ca="1" si="9"/>
        <v>NOT DUE</v>
      </c>
      <c r="K33" s="24" t="s">
        <v>3601</v>
      </c>
      <c r="L33" s="15"/>
    </row>
    <row r="34" spans="1:12" ht="25.5" customHeight="1">
      <c r="A34" s="274" t="s">
        <v>775</v>
      </c>
      <c r="B34" s="24" t="s">
        <v>3599</v>
      </c>
      <c r="C34" s="24" t="s">
        <v>3603</v>
      </c>
      <c r="D34" s="16" t="s">
        <v>4</v>
      </c>
      <c r="E34" s="8">
        <v>44082</v>
      </c>
      <c r="F34" s="366">
        <v>44682</v>
      </c>
      <c r="G34" s="52"/>
      <c r="H34" s="10">
        <f t="shared" si="8"/>
        <v>44712</v>
      </c>
      <c r="I34" s="11">
        <f t="shared" ca="1" si="7"/>
        <v>1</v>
      </c>
      <c r="J34" s="12" t="str">
        <f t="shared" ca="1" si="9"/>
        <v>NOT DUE</v>
      </c>
      <c r="K34" s="24" t="s">
        <v>3601</v>
      </c>
      <c r="L34" s="15"/>
    </row>
    <row r="35" spans="1:12" ht="25.5" customHeight="1">
      <c r="A35" s="274" t="s">
        <v>776</v>
      </c>
      <c r="B35" s="24" t="s">
        <v>3599</v>
      </c>
      <c r="C35" s="24" t="s">
        <v>3604</v>
      </c>
      <c r="D35" s="16" t="s">
        <v>4</v>
      </c>
      <c r="E35" s="8">
        <v>44082</v>
      </c>
      <c r="F35" s="366">
        <v>44682</v>
      </c>
      <c r="G35" s="52"/>
      <c r="H35" s="10">
        <f t="shared" si="8"/>
        <v>44712</v>
      </c>
      <c r="I35" s="11">
        <f t="shared" ca="1" si="7"/>
        <v>1</v>
      </c>
      <c r="J35" s="12" t="str">
        <f t="shared" ca="1" si="9"/>
        <v>NOT DUE</v>
      </c>
      <c r="K35" s="24" t="s">
        <v>3601</v>
      </c>
      <c r="L35" s="15"/>
    </row>
    <row r="36" spans="1:12" ht="25.5" customHeight="1">
      <c r="A36" s="274" t="s">
        <v>777</v>
      </c>
      <c r="B36" s="24" t="s">
        <v>3599</v>
      </c>
      <c r="C36" s="24" t="s">
        <v>3605</v>
      </c>
      <c r="D36" s="16" t="s">
        <v>4</v>
      </c>
      <c r="E36" s="8">
        <v>44082</v>
      </c>
      <c r="F36" s="366">
        <v>44682</v>
      </c>
      <c r="G36" s="52"/>
      <c r="H36" s="10">
        <f t="shared" si="8"/>
        <v>44712</v>
      </c>
      <c r="I36" s="11">
        <f t="shared" ca="1" si="7"/>
        <v>1</v>
      </c>
      <c r="J36" s="12" t="str">
        <f t="shared" ca="1" si="9"/>
        <v>NOT DUE</v>
      </c>
      <c r="K36" s="24" t="s">
        <v>3601</v>
      </c>
      <c r="L36" s="15"/>
    </row>
    <row r="37" spans="1:12" ht="25.5" customHeight="1">
      <c r="A37" s="274" t="s">
        <v>778</v>
      </c>
      <c r="B37" s="24" t="s">
        <v>3599</v>
      </c>
      <c r="C37" s="24" t="s">
        <v>3606</v>
      </c>
      <c r="D37" s="16" t="s">
        <v>4</v>
      </c>
      <c r="E37" s="8">
        <v>44082</v>
      </c>
      <c r="F37" s="366">
        <v>44682</v>
      </c>
      <c r="G37" s="52"/>
      <c r="H37" s="10">
        <f t="shared" si="8"/>
        <v>44712</v>
      </c>
      <c r="I37" s="11">
        <f t="shared" ca="1" si="7"/>
        <v>1</v>
      </c>
      <c r="J37" s="12" t="str">
        <f t="shared" ca="1" si="9"/>
        <v>NOT DUE</v>
      </c>
      <c r="K37" s="24" t="s">
        <v>3601</v>
      </c>
      <c r="L37" s="15"/>
    </row>
    <row r="38" spans="1:12" ht="25.5" customHeight="1">
      <c r="A38" s="274" t="s">
        <v>779</v>
      </c>
      <c r="B38" s="24" t="s">
        <v>3599</v>
      </c>
      <c r="C38" s="24" t="s">
        <v>742</v>
      </c>
      <c r="D38" s="16" t="s">
        <v>4</v>
      </c>
      <c r="E38" s="8">
        <v>44082</v>
      </c>
      <c r="F38" s="366">
        <v>44682</v>
      </c>
      <c r="G38" s="52"/>
      <c r="H38" s="10">
        <f t="shared" si="8"/>
        <v>44712</v>
      </c>
      <c r="I38" s="11">
        <f t="shared" ca="1" si="7"/>
        <v>1</v>
      </c>
      <c r="J38" s="12" t="str">
        <f t="shared" ca="1" si="9"/>
        <v>NOT DUE</v>
      </c>
      <c r="K38" s="24" t="s">
        <v>3601</v>
      </c>
      <c r="L38" s="15"/>
    </row>
    <row r="39" spans="1:12" ht="25.5" customHeight="1">
      <c r="A39" s="274" t="s">
        <v>780</v>
      </c>
      <c r="B39" s="24" t="s">
        <v>3599</v>
      </c>
      <c r="C39" s="24" t="s">
        <v>3607</v>
      </c>
      <c r="D39" s="16" t="s">
        <v>4</v>
      </c>
      <c r="E39" s="8">
        <v>44082</v>
      </c>
      <c r="F39" s="366">
        <v>44682</v>
      </c>
      <c r="G39" s="52"/>
      <c r="H39" s="10">
        <f t="shared" si="8"/>
        <v>44712</v>
      </c>
      <c r="I39" s="11">
        <f t="shared" ca="1" si="7"/>
        <v>1</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3</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34</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34</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34</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34</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34</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34</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34</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34</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34</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34</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34</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104</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104</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104</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34</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34</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34</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34</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104</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104</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104</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104</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104</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103</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103</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103</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103</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101</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101</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55" zoomScaleNormal="100" workbookViewId="0">
      <selection activeCell="F44" sqref="F4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800</v>
      </c>
      <c r="D3" s="521" t="s">
        <v>12</v>
      </c>
      <c r="E3" s="521"/>
      <c r="F3" s="249" t="s">
        <v>1035</v>
      </c>
    </row>
    <row r="4" spans="1:12" ht="18" customHeight="1">
      <c r="A4" s="520" t="s">
        <v>74</v>
      </c>
      <c r="B4" s="520"/>
      <c r="C4" s="29" t="s">
        <v>4640</v>
      </c>
      <c r="D4" s="521" t="s">
        <v>2072</v>
      </c>
      <c r="E4" s="521"/>
      <c r="F4" s="250">
        <f>'Running Hours'!B15</f>
        <v>2252</v>
      </c>
    </row>
    <row r="5" spans="1:12" ht="18" customHeight="1">
      <c r="A5" s="520" t="s">
        <v>75</v>
      </c>
      <c r="B5" s="520"/>
      <c r="C5" s="30" t="s">
        <v>4639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44783.041666666664</v>
      </c>
      <c r="I8" s="18">
        <f t="shared" ref="I8:I30" si="0">D8-($F$4-G8)</f>
        <v>1753</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44783.041666666664</v>
      </c>
      <c r="I9" s="18">
        <f t="shared" si="0"/>
        <v>1753</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44783.041666666664</v>
      </c>
      <c r="I10" s="18">
        <f t="shared" si="0"/>
        <v>1753</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44782.833333333336</v>
      </c>
      <c r="I11" s="18">
        <f t="shared" si="0"/>
        <v>1748</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44782.833333333336</v>
      </c>
      <c r="I12" s="18">
        <f t="shared" si="0"/>
        <v>1748</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44782.833333333336</v>
      </c>
      <c r="I13" s="18">
        <f t="shared" si="0"/>
        <v>1748</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44782.833333333336</v>
      </c>
      <c r="I14" s="18">
        <f t="shared" si="0"/>
        <v>1748</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44782.833333333336</v>
      </c>
      <c r="I15" s="18">
        <f t="shared" si="0"/>
        <v>1748</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44782.833333333336</v>
      </c>
      <c r="I16" s="18">
        <f t="shared" si="0"/>
        <v>1748</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44782.833333333336</v>
      </c>
      <c r="I17" s="18">
        <f t="shared" si="0"/>
        <v>1748</v>
      </c>
      <c r="J17" s="12" t="str">
        <f t="shared" si="2"/>
        <v>NOT DUE</v>
      </c>
      <c r="K17" s="24" t="s">
        <v>3388</v>
      </c>
      <c r="L17" s="13"/>
    </row>
    <row r="18" spans="1:12" ht="26.45" customHeight="1">
      <c r="A18" s="12" t="s">
        <v>1093</v>
      </c>
      <c r="B18" s="24" t="s">
        <v>3330</v>
      </c>
      <c r="C18" s="24" t="s">
        <v>3331</v>
      </c>
      <c r="D18" s="34" t="s">
        <v>4</v>
      </c>
      <c r="E18" s="8">
        <v>44082</v>
      </c>
      <c r="F18" s="366">
        <v>44693</v>
      </c>
      <c r="G18" s="52"/>
      <c r="H18" s="10">
        <f>F18+30</f>
        <v>44723</v>
      </c>
      <c r="I18" s="11">
        <f t="shared" ref="I18:I24" ca="1" si="4">IF(ISBLANK(H18),"",H18-DATE(YEAR(NOW()),MONTH(NOW()),DAY(NOW())))</f>
        <v>12</v>
      </c>
      <c r="J18" s="12" t="str">
        <f t="shared" ca="1" si="2"/>
        <v>NOT DUE</v>
      </c>
      <c r="K18" s="24" t="s">
        <v>3389</v>
      </c>
      <c r="L18" s="13"/>
    </row>
    <row r="19" spans="1:12">
      <c r="A19" s="12" t="s">
        <v>1094</v>
      </c>
      <c r="B19" s="24" t="s">
        <v>3332</v>
      </c>
      <c r="C19" s="24" t="s">
        <v>3333</v>
      </c>
      <c r="D19" s="34" t="s">
        <v>4</v>
      </c>
      <c r="E19" s="8">
        <v>44082</v>
      </c>
      <c r="F19" s="366">
        <v>44693</v>
      </c>
      <c r="G19" s="52"/>
      <c r="H19" s="10">
        <f>F19+30</f>
        <v>44723</v>
      </c>
      <c r="I19" s="11">
        <f t="shared" ca="1" si="4"/>
        <v>12</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44782.833333333336</v>
      </c>
      <c r="I20" s="18">
        <f t="shared" si="0"/>
        <v>1748</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11</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11</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44949.5</v>
      </c>
      <c r="I23" s="18">
        <f t="shared" si="0"/>
        <v>5748</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11</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44782.833333333336</v>
      </c>
      <c r="I25" s="18">
        <f t="shared" si="0"/>
        <v>1748</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44949.5</v>
      </c>
      <c r="I26" s="18">
        <f t="shared" si="0"/>
        <v>5748</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44782.833333333336</v>
      </c>
      <c r="I27" s="18">
        <f t="shared" si="0"/>
        <v>1748</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44782.833333333336</v>
      </c>
      <c r="I28" s="18">
        <f t="shared" si="0"/>
        <v>1748</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44782.833333333336</v>
      </c>
      <c r="I29" s="18">
        <f t="shared" si="0"/>
        <v>1748</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44949.5</v>
      </c>
      <c r="I30" s="18">
        <f t="shared" si="0"/>
        <v>5748</v>
      </c>
      <c r="J30" s="12" t="str">
        <f t="shared" si="2"/>
        <v>NOT DUE</v>
      </c>
      <c r="K30" s="24" t="s">
        <v>3397</v>
      </c>
      <c r="L30" s="15"/>
    </row>
    <row r="31" spans="1:12" ht="19.5" customHeight="1">
      <c r="A31" s="12" t="s">
        <v>1106</v>
      </c>
      <c r="B31" s="24" t="s">
        <v>3352</v>
      </c>
      <c r="C31" s="24" t="s">
        <v>1040</v>
      </c>
      <c r="D31" s="34" t="s">
        <v>4</v>
      </c>
      <c r="E31" s="8">
        <v>44082</v>
      </c>
      <c r="F31" s="366">
        <v>44690</v>
      </c>
      <c r="G31" s="52"/>
      <c r="H31" s="10">
        <f>F31+30</f>
        <v>44720</v>
      </c>
      <c r="I31" s="11">
        <f t="shared" ref="I31:I55" ca="1" si="6">IF(ISBLANK(H31),"",H31-DATE(YEAR(NOW()),MONTH(NOW()),DAY(NOW())))</f>
        <v>9</v>
      </c>
      <c r="J31" s="12" t="str">
        <f t="shared" ca="1" si="2"/>
        <v>NOT DUE</v>
      </c>
      <c r="K31" s="24" t="s">
        <v>3398</v>
      </c>
      <c r="L31" s="13"/>
    </row>
    <row r="32" spans="1:12" ht="19.5" customHeight="1">
      <c r="A32" s="12" t="s">
        <v>1107</v>
      </c>
      <c r="B32" s="24" t="s">
        <v>3353</v>
      </c>
      <c r="C32" s="24" t="s">
        <v>3348</v>
      </c>
      <c r="D32" s="34" t="s">
        <v>4</v>
      </c>
      <c r="E32" s="8">
        <v>44082</v>
      </c>
      <c r="F32" s="366">
        <v>44690</v>
      </c>
      <c r="G32" s="52"/>
      <c r="H32" s="10">
        <f t="shared" ref="H32:H36" si="7">F32+30</f>
        <v>44720</v>
      </c>
      <c r="I32" s="11">
        <f t="shared" ca="1" si="6"/>
        <v>9</v>
      </c>
      <c r="J32" s="12" t="str">
        <f t="shared" ca="1" si="2"/>
        <v>NOT DUE</v>
      </c>
      <c r="K32" s="24" t="s">
        <v>3399</v>
      </c>
      <c r="L32" s="13"/>
    </row>
    <row r="33" spans="1:12" ht="19.5" customHeight="1">
      <c r="A33" s="12" t="s">
        <v>1108</v>
      </c>
      <c r="B33" s="24" t="s">
        <v>3363</v>
      </c>
      <c r="C33" s="24" t="s">
        <v>3348</v>
      </c>
      <c r="D33" s="34" t="s">
        <v>4</v>
      </c>
      <c r="E33" s="8">
        <v>44082</v>
      </c>
      <c r="F33" s="366">
        <v>44690</v>
      </c>
      <c r="G33" s="52"/>
      <c r="H33" s="10">
        <f t="shared" si="7"/>
        <v>44720</v>
      </c>
      <c r="I33" s="11">
        <f t="shared" ca="1" si="6"/>
        <v>9</v>
      </c>
      <c r="J33" s="12" t="str">
        <f t="shared" ca="1" si="2"/>
        <v>NOT DUE</v>
      </c>
      <c r="K33" s="24" t="s">
        <v>3396</v>
      </c>
      <c r="L33" s="13"/>
    </row>
    <row r="34" spans="1:12" ht="19.5" customHeight="1">
      <c r="A34" s="12" t="s">
        <v>1109</v>
      </c>
      <c r="B34" s="24" t="s">
        <v>3364</v>
      </c>
      <c r="C34" s="24" t="s">
        <v>1039</v>
      </c>
      <c r="D34" s="34" t="s">
        <v>4</v>
      </c>
      <c r="E34" s="8">
        <v>44082</v>
      </c>
      <c r="F34" s="366">
        <v>44690</v>
      </c>
      <c r="G34" s="52"/>
      <c r="H34" s="10">
        <f t="shared" si="7"/>
        <v>44720</v>
      </c>
      <c r="I34" s="11">
        <f t="shared" ca="1" si="6"/>
        <v>9</v>
      </c>
      <c r="J34" s="12" t="str">
        <f t="shared" ca="1" si="2"/>
        <v>NOT DUE</v>
      </c>
      <c r="K34" s="24"/>
      <c r="L34" s="13"/>
    </row>
    <row r="35" spans="1:12" ht="24.75" customHeight="1">
      <c r="A35" s="12" t="s">
        <v>1110</v>
      </c>
      <c r="B35" s="24" t="s">
        <v>3365</v>
      </c>
      <c r="C35" s="24" t="s">
        <v>1039</v>
      </c>
      <c r="D35" s="34" t="s">
        <v>4</v>
      </c>
      <c r="E35" s="8">
        <v>44082</v>
      </c>
      <c r="F35" s="366">
        <v>44690</v>
      </c>
      <c r="G35" s="52"/>
      <c r="H35" s="10">
        <f t="shared" si="7"/>
        <v>44720</v>
      </c>
      <c r="I35" s="11">
        <f t="shared" ca="1" si="6"/>
        <v>9</v>
      </c>
      <c r="J35" s="12" t="str">
        <f t="shared" ca="1" si="2"/>
        <v>NOT DUE</v>
      </c>
      <c r="K35" s="24"/>
      <c r="L35" s="13"/>
    </row>
    <row r="36" spans="1:12" ht="16.5" customHeight="1">
      <c r="A36" s="12" t="s">
        <v>1111</v>
      </c>
      <c r="B36" s="24" t="s">
        <v>3354</v>
      </c>
      <c r="C36" s="24" t="s">
        <v>3362</v>
      </c>
      <c r="D36" s="34" t="s">
        <v>4</v>
      </c>
      <c r="E36" s="8">
        <v>44082</v>
      </c>
      <c r="F36" s="366">
        <v>44690</v>
      </c>
      <c r="G36" s="52"/>
      <c r="H36" s="10">
        <f t="shared" si="7"/>
        <v>44720</v>
      </c>
      <c r="I36" s="11">
        <f t="shared" ca="1" si="6"/>
        <v>9</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11</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5748</v>
      </c>
      <c r="J38" s="12" t="str">
        <f t="shared" si="2"/>
        <v>NOT DUE</v>
      </c>
      <c r="K38" s="24"/>
      <c r="L38" s="15"/>
    </row>
    <row r="39" spans="1:12" ht="38.25" customHeight="1">
      <c r="A39" s="12" t="s">
        <v>1114</v>
      </c>
      <c r="B39" s="24" t="s">
        <v>3357</v>
      </c>
      <c r="C39" s="24" t="s">
        <v>1040</v>
      </c>
      <c r="D39" s="34" t="s">
        <v>4</v>
      </c>
      <c r="E39" s="8">
        <v>44082</v>
      </c>
      <c r="F39" s="366">
        <v>44704</v>
      </c>
      <c r="G39" s="52"/>
      <c r="H39" s="10">
        <f>F39+30</f>
        <v>44734</v>
      </c>
      <c r="I39" s="11">
        <f t="shared" ca="1" si="6"/>
        <v>23</v>
      </c>
      <c r="J39" s="12" t="str">
        <f t="shared" ca="1" si="2"/>
        <v>NOT DUE</v>
      </c>
      <c r="K39" s="24"/>
      <c r="L39" s="13"/>
    </row>
    <row r="40" spans="1:12" ht="38.25" customHeight="1">
      <c r="A40" s="12" t="s">
        <v>1115</v>
      </c>
      <c r="B40" s="24" t="s">
        <v>1042</v>
      </c>
      <c r="C40" s="24" t="s">
        <v>1043</v>
      </c>
      <c r="D40" s="34" t="s">
        <v>1</v>
      </c>
      <c r="E40" s="8">
        <v>44082</v>
      </c>
      <c r="F40" s="366">
        <v>44710</v>
      </c>
      <c r="G40" s="52"/>
      <c r="H40" s="10">
        <f t="shared" ref="H40:H45" si="9">F40+1</f>
        <v>44711</v>
      </c>
      <c r="I40" s="11">
        <f t="shared" ca="1" si="6"/>
        <v>0</v>
      </c>
      <c r="J40" s="12" t="str">
        <f t="shared" ca="1" si="2"/>
        <v>NOT DUE</v>
      </c>
      <c r="K40" s="24"/>
      <c r="L40" s="15"/>
    </row>
    <row r="41" spans="1:12" ht="38.25" customHeight="1">
      <c r="A41" s="12" t="s">
        <v>1116</v>
      </c>
      <c r="B41" s="24" t="s">
        <v>1044</v>
      </c>
      <c r="C41" s="24" t="s">
        <v>1045</v>
      </c>
      <c r="D41" s="34" t="s">
        <v>1</v>
      </c>
      <c r="E41" s="8">
        <v>44082</v>
      </c>
      <c r="F41" s="366">
        <v>44710</v>
      </c>
      <c r="G41" s="52"/>
      <c r="H41" s="10">
        <f>F41+1</f>
        <v>44711</v>
      </c>
      <c r="I41" s="11">
        <f t="shared" ca="1" si="6"/>
        <v>0</v>
      </c>
      <c r="J41" s="12" t="str">
        <f t="shared" ca="1" si="2"/>
        <v>NOT DUE</v>
      </c>
      <c r="K41" s="24"/>
      <c r="L41" s="15"/>
    </row>
    <row r="42" spans="1:12" ht="33.75" customHeight="1">
      <c r="A42" s="12" t="s">
        <v>1117</v>
      </c>
      <c r="B42" s="24" t="s">
        <v>1046</v>
      </c>
      <c r="C42" s="24" t="s">
        <v>1047</v>
      </c>
      <c r="D42" s="34" t="s">
        <v>1</v>
      </c>
      <c r="E42" s="8">
        <v>44082</v>
      </c>
      <c r="F42" s="366">
        <v>44710</v>
      </c>
      <c r="G42" s="52"/>
      <c r="H42" s="10">
        <f t="shared" si="9"/>
        <v>44711</v>
      </c>
      <c r="I42" s="11">
        <f t="shared" ca="1" si="6"/>
        <v>0</v>
      </c>
      <c r="J42" s="12" t="str">
        <f t="shared" ca="1" si="2"/>
        <v>NOT DUE</v>
      </c>
      <c r="K42" s="24"/>
      <c r="L42" s="15"/>
    </row>
    <row r="43" spans="1:12" ht="31.5" customHeight="1">
      <c r="A43" s="12" t="s">
        <v>1118</v>
      </c>
      <c r="B43" s="24" t="s">
        <v>1048</v>
      </c>
      <c r="C43" s="24" t="s">
        <v>1049</v>
      </c>
      <c r="D43" s="34" t="s">
        <v>4</v>
      </c>
      <c r="E43" s="8">
        <v>44082</v>
      </c>
      <c r="F43" s="366">
        <v>44690</v>
      </c>
      <c r="G43" s="52"/>
      <c r="H43" s="10">
        <f>F43+30</f>
        <v>44720</v>
      </c>
      <c r="I43" s="11">
        <f t="shared" ca="1" si="6"/>
        <v>9</v>
      </c>
      <c r="J43" s="12" t="str">
        <f t="shared" ca="1" si="2"/>
        <v>NOT DUE</v>
      </c>
      <c r="K43" s="24"/>
      <c r="L43" s="19"/>
    </row>
    <row r="44" spans="1:12" ht="26.45" customHeight="1">
      <c r="A44" s="12" t="s">
        <v>1119</v>
      </c>
      <c r="B44" s="24" t="s">
        <v>1050</v>
      </c>
      <c r="C44" s="24" t="s">
        <v>1051</v>
      </c>
      <c r="D44" s="34" t="s">
        <v>1</v>
      </c>
      <c r="E44" s="8">
        <v>44082</v>
      </c>
      <c r="F44" s="366">
        <v>44710</v>
      </c>
      <c r="G44" s="52"/>
      <c r="H44" s="10">
        <f t="shared" si="9"/>
        <v>44711</v>
      </c>
      <c r="I44" s="11">
        <f t="shared" ca="1" si="6"/>
        <v>0</v>
      </c>
      <c r="J44" s="12" t="str">
        <f t="shared" ca="1" si="2"/>
        <v>NOT DUE</v>
      </c>
      <c r="K44" s="24"/>
      <c r="L44" s="15"/>
    </row>
    <row r="45" spans="1:12" ht="26.45" customHeight="1">
      <c r="A45" s="12" t="s">
        <v>1120</v>
      </c>
      <c r="B45" s="24" t="s">
        <v>4942</v>
      </c>
      <c r="C45" s="24" t="s">
        <v>1053</v>
      </c>
      <c r="D45" s="34" t="s">
        <v>1</v>
      </c>
      <c r="E45" s="8">
        <v>44082</v>
      </c>
      <c r="F45" s="366">
        <v>44710</v>
      </c>
      <c r="G45" s="52"/>
      <c r="H45" s="10">
        <f t="shared" si="9"/>
        <v>44711</v>
      </c>
      <c r="I45" s="11">
        <f t="shared" ca="1" si="6"/>
        <v>0</v>
      </c>
      <c r="J45" s="12" t="str">
        <f t="shared" ca="1" si="2"/>
        <v>NOT DUE</v>
      </c>
      <c r="K45" s="24"/>
      <c r="L45" s="15"/>
    </row>
    <row r="46" spans="1:12" ht="26.45" customHeight="1">
      <c r="A46" s="12" t="s">
        <v>1121</v>
      </c>
      <c r="B46" s="24" t="s">
        <v>1054</v>
      </c>
      <c r="C46" s="24" t="s">
        <v>1055</v>
      </c>
      <c r="D46" s="34" t="s">
        <v>1</v>
      </c>
      <c r="E46" s="8">
        <v>44082</v>
      </c>
      <c r="F46" s="366">
        <v>44710</v>
      </c>
      <c r="G46" s="52"/>
      <c r="H46" s="10">
        <f>F46+1</f>
        <v>44711</v>
      </c>
      <c r="I46" s="11">
        <f t="shared" ca="1" si="6"/>
        <v>0</v>
      </c>
      <c r="J46" s="12" t="str">
        <f t="shared" ca="1" si="2"/>
        <v>NOT DUE</v>
      </c>
      <c r="K46" s="24"/>
      <c r="L46" s="15"/>
    </row>
    <row r="47" spans="1:12" ht="26.45" customHeight="1">
      <c r="A47" s="12" t="s">
        <v>1122</v>
      </c>
      <c r="B47" s="24" t="s">
        <v>1056</v>
      </c>
      <c r="C47" s="24" t="s">
        <v>1043</v>
      </c>
      <c r="D47" s="34" t="s">
        <v>1</v>
      </c>
      <c r="E47" s="8">
        <v>44082</v>
      </c>
      <c r="F47" s="366">
        <v>44710</v>
      </c>
      <c r="G47" s="52"/>
      <c r="H47" s="10">
        <f>F47+1</f>
        <v>44711</v>
      </c>
      <c r="I47" s="11">
        <f t="shared" ca="1" si="6"/>
        <v>0</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100</v>
      </c>
      <c r="J48" s="12" t="str">
        <f t="shared" ca="1" si="2"/>
        <v>NOT DUE</v>
      </c>
      <c r="K48" s="24"/>
      <c r="L48" s="15"/>
    </row>
    <row r="49" spans="1:12" ht="23.25" customHeight="1">
      <c r="A49" s="12" t="s">
        <v>1124</v>
      </c>
      <c r="B49" s="24" t="s">
        <v>1059</v>
      </c>
      <c r="C49" s="24" t="s">
        <v>3348</v>
      </c>
      <c r="D49" s="34" t="s">
        <v>4</v>
      </c>
      <c r="E49" s="8">
        <v>44082</v>
      </c>
      <c r="F49" s="366">
        <v>44690</v>
      </c>
      <c r="G49" s="52"/>
      <c r="H49" s="10">
        <f>F49+30</f>
        <v>44720</v>
      </c>
      <c r="I49" s="11">
        <f t="shared" ca="1" si="6"/>
        <v>9</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10</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101</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101</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101</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101</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101</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9" sqref="F4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1127</v>
      </c>
      <c r="D3" s="521" t="s">
        <v>12</v>
      </c>
      <c r="E3" s="521"/>
      <c r="F3" s="249" t="s">
        <v>1126</v>
      </c>
    </row>
    <row r="4" spans="1:12" ht="18" customHeight="1">
      <c r="A4" s="520" t="s">
        <v>74</v>
      </c>
      <c r="B4" s="520"/>
      <c r="C4" s="29" t="s">
        <v>4640</v>
      </c>
      <c r="D4" s="521" t="s">
        <v>2072</v>
      </c>
      <c r="E4" s="521"/>
      <c r="F4" s="246">
        <f>'Running Hours'!B16</f>
        <v>1958</v>
      </c>
    </row>
    <row r="5" spans="1:12" ht="18" customHeight="1">
      <c r="A5" s="520" t="s">
        <v>75</v>
      </c>
      <c r="B5" s="520"/>
      <c r="C5" s="30" t="s">
        <v>4639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44711.75</v>
      </c>
      <c r="I8" s="18">
        <f t="shared" ref="I8:I30" si="0">D8-($F$4-G8)</f>
        <v>42</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44711.75</v>
      </c>
      <c r="I9" s="18">
        <f t="shared" si="0"/>
        <v>42</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44711.75</v>
      </c>
      <c r="I10" s="18">
        <f t="shared" si="0"/>
        <v>42</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44795.083333333336</v>
      </c>
      <c r="I11" s="18">
        <f t="shared" si="0"/>
        <v>2042</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44795.083333333336</v>
      </c>
      <c r="I12" s="18">
        <f t="shared" si="0"/>
        <v>2042</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44795.083333333336</v>
      </c>
      <c r="I13" s="18">
        <f t="shared" si="0"/>
        <v>2042</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44795.083333333336</v>
      </c>
      <c r="I14" s="18">
        <f t="shared" si="0"/>
        <v>2042</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44795.083333333336</v>
      </c>
      <c r="I15" s="18">
        <f t="shared" si="0"/>
        <v>2042</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44795.083333333336</v>
      </c>
      <c r="I16" s="18">
        <f t="shared" si="0"/>
        <v>2042</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44795.083333333336</v>
      </c>
      <c r="I17" s="18">
        <f t="shared" si="0"/>
        <v>2042</v>
      </c>
      <c r="J17" s="12" t="str">
        <f t="shared" si="2"/>
        <v>NOT DUE</v>
      </c>
      <c r="K17" s="24" t="s">
        <v>3388</v>
      </c>
      <c r="L17" s="19"/>
    </row>
    <row r="18" spans="1:12" ht="24">
      <c r="A18" s="12" t="s">
        <v>1093</v>
      </c>
      <c r="B18" s="24" t="s">
        <v>3330</v>
      </c>
      <c r="C18" s="24" t="s">
        <v>3331</v>
      </c>
      <c r="D18" s="34" t="s">
        <v>4</v>
      </c>
      <c r="E18" s="8">
        <v>44082</v>
      </c>
      <c r="F18" s="366">
        <v>44705</v>
      </c>
      <c r="G18" s="52"/>
      <c r="H18" s="17">
        <f>F18+30</f>
        <v>44735</v>
      </c>
      <c r="I18" s="11">
        <f t="shared" ref="I18:I24" ca="1" si="4">IF(ISBLANK(H18),"",H18-DATE(YEAR(NOW()),MONTH(NOW()),DAY(NOW())))</f>
        <v>24</v>
      </c>
      <c r="J18" s="12" t="str">
        <f t="shared" ca="1" si="2"/>
        <v>NOT DUE</v>
      </c>
      <c r="K18" s="24" t="s">
        <v>3389</v>
      </c>
      <c r="L18" s="83"/>
    </row>
    <row r="19" spans="1:12" ht="26.45" customHeight="1">
      <c r="A19" s="12" t="s">
        <v>1094</v>
      </c>
      <c r="B19" s="24" t="s">
        <v>3332</v>
      </c>
      <c r="C19" s="24" t="s">
        <v>3333</v>
      </c>
      <c r="D19" s="34" t="s">
        <v>4</v>
      </c>
      <c r="E19" s="8">
        <v>44082</v>
      </c>
      <c r="F19" s="366">
        <v>44705</v>
      </c>
      <c r="G19" s="52"/>
      <c r="H19" s="17">
        <f>F19+30</f>
        <v>44735</v>
      </c>
      <c r="I19" s="11">
        <f t="shared" ca="1" si="4"/>
        <v>24</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44795.083333333336</v>
      </c>
      <c r="I20" s="18">
        <f t="shared" si="0"/>
        <v>2042</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13</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13</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44961.75</v>
      </c>
      <c r="I23" s="18">
        <f t="shared" si="0"/>
        <v>6042</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3</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44795.083333333336</v>
      </c>
      <c r="I25" s="18">
        <f t="shared" si="0"/>
        <v>2042</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44961.75</v>
      </c>
      <c r="I26" s="18">
        <f t="shared" si="0"/>
        <v>6042</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44795.083333333336</v>
      </c>
      <c r="I27" s="18">
        <f t="shared" si="0"/>
        <v>2042</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44795.083333333336</v>
      </c>
      <c r="I28" s="18">
        <f t="shared" si="0"/>
        <v>2042</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44795.083333333336</v>
      </c>
      <c r="I29" s="18">
        <f t="shared" si="0"/>
        <v>2042</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44961.75</v>
      </c>
      <c r="I30" s="18">
        <f t="shared" si="0"/>
        <v>6042</v>
      </c>
      <c r="J30" s="12" t="str">
        <f t="shared" si="2"/>
        <v>NOT DUE</v>
      </c>
      <c r="K30" s="24" t="s">
        <v>3397</v>
      </c>
      <c r="L30" s="15"/>
    </row>
    <row r="31" spans="1:12" ht="15" customHeight="1">
      <c r="A31" s="12" t="s">
        <v>1106</v>
      </c>
      <c r="B31" s="24" t="s">
        <v>3352</v>
      </c>
      <c r="C31" s="24" t="s">
        <v>1040</v>
      </c>
      <c r="D31" s="34" t="s">
        <v>4</v>
      </c>
      <c r="E31" s="8">
        <v>44082</v>
      </c>
      <c r="F31" s="366">
        <v>44688</v>
      </c>
      <c r="G31" s="52"/>
      <c r="H31" s="17">
        <f>F31+30</f>
        <v>44718</v>
      </c>
      <c r="I31" s="11">
        <f t="shared" ref="I31:I55" ca="1" si="6">IF(ISBLANK(H31),"",H31-DATE(YEAR(NOW()),MONTH(NOW()),DAY(NOW())))</f>
        <v>7</v>
      </c>
      <c r="J31" s="12" t="str">
        <f t="shared" ca="1" si="2"/>
        <v>NOT DUE</v>
      </c>
      <c r="K31" s="24" t="s">
        <v>3398</v>
      </c>
      <c r="L31" s="83"/>
    </row>
    <row r="32" spans="1:12" ht="15" customHeight="1">
      <c r="A32" s="12" t="s">
        <v>1107</v>
      </c>
      <c r="B32" s="24" t="s">
        <v>3353</v>
      </c>
      <c r="C32" s="24" t="s">
        <v>3348</v>
      </c>
      <c r="D32" s="34" t="s">
        <v>4</v>
      </c>
      <c r="E32" s="8">
        <v>44082</v>
      </c>
      <c r="F32" s="366">
        <v>44688</v>
      </c>
      <c r="G32" s="52"/>
      <c r="H32" s="17">
        <f>F32+30</f>
        <v>44718</v>
      </c>
      <c r="I32" s="11">
        <f t="shared" ca="1" si="6"/>
        <v>7</v>
      </c>
      <c r="J32" s="12" t="str">
        <f t="shared" ca="1" si="2"/>
        <v>NOT DUE</v>
      </c>
      <c r="K32" s="24" t="s">
        <v>3399</v>
      </c>
      <c r="L32" s="83"/>
    </row>
    <row r="33" spans="1:12" ht="16.5" customHeight="1">
      <c r="A33" s="12" t="s">
        <v>1108</v>
      </c>
      <c r="B33" s="24" t="s">
        <v>3363</v>
      </c>
      <c r="C33" s="24" t="s">
        <v>3348</v>
      </c>
      <c r="D33" s="34" t="s">
        <v>4</v>
      </c>
      <c r="E33" s="8">
        <v>44082</v>
      </c>
      <c r="F33" s="366">
        <v>44688</v>
      </c>
      <c r="G33" s="52"/>
      <c r="H33" s="17">
        <f t="shared" ref="H33:H36" si="7">F33+30</f>
        <v>44718</v>
      </c>
      <c r="I33" s="11">
        <f t="shared" ca="1" si="6"/>
        <v>7</v>
      </c>
      <c r="J33" s="12" t="str">
        <f t="shared" ca="1" si="2"/>
        <v>NOT DUE</v>
      </c>
      <c r="K33" s="24" t="s">
        <v>3396</v>
      </c>
      <c r="L33" s="83"/>
    </row>
    <row r="34" spans="1:12" ht="15" customHeight="1">
      <c r="A34" s="12" t="s">
        <v>1109</v>
      </c>
      <c r="B34" s="24" t="s">
        <v>3364</v>
      </c>
      <c r="C34" s="24" t="s">
        <v>1039</v>
      </c>
      <c r="D34" s="34" t="s">
        <v>4</v>
      </c>
      <c r="E34" s="8">
        <v>44082</v>
      </c>
      <c r="F34" s="366">
        <v>44688</v>
      </c>
      <c r="G34" s="52"/>
      <c r="H34" s="17">
        <f t="shared" si="7"/>
        <v>44718</v>
      </c>
      <c r="I34" s="11">
        <f t="shared" ca="1" si="6"/>
        <v>7</v>
      </c>
      <c r="J34" s="12" t="str">
        <f t="shared" ca="1" si="2"/>
        <v>NOT DUE</v>
      </c>
      <c r="K34" s="24"/>
      <c r="L34" s="83"/>
    </row>
    <row r="35" spans="1:12" ht="15" customHeight="1">
      <c r="A35" s="12" t="s">
        <v>1110</v>
      </c>
      <c r="B35" s="24" t="s">
        <v>3365</v>
      </c>
      <c r="C35" s="24" t="s">
        <v>1039</v>
      </c>
      <c r="D35" s="34" t="s">
        <v>4</v>
      </c>
      <c r="E35" s="8">
        <v>44082</v>
      </c>
      <c r="F35" s="366">
        <v>44688</v>
      </c>
      <c r="G35" s="52"/>
      <c r="H35" s="17">
        <f t="shared" si="7"/>
        <v>44718</v>
      </c>
      <c r="I35" s="11">
        <f t="shared" ca="1" si="6"/>
        <v>7</v>
      </c>
      <c r="J35" s="12" t="str">
        <f t="shared" ca="1" si="2"/>
        <v>NOT DUE</v>
      </c>
      <c r="K35" s="24"/>
      <c r="L35" s="83"/>
    </row>
    <row r="36" spans="1:12" ht="16.5" customHeight="1">
      <c r="A36" s="12" t="s">
        <v>1111</v>
      </c>
      <c r="B36" s="24" t="s">
        <v>3354</v>
      </c>
      <c r="C36" s="24" t="s">
        <v>3362</v>
      </c>
      <c r="D36" s="34" t="s">
        <v>4</v>
      </c>
      <c r="E36" s="8">
        <v>44082</v>
      </c>
      <c r="F36" s="366">
        <v>44688</v>
      </c>
      <c r="G36" s="52"/>
      <c r="H36" s="17">
        <f t="shared" si="7"/>
        <v>44718</v>
      </c>
      <c r="I36" s="11">
        <f t="shared" ca="1" si="6"/>
        <v>7</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3</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6042</v>
      </c>
      <c r="J38" s="12" t="str">
        <f t="shared" si="2"/>
        <v>NOT DUE</v>
      </c>
      <c r="K38" s="24"/>
      <c r="L38" s="15"/>
    </row>
    <row r="39" spans="1:12" ht="26.45" customHeight="1">
      <c r="A39" s="12" t="s">
        <v>1114</v>
      </c>
      <c r="B39" s="24" t="s">
        <v>3357</v>
      </c>
      <c r="C39" s="24" t="s">
        <v>1040</v>
      </c>
      <c r="D39" s="34" t="s">
        <v>4</v>
      </c>
      <c r="E39" s="8">
        <v>44082</v>
      </c>
      <c r="F39" s="366">
        <v>44705</v>
      </c>
      <c r="G39" s="52"/>
      <c r="H39" s="10">
        <f>F39+30</f>
        <v>44735</v>
      </c>
      <c r="I39" s="11">
        <f t="shared" ca="1" si="6"/>
        <v>24</v>
      </c>
      <c r="J39" s="12" t="str">
        <f t="shared" ca="1" si="2"/>
        <v>NOT DUE</v>
      </c>
      <c r="K39" s="24"/>
      <c r="L39" s="83"/>
    </row>
    <row r="40" spans="1:12" ht="26.45" customHeight="1">
      <c r="A40" s="12" t="s">
        <v>1115</v>
      </c>
      <c r="B40" s="24" t="s">
        <v>1042</v>
      </c>
      <c r="C40" s="24" t="s">
        <v>1043</v>
      </c>
      <c r="D40" s="34" t="s">
        <v>1</v>
      </c>
      <c r="E40" s="8">
        <v>44082</v>
      </c>
      <c r="F40" s="366">
        <v>44710</v>
      </c>
      <c r="G40" s="52"/>
      <c r="H40" s="10">
        <f t="shared" ref="H40:H47" si="8">F40+1</f>
        <v>44711</v>
      </c>
      <c r="I40" s="11">
        <f t="shared" ca="1" si="6"/>
        <v>0</v>
      </c>
      <c r="J40" s="12" t="str">
        <f t="shared" ca="1" si="2"/>
        <v>NOT DUE</v>
      </c>
      <c r="K40" s="24"/>
      <c r="L40" s="15"/>
    </row>
    <row r="41" spans="1:12" ht="26.45" customHeight="1">
      <c r="A41" s="12" t="s">
        <v>1116</v>
      </c>
      <c r="B41" s="24" t="s">
        <v>1044</v>
      </c>
      <c r="C41" s="24" t="s">
        <v>1045</v>
      </c>
      <c r="D41" s="34" t="s">
        <v>1</v>
      </c>
      <c r="E41" s="8">
        <v>44082</v>
      </c>
      <c r="F41" s="366">
        <v>44710</v>
      </c>
      <c r="G41" s="52"/>
      <c r="H41" s="10">
        <f t="shared" si="8"/>
        <v>44711</v>
      </c>
      <c r="I41" s="11">
        <f t="shared" ca="1" si="6"/>
        <v>0</v>
      </c>
      <c r="J41" s="12" t="str">
        <f t="shared" ca="1" si="2"/>
        <v>NOT DUE</v>
      </c>
      <c r="K41" s="24"/>
      <c r="L41" s="15"/>
    </row>
    <row r="42" spans="1:12" ht="26.45" customHeight="1">
      <c r="A42" s="12" t="s">
        <v>1117</v>
      </c>
      <c r="B42" s="24" t="s">
        <v>1046</v>
      </c>
      <c r="C42" s="24" t="s">
        <v>1047</v>
      </c>
      <c r="D42" s="34" t="s">
        <v>1</v>
      </c>
      <c r="E42" s="8">
        <v>44082</v>
      </c>
      <c r="F42" s="366">
        <v>44710</v>
      </c>
      <c r="G42" s="52"/>
      <c r="H42" s="10">
        <f t="shared" si="8"/>
        <v>44711</v>
      </c>
      <c r="I42" s="11">
        <f t="shared" ca="1" si="6"/>
        <v>0</v>
      </c>
      <c r="J42" s="12" t="str">
        <f t="shared" ca="1" si="2"/>
        <v>NOT DUE</v>
      </c>
      <c r="K42" s="24"/>
      <c r="L42" s="15"/>
    </row>
    <row r="43" spans="1:12" ht="26.45" customHeight="1">
      <c r="A43" s="12" t="s">
        <v>1118</v>
      </c>
      <c r="B43" s="24" t="s">
        <v>1048</v>
      </c>
      <c r="C43" s="24" t="s">
        <v>1049</v>
      </c>
      <c r="D43" s="34" t="s">
        <v>4</v>
      </c>
      <c r="E43" s="8">
        <v>44082</v>
      </c>
      <c r="F43" s="366">
        <v>44705</v>
      </c>
      <c r="G43" s="52"/>
      <c r="H43" s="10">
        <f>F43+30</f>
        <v>44735</v>
      </c>
      <c r="I43" s="11">
        <f t="shared" ca="1" si="6"/>
        <v>24</v>
      </c>
      <c r="J43" s="12" t="str">
        <f t="shared" ca="1" si="2"/>
        <v>NOT DUE</v>
      </c>
      <c r="K43" s="24"/>
      <c r="L43" s="19"/>
    </row>
    <row r="44" spans="1:12" ht="26.45" customHeight="1">
      <c r="A44" s="12" t="s">
        <v>1119</v>
      </c>
      <c r="B44" s="24" t="s">
        <v>1050</v>
      </c>
      <c r="C44" s="24" t="s">
        <v>1051</v>
      </c>
      <c r="D44" s="34" t="s">
        <v>1</v>
      </c>
      <c r="E44" s="8">
        <v>44082</v>
      </c>
      <c r="F44" s="366">
        <v>44710</v>
      </c>
      <c r="G44" s="52"/>
      <c r="H44" s="10">
        <f>F44+1</f>
        <v>44711</v>
      </c>
      <c r="I44" s="11">
        <f t="shared" ca="1" si="6"/>
        <v>0</v>
      </c>
      <c r="J44" s="12" t="str">
        <f t="shared" ca="1" si="2"/>
        <v>NOT DUE</v>
      </c>
      <c r="K44" s="24"/>
      <c r="L44" s="15"/>
    </row>
    <row r="45" spans="1:12" ht="15" customHeight="1">
      <c r="A45" s="12" t="s">
        <v>1120</v>
      </c>
      <c r="B45" s="24" t="s">
        <v>1052</v>
      </c>
      <c r="C45" s="24" t="s">
        <v>1053</v>
      </c>
      <c r="D45" s="34" t="s">
        <v>1</v>
      </c>
      <c r="E45" s="8">
        <v>44082</v>
      </c>
      <c r="F45" s="366">
        <v>44710</v>
      </c>
      <c r="G45" s="52"/>
      <c r="H45" s="10">
        <f>F45+1</f>
        <v>44711</v>
      </c>
      <c r="I45" s="11">
        <f t="shared" ca="1" si="6"/>
        <v>0</v>
      </c>
      <c r="J45" s="12" t="str">
        <f t="shared" ca="1" si="2"/>
        <v>NOT DUE</v>
      </c>
      <c r="K45" s="24"/>
      <c r="L45" s="15"/>
    </row>
    <row r="46" spans="1:12" ht="26.45" customHeight="1">
      <c r="A46" s="12" t="s">
        <v>1121</v>
      </c>
      <c r="B46" s="24" t="s">
        <v>1054</v>
      </c>
      <c r="C46" s="24" t="s">
        <v>1055</v>
      </c>
      <c r="D46" s="34" t="s">
        <v>1</v>
      </c>
      <c r="E46" s="8">
        <v>44082</v>
      </c>
      <c r="F46" s="366">
        <v>44710</v>
      </c>
      <c r="G46" s="52"/>
      <c r="H46" s="10">
        <f t="shared" si="8"/>
        <v>44711</v>
      </c>
      <c r="I46" s="11">
        <f t="shared" ca="1" si="6"/>
        <v>0</v>
      </c>
      <c r="J46" s="12" t="str">
        <f t="shared" ca="1" si="2"/>
        <v>NOT DUE</v>
      </c>
      <c r="K46" s="24"/>
      <c r="L46" s="15"/>
    </row>
    <row r="47" spans="1:12" ht="26.45" customHeight="1">
      <c r="A47" s="12" t="s">
        <v>1122</v>
      </c>
      <c r="B47" s="24" t="s">
        <v>1056</v>
      </c>
      <c r="C47" s="24" t="s">
        <v>1043</v>
      </c>
      <c r="D47" s="34" t="s">
        <v>1</v>
      </c>
      <c r="E47" s="8">
        <v>44082</v>
      </c>
      <c r="F47" s="366">
        <v>44710</v>
      </c>
      <c r="G47" s="52"/>
      <c r="H47" s="10">
        <f t="shared" si="8"/>
        <v>44711</v>
      </c>
      <c r="I47" s="11">
        <f t="shared" ca="1" si="6"/>
        <v>0</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102</v>
      </c>
      <c r="J48" s="12" t="str">
        <f t="shared" ca="1" si="2"/>
        <v>NOT DUE</v>
      </c>
      <c r="K48" s="24"/>
      <c r="L48" s="15"/>
    </row>
    <row r="49" spans="1:12" ht="26.45" customHeight="1">
      <c r="A49" s="12" t="s">
        <v>1124</v>
      </c>
      <c r="B49" s="24" t="s">
        <v>1059</v>
      </c>
      <c r="C49" s="24" t="s">
        <v>3348</v>
      </c>
      <c r="D49" s="34" t="s">
        <v>4</v>
      </c>
      <c r="E49" s="8">
        <v>44082</v>
      </c>
      <c r="F49" s="366">
        <v>44705</v>
      </c>
      <c r="G49" s="52"/>
      <c r="H49" s="10">
        <f>F49+30</f>
        <v>44735</v>
      </c>
      <c r="I49" s="11">
        <f t="shared" ca="1" si="6"/>
        <v>24</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5</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100</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100</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100</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100</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100</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18"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1128</v>
      </c>
      <c r="D3" s="521" t="s">
        <v>12</v>
      </c>
      <c r="E3" s="521"/>
      <c r="F3" s="249" t="s">
        <v>1208</v>
      </c>
    </row>
    <row r="4" spans="1:12" ht="18" customHeight="1">
      <c r="A4" s="520" t="s">
        <v>74</v>
      </c>
      <c r="B4" s="520"/>
      <c r="C4" s="29" t="s">
        <v>4643</v>
      </c>
      <c r="D4" s="521" t="s">
        <v>2072</v>
      </c>
      <c r="E4" s="521"/>
      <c r="F4" s="246">
        <f>'Running Hours'!B21</f>
        <v>7314</v>
      </c>
    </row>
    <row r="5" spans="1:12" ht="18" customHeight="1">
      <c r="A5" s="520" t="s">
        <v>75</v>
      </c>
      <c r="B5" s="520"/>
      <c r="C5" s="30" t="s">
        <v>4646</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44683</v>
      </c>
      <c r="G8" s="20">
        <v>6831</v>
      </c>
      <c r="H8" s="17">
        <f>IF(I8&lt;=2000,$F$5+(I8/24),"error")</f>
        <v>44773.208333333336</v>
      </c>
      <c r="I8" s="18">
        <f t="shared" ref="I8:I71" si="0">D8-($F$4-G8)</f>
        <v>1517</v>
      </c>
      <c r="J8" s="12" t="str">
        <f>IF(I8="","",IF(I8&lt;0,"OVERDUE","NOT DUE"))</f>
        <v>NOT DUE</v>
      </c>
      <c r="K8" s="24" t="s">
        <v>3370</v>
      </c>
      <c r="L8" s="32"/>
    </row>
    <row r="9" spans="1:12" ht="24">
      <c r="A9" s="12" t="s">
        <v>1210</v>
      </c>
      <c r="B9" s="24" t="s">
        <v>1131</v>
      </c>
      <c r="C9" s="24" t="s">
        <v>1132</v>
      </c>
      <c r="D9" s="34">
        <v>2000</v>
      </c>
      <c r="E9" s="8">
        <v>44082</v>
      </c>
      <c r="F9" s="366">
        <v>44683</v>
      </c>
      <c r="G9" s="304">
        <v>6831</v>
      </c>
      <c r="H9" s="17">
        <f t="shared" ref="H9:H38" si="1">IF(I9&lt;=2000,$F$5+(I9/24),"error")</f>
        <v>44773.208333333336</v>
      </c>
      <c r="I9" s="18">
        <f t="shared" si="0"/>
        <v>1517</v>
      </c>
      <c r="J9" s="12" t="str">
        <f t="shared" ref="J9:J72" si="2">IF(I9="","",IF(I9&lt;0,"OVERDUE","NOT DUE"))</f>
        <v>NOT DUE</v>
      </c>
      <c r="K9" s="24" t="s">
        <v>3370</v>
      </c>
      <c r="L9" s="32"/>
    </row>
    <row r="10" spans="1:12" ht="15" customHeight="1">
      <c r="A10" s="12" t="s">
        <v>1211</v>
      </c>
      <c r="B10" s="24" t="s">
        <v>1133</v>
      </c>
      <c r="C10" s="24" t="s">
        <v>1134</v>
      </c>
      <c r="D10" s="34">
        <v>2000</v>
      </c>
      <c r="E10" s="8">
        <v>44082</v>
      </c>
      <c r="F10" s="366">
        <v>44683</v>
      </c>
      <c r="G10" s="304">
        <v>6831</v>
      </c>
      <c r="H10" s="17">
        <f t="shared" si="1"/>
        <v>44773.208333333336</v>
      </c>
      <c r="I10" s="18">
        <f t="shared" si="0"/>
        <v>1517</v>
      </c>
      <c r="J10" s="12" t="str">
        <f t="shared" si="2"/>
        <v>NOT DUE</v>
      </c>
      <c r="K10" s="24" t="s">
        <v>3370</v>
      </c>
      <c r="L10" s="32"/>
    </row>
    <row r="11" spans="1:12" ht="15" customHeight="1">
      <c r="A11" s="12" t="s">
        <v>1212</v>
      </c>
      <c r="B11" s="24" t="s">
        <v>1135</v>
      </c>
      <c r="C11" s="24" t="s">
        <v>1136</v>
      </c>
      <c r="D11" s="34">
        <v>2000</v>
      </c>
      <c r="E11" s="8">
        <v>44082</v>
      </c>
      <c r="F11" s="366">
        <v>44683</v>
      </c>
      <c r="G11" s="304">
        <v>6831</v>
      </c>
      <c r="H11" s="17">
        <f t="shared" si="1"/>
        <v>44773.208333333336</v>
      </c>
      <c r="I11" s="18">
        <f t="shared" si="0"/>
        <v>1517</v>
      </c>
      <c r="J11" s="12" t="str">
        <f t="shared" si="2"/>
        <v>NOT DUE</v>
      </c>
      <c r="K11" s="24" t="s">
        <v>3370</v>
      </c>
      <c r="L11" s="32"/>
    </row>
    <row r="12" spans="1:12" ht="15" customHeight="1">
      <c r="A12" s="12" t="s">
        <v>1213</v>
      </c>
      <c r="B12" s="24" t="s">
        <v>1137</v>
      </c>
      <c r="C12" s="24" t="s">
        <v>1138</v>
      </c>
      <c r="D12" s="34">
        <v>2000</v>
      </c>
      <c r="E12" s="8">
        <v>44082</v>
      </c>
      <c r="F12" s="366">
        <v>44683</v>
      </c>
      <c r="G12" s="304">
        <v>6831</v>
      </c>
      <c r="H12" s="17">
        <f t="shared" si="1"/>
        <v>44773.208333333336</v>
      </c>
      <c r="I12" s="18">
        <f t="shared" si="0"/>
        <v>1517</v>
      </c>
      <c r="J12" s="12" t="str">
        <f t="shared" si="2"/>
        <v>NOT DUE</v>
      </c>
      <c r="K12" s="24" t="s">
        <v>3370</v>
      </c>
      <c r="L12" s="32"/>
    </row>
    <row r="13" spans="1:12" ht="26.45" customHeight="1">
      <c r="A13" s="12" t="s">
        <v>1214</v>
      </c>
      <c r="B13" s="24" t="s">
        <v>1203</v>
      </c>
      <c r="C13" s="24" t="s">
        <v>1139</v>
      </c>
      <c r="D13" s="34">
        <v>2000</v>
      </c>
      <c r="E13" s="8">
        <v>44082</v>
      </c>
      <c r="F13" s="366">
        <v>44683</v>
      </c>
      <c r="G13" s="304">
        <v>6831</v>
      </c>
      <c r="H13" s="17">
        <f t="shared" si="1"/>
        <v>44773.208333333336</v>
      </c>
      <c r="I13" s="18">
        <f t="shared" si="0"/>
        <v>1517</v>
      </c>
      <c r="J13" s="12" t="str">
        <f t="shared" si="2"/>
        <v>NOT DUE</v>
      </c>
      <c r="K13" s="24" t="s">
        <v>3370</v>
      </c>
      <c r="L13" s="32"/>
    </row>
    <row r="14" spans="1:12" ht="26.45" customHeight="1">
      <c r="A14" s="12" t="s">
        <v>1215</v>
      </c>
      <c r="B14" s="24" t="s">
        <v>1204</v>
      </c>
      <c r="C14" s="24" t="s">
        <v>1140</v>
      </c>
      <c r="D14" s="34">
        <v>2000</v>
      </c>
      <c r="E14" s="8">
        <v>44082</v>
      </c>
      <c r="F14" s="366">
        <v>44683</v>
      </c>
      <c r="G14" s="304">
        <v>6831</v>
      </c>
      <c r="H14" s="17">
        <f t="shared" si="1"/>
        <v>44773.208333333336</v>
      </c>
      <c r="I14" s="18">
        <f t="shared" si="0"/>
        <v>1517</v>
      </c>
      <c r="J14" s="12" t="str">
        <f t="shared" si="2"/>
        <v>NOT DUE</v>
      </c>
      <c r="K14" s="24" t="s">
        <v>3370</v>
      </c>
      <c r="L14" s="32"/>
    </row>
    <row r="15" spans="1:12" ht="15" customHeight="1">
      <c r="A15" s="12" t="s">
        <v>1216</v>
      </c>
      <c r="B15" s="24" t="s">
        <v>1141</v>
      </c>
      <c r="C15" s="24" t="s">
        <v>1142</v>
      </c>
      <c r="D15" s="34">
        <v>2000</v>
      </c>
      <c r="E15" s="8">
        <v>44082</v>
      </c>
      <c r="F15" s="366">
        <v>44683</v>
      </c>
      <c r="G15" s="304">
        <v>6831</v>
      </c>
      <c r="H15" s="17">
        <f t="shared" si="1"/>
        <v>44773.208333333336</v>
      </c>
      <c r="I15" s="18">
        <f t="shared" si="0"/>
        <v>1517</v>
      </c>
      <c r="J15" s="12" t="str">
        <f t="shared" si="2"/>
        <v>NOT DUE</v>
      </c>
      <c r="K15" s="24" t="s">
        <v>3370</v>
      </c>
      <c r="L15" s="32"/>
    </row>
    <row r="16" spans="1:12" ht="15" customHeight="1">
      <c r="A16" s="12" t="s">
        <v>1217</v>
      </c>
      <c r="B16" s="24" t="s">
        <v>1143</v>
      </c>
      <c r="C16" s="24" t="s">
        <v>1144</v>
      </c>
      <c r="D16" s="34">
        <v>2000</v>
      </c>
      <c r="E16" s="8">
        <v>44082</v>
      </c>
      <c r="F16" s="366">
        <v>44683</v>
      </c>
      <c r="G16" s="304">
        <v>6831</v>
      </c>
      <c r="H16" s="17">
        <f t="shared" si="1"/>
        <v>44773.208333333336</v>
      </c>
      <c r="I16" s="18">
        <f t="shared" si="0"/>
        <v>1517</v>
      </c>
      <c r="J16" s="12" t="str">
        <f t="shared" si="2"/>
        <v>NOT DUE</v>
      </c>
      <c r="K16" s="24" t="s">
        <v>3370</v>
      </c>
      <c r="L16" s="32"/>
    </row>
    <row r="17" spans="1:12" ht="15" customHeight="1">
      <c r="A17" s="12" t="s">
        <v>1218</v>
      </c>
      <c r="B17" s="24" t="s">
        <v>1145</v>
      </c>
      <c r="C17" s="24" t="s">
        <v>1144</v>
      </c>
      <c r="D17" s="34">
        <v>2000</v>
      </c>
      <c r="E17" s="8">
        <v>44082</v>
      </c>
      <c r="F17" s="366">
        <v>44683</v>
      </c>
      <c r="G17" s="304">
        <v>6831</v>
      </c>
      <c r="H17" s="17">
        <f t="shared" si="1"/>
        <v>44773.208333333336</v>
      </c>
      <c r="I17" s="18">
        <f t="shared" si="0"/>
        <v>1517</v>
      </c>
      <c r="J17" s="12" t="str">
        <f t="shared" si="2"/>
        <v>NOT DUE</v>
      </c>
      <c r="K17" s="24" t="s">
        <v>3370</v>
      </c>
      <c r="L17" s="32"/>
    </row>
    <row r="18" spans="1:12" ht="15" customHeight="1">
      <c r="A18" s="12" t="s">
        <v>1219</v>
      </c>
      <c r="B18" s="24" t="s">
        <v>1146</v>
      </c>
      <c r="C18" s="24" t="s">
        <v>1147</v>
      </c>
      <c r="D18" s="34">
        <v>2000</v>
      </c>
      <c r="E18" s="8">
        <v>44082</v>
      </c>
      <c r="F18" s="366">
        <v>44683</v>
      </c>
      <c r="G18" s="304">
        <v>6831</v>
      </c>
      <c r="H18" s="17">
        <f t="shared" si="1"/>
        <v>44773.208333333336</v>
      </c>
      <c r="I18" s="18">
        <f t="shared" si="0"/>
        <v>1517</v>
      </c>
      <c r="J18" s="12" t="str">
        <f t="shared" si="2"/>
        <v>NOT DUE</v>
      </c>
      <c r="K18" s="24" t="s">
        <v>3370</v>
      </c>
      <c r="L18" s="32"/>
    </row>
    <row r="19" spans="1:12" ht="26.45" customHeight="1">
      <c r="A19" s="12" t="s">
        <v>1220</v>
      </c>
      <c r="B19" s="24" t="s">
        <v>1148</v>
      </c>
      <c r="C19" s="24" t="s">
        <v>1149</v>
      </c>
      <c r="D19" s="34">
        <v>2000</v>
      </c>
      <c r="E19" s="8">
        <v>44082</v>
      </c>
      <c r="F19" s="366">
        <v>44683</v>
      </c>
      <c r="G19" s="304">
        <v>6831</v>
      </c>
      <c r="H19" s="17">
        <f t="shared" si="1"/>
        <v>44773.208333333336</v>
      </c>
      <c r="I19" s="18">
        <f t="shared" si="0"/>
        <v>1517</v>
      </c>
      <c r="J19" s="12" t="str">
        <f t="shared" si="2"/>
        <v>NOT DUE</v>
      </c>
      <c r="K19" s="24" t="s">
        <v>3370</v>
      </c>
      <c r="L19" s="32"/>
    </row>
    <row r="20" spans="1:12" ht="15" customHeight="1">
      <c r="A20" s="12" t="s">
        <v>1221</v>
      </c>
      <c r="B20" s="24" t="s">
        <v>1150</v>
      </c>
      <c r="C20" s="24" t="s">
        <v>1149</v>
      </c>
      <c r="D20" s="34">
        <v>2000</v>
      </c>
      <c r="E20" s="8">
        <v>44082</v>
      </c>
      <c r="F20" s="366">
        <v>44683</v>
      </c>
      <c r="G20" s="304">
        <v>6831</v>
      </c>
      <c r="H20" s="17">
        <f t="shared" si="1"/>
        <v>44773.208333333336</v>
      </c>
      <c r="I20" s="18">
        <f t="shared" si="0"/>
        <v>1517</v>
      </c>
      <c r="J20" s="12" t="str">
        <f t="shared" si="2"/>
        <v>NOT DUE</v>
      </c>
      <c r="K20" s="24" t="s">
        <v>3370</v>
      </c>
      <c r="L20" s="32"/>
    </row>
    <row r="21" spans="1:12" ht="26.45" customHeight="1">
      <c r="A21" s="12" t="s">
        <v>1222</v>
      </c>
      <c r="B21" s="24" t="s">
        <v>1151</v>
      </c>
      <c r="C21" s="24" t="s">
        <v>1152</v>
      </c>
      <c r="D21" s="34">
        <v>2000</v>
      </c>
      <c r="E21" s="8">
        <v>44082</v>
      </c>
      <c r="F21" s="366">
        <v>44683</v>
      </c>
      <c r="G21" s="304">
        <v>6831</v>
      </c>
      <c r="H21" s="17">
        <f t="shared" si="1"/>
        <v>44773.208333333336</v>
      </c>
      <c r="I21" s="18">
        <f t="shared" si="0"/>
        <v>1517</v>
      </c>
      <c r="J21" s="12" t="str">
        <f t="shared" si="2"/>
        <v>NOT DUE</v>
      </c>
      <c r="K21" s="24" t="s">
        <v>3370</v>
      </c>
      <c r="L21" s="32"/>
    </row>
    <row r="22" spans="1:12" ht="26.45" customHeight="1">
      <c r="A22" s="12" t="s">
        <v>1223</v>
      </c>
      <c r="B22" s="24" t="s">
        <v>1205</v>
      </c>
      <c r="C22" s="24" t="s">
        <v>1149</v>
      </c>
      <c r="D22" s="34">
        <v>2000</v>
      </c>
      <c r="E22" s="8">
        <v>44082</v>
      </c>
      <c r="F22" s="366">
        <v>44683</v>
      </c>
      <c r="G22" s="304">
        <v>6831</v>
      </c>
      <c r="H22" s="17">
        <f>IF(I22&lt;=2000,$F$5+(I22/24),"error")</f>
        <v>44773.208333333336</v>
      </c>
      <c r="I22" s="18">
        <f t="shared" si="0"/>
        <v>1517</v>
      </c>
      <c r="J22" s="12" t="str">
        <f t="shared" si="2"/>
        <v>NOT DUE</v>
      </c>
      <c r="K22" s="24" t="s">
        <v>3370</v>
      </c>
      <c r="L22" s="32"/>
    </row>
    <row r="23" spans="1:12" ht="15" customHeight="1">
      <c r="A23" s="12" t="s">
        <v>1224</v>
      </c>
      <c r="B23" s="24" t="s">
        <v>1153</v>
      </c>
      <c r="C23" s="24" t="s">
        <v>1154</v>
      </c>
      <c r="D23" s="34">
        <v>2000</v>
      </c>
      <c r="E23" s="8">
        <v>44082</v>
      </c>
      <c r="F23" s="366">
        <v>44683</v>
      </c>
      <c r="G23" s="304">
        <v>6831</v>
      </c>
      <c r="H23" s="17">
        <f t="shared" si="1"/>
        <v>44773.208333333336</v>
      </c>
      <c r="I23" s="18">
        <f t="shared" si="0"/>
        <v>1517</v>
      </c>
      <c r="J23" s="12" t="str">
        <f t="shared" si="2"/>
        <v>NOT DUE</v>
      </c>
      <c r="K23" s="24" t="s">
        <v>3370</v>
      </c>
      <c r="L23" s="32"/>
    </row>
    <row r="24" spans="1:12" ht="26.45" customHeight="1">
      <c r="A24" s="12" t="s">
        <v>1225</v>
      </c>
      <c r="B24" s="24" t="s">
        <v>1155</v>
      </c>
      <c r="C24" s="24" t="s">
        <v>23</v>
      </c>
      <c r="D24" s="34">
        <v>2000</v>
      </c>
      <c r="E24" s="8">
        <v>44082</v>
      </c>
      <c r="F24" s="366">
        <v>44683</v>
      </c>
      <c r="G24" s="304">
        <v>6831</v>
      </c>
      <c r="H24" s="17">
        <f t="shared" si="1"/>
        <v>44773.208333333336</v>
      </c>
      <c r="I24" s="18">
        <f t="shared" si="0"/>
        <v>1517</v>
      </c>
      <c r="J24" s="12" t="str">
        <f t="shared" si="2"/>
        <v>NOT DUE</v>
      </c>
      <c r="K24" s="24" t="s">
        <v>3370</v>
      </c>
      <c r="L24" s="32"/>
    </row>
    <row r="25" spans="1:12" ht="15" customHeight="1">
      <c r="A25" s="12" t="s">
        <v>1226</v>
      </c>
      <c r="B25" s="24" t="s">
        <v>1156</v>
      </c>
      <c r="C25" s="24" t="s">
        <v>1157</v>
      </c>
      <c r="D25" s="34">
        <v>2000</v>
      </c>
      <c r="E25" s="8">
        <v>44082</v>
      </c>
      <c r="F25" s="366">
        <v>44683</v>
      </c>
      <c r="G25" s="304">
        <v>6831</v>
      </c>
      <c r="H25" s="17">
        <f t="shared" si="1"/>
        <v>44773.208333333336</v>
      </c>
      <c r="I25" s="18">
        <f t="shared" si="0"/>
        <v>1517</v>
      </c>
      <c r="J25" s="12" t="str">
        <f t="shared" si="2"/>
        <v>NOT DUE</v>
      </c>
      <c r="K25" s="24" t="s">
        <v>3370</v>
      </c>
      <c r="L25" s="32"/>
    </row>
    <row r="26" spans="1:12" ht="26.45" customHeight="1">
      <c r="A26" s="12" t="s">
        <v>1227</v>
      </c>
      <c r="B26" s="24" t="s">
        <v>1158</v>
      </c>
      <c r="C26" s="24" t="s">
        <v>1159</v>
      </c>
      <c r="D26" s="34">
        <v>2000</v>
      </c>
      <c r="E26" s="8">
        <v>44082</v>
      </c>
      <c r="F26" s="366">
        <v>44683</v>
      </c>
      <c r="G26" s="304">
        <v>6831</v>
      </c>
      <c r="H26" s="17">
        <f t="shared" si="1"/>
        <v>44773.208333333336</v>
      </c>
      <c r="I26" s="18">
        <f t="shared" si="0"/>
        <v>1517</v>
      </c>
      <c r="J26" s="12" t="str">
        <f t="shared" si="2"/>
        <v>NOT DUE</v>
      </c>
      <c r="K26" s="24" t="s">
        <v>3370</v>
      </c>
      <c r="L26" s="32"/>
    </row>
    <row r="27" spans="1:12" ht="26.45" customHeight="1">
      <c r="A27" s="12" t="s">
        <v>1228</v>
      </c>
      <c r="B27" s="24" t="s">
        <v>1160</v>
      </c>
      <c r="C27" s="24" t="s">
        <v>1149</v>
      </c>
      <c r="D27" s="34">
        <v>2000</v>
      </c>
      <c r="E27" s="8">
        <v>44082</v>
      </c>
      <c r="F27" s="366">
        <v>44683</v>
      </c>
      <c r="G27" s="304">
        <v>6831</v>
      </c>
      <c r="H27" s="17">
        <f t="shared" si="1"/>
        <v>44773.208333333336</v>
      </c>
      <c r="I27" s="18">
        <f t="shared" si="0"/>
        <v>1517</v>
      </c>
      <c r="J27" s="12" t="str">
        <f t="shared" si="2"/>
        <v>NOT DUE</v>
      </c>
      <c r="K27" s="24" t="s">
        <v>3370</v>
      </c>
      <c r="L27" s="32"/>
    </row>
    <row r="28" spans="1:12" ht="26.45" customHeight="1">
      <c r="A28" s="12" t="s">
        <v>1229</v>
      </c>
      <c r="B28" s="24" t="s">
        <v>1161</v>
      </c>
      <c r="C28" s="24" t="s">
        <v>1162</v>
      </c>
      <c r="D28" s="34">
        <v>2000</v>
      </c>
      <c r="E28" s="8">
        <v>44082</v>
      </c>
      <c r="F28" s="366">
        <v>44683</v>
      </c>
      <c r="G28" s="304">
        <v>6831</v>
      </c>
      <c r="H28" s="17">
        <f t="shared" si="1"/>
        <v>44773.208333333336</v>
      </c>
      <c r="I28" s="18">
        <f t="shared" si="0"/>
        <v>1517</v>
      </c>
      <c r="J28" s="12" t="str">
        <f t="shared" si="2"/>
        <v>NOT DUE</v>
      </c>
      <c r="K28" s="24" t="s">
        <v>3370</v>
      </c>
      <c r="L28" s="32"/>
    </row>
    <row r="29" spans="1:12" ht="26.45" customHeight="1">
      <c r="A29" s="12" t="s">
        <v>1230</v>
      </c>
      <c r="B29" s="24" t="s">
        <v>1163</v>
      </c>
      <c r="C29" s="24" t="s">
        <v>1164</v>
      </c>
      <c r="D29" s="34">
        <v>2000</v>
      </c>
      <c r="E29" s="8">
        <v>44082</v>
      </c>
      <c r="F29" s="366">
        <v>44683</v>
      </c>
      <c r="G29" s="304">
        <v>6831</v>
      </c>
      <c r="H29" s="17">
        <f t="shared" si="1"/>
        <v>44773.208333333336</v>
      </c>
      <c r="I29" s="18">
        <f t="shared" si="0"/>
        <v>1517</v>
      </c>
      <c r="J29" s="12" t="str">
        <f t="shared" si="2"/>
        <v>NOT DUE</v>
      </c>
      <c r="K29" s="24" t="s">
        <v>3370</v>
      </c>
      <c r="L29" s="32"/>
    </row>
    <row r="30" spans="1:12" ht="26.45" customHeight="1">
      <c r="A30" s="12" t="s">
        <v>1231</v>
      </c>
      <c r="B30" s="24" t="s">
        <v>1165</v>
      </c>
      <c r="C30" s="24" t="s">
        <v>1138</v>
      </c>
      <c r="D30" s="34">
        <v>2000</v>
      </c>
      <c r="E30" s="8">
        <v>44082</v>
      </c>
      <c r="F30" s="366">
        <v>44683</v>
      </c>
      <c r="G30" s="304">
        <v>6831</v>
      </c>
      <c r="H30" s="17">
        <f t="shared" si="1"/>
        <v>44773.208333333336</v>
      </c>
      <c r="I30" s="18">
        <f t="shared" si="0"/>
        <v>1517</v>
      </c>
      <c r="J30" s="12" t="str">
        <f t="shared" si="2"/>
        <v>NOT DUE</v>
      </c>
      <c r="K30" s="24" t="s">
        <v>3370</v>
      </c>
      <c r="L30" s="32"/>
    </row>
    <row r="31" spans="1:12" ht="26.45" customHeight="1">
      <c r="A31" s="12" t="s">
        <v>1232</v>
      </c>
      <c r="B31" s="24" t="s">
        <v>1206</v>
      </c>
      <c r="C31" s="24" t="s">
        <v>1166</v>
      </c>
      <c r="D31" s="34">
        <v>2000</v>
      </c>
      <c r="E31" s="8">
        <v>44082</v>
      </c>
      <c r="F31" s="366">
        <v>44683</v>
      </c>
      <c r="G31" s="304">
        <v>6831</v>
      </c>
      <c r="H31" s="17">
        <f t="shared" si="1"/>
        <v>44773.208333333336</v>
      </c>
      <c r="I31" s="18">
        <f t="shared" si="0"/>
        <v>1517</v>
      </c>
      <c r="J31" s="12" t="str">
        <f t="shared" si="2"/>
        <v>NOT DUE</v>
      </c>
      <c r="K31" s="24" t="s">
        <v>3370</v>
      </c>
      <c r="L31" s="32"/>
    </row>
    <row r="32" spans="1:12" ht="26.45" customHeight="1">
      <c r="A32" s="12" t="s">
        <v>1233</v>
      </c>
      <c r="B32" s="24" t="s">
        <v>1167</v>
      </c>
      <c r="C32" s="24" t="s">
        <v>1168</v>
      </c>
      <c r="D32" s="34">
        <v>2000</v>
      </c>
      <c r="E32" s="8">
        <v>44082</v>
      </c>
      <c r="F32" s="366">
        <v>44683</v>
      </c>
      <c r="G32" s="304">
        <v>6831</v>
      </c>
      <c r="H32" s="17">
        <f t="shared" si="1"/>
        <v>44773.208333333336</v>
      </c>
      <c r="I32" s="18">
        <f t="shared" si="0"/>
        <v>1517</v>
      </c>
      <c r="J32" s="12" t="str">
        <f t="shared" si="2"/>
        <v>NOT DUE</v>
      </c>
      <c r="K32" s="24" t="s">
        <v>3370</v>
      </c>
      <c r="L32" s="32"/>
    </row>
    <row r="33" spans="1:12" ht="26.45" customHeight="1">
      <c r="A33" s="12" t="s">
        <v>1234</v>
      </c>
      <c r="B33" s="24" t="s">
        <v>1169</v>
      </c>
      <c r="C33" s="24" t="s">
        <v>1170</v>
      </c>
      <c r="D33" s="34">
        <v>2000</v>
      </c>
      <c r="E33" s="8">
        <v>44082</v>
      </c>
      <c r="F33" s="366">
        <v>44683</v>
      </c>
      <c r="G33" s="304">
        <v>6831</v>
      </c>
      <c r="H33" s="17">
        <f t="shared" si="1"/>
        <v>44773.208333333336</v>
      </c>
      <c r="I33" s="18">
        <f t="shared" si="0"/>
        <v>1517</v>
      </c>
      <c r="J33" s="12" t="str">
        <f t="shared" si="2"/>
        <v>NOT DUE</v>
      </c>
      <c r="K33" s="24" t="s">
        <v>3370</v>
      </c>
      <c r="L33" s="32"/>
    </row>
    <row r="34" spans="1:12" ht="26.45" customHeight="1">
      <c r="A34" s="12" t="s">
        <v>1235</v>
      </c>
      <c r="B34" s="24" t="s">
        <v>1171</v>
      </c>
      <c r="C34" s="24" t="s">
        <v>1172</v>
      </c>
      <c r="D34" s="34">
        <v>2000</v>
      </c>
      <c r="E34" s="8">
        <v>44082</v>
      </c>
      <c r="F34" s="366">
        <v>44683</v>
      </c>
      <c r="G34" s="304">
        <v>6831</v>
      </c>
      <c r="H34" s="17">
        <f t="shared" si="1"/>
        <v>44773.208333333336</v>
      </c>
      <c r="I34" s="18">
        <f t="shared" si="0"/>
        <v>1517</v>
      </c>
      <c r="J34" s="12" t="str">
        <f t="shared" si="2"/>
        <v>NOT DUE</v>
      </c>
      <c r="K34" s="24" t="s">
        <v>3370</v>
      </c>
      <c r="L34" s="32"/>
    </row>
    <row r="35" spans="1:12" ht="26.45" customHeight="1">
      <c r="A35" s="12" t="s">
        <v>1236</v>
      </c>
      <c r="B35" s="24" t="s">
        <v>1173</v>
      </c>
      <c r="C35" s="24" t="s">
        <v>1174</v>
      </c>
      <c r="D35" s="34">
        <v>2000</v>
      </c>
      <c r="E35" s="8">
        <v>44082</v>
      </c>
      <c r="F35" s="366">
        <v>44683</v>
      </c>
      <c r="G35" s="304">
        <v>6831</v>
      </c>
      <c r="H35" s="17">
        <f t="shared" si="1"/>
        <v>44773.208333333336</v>
      </c>
      <c r="I35" s="18">
        <f t="shared" si="0"/>
        <v>1517</v>
      </c>
      <c r="J35" s="12" t="str">
        <f t="shared" si="2"/>
        <v>NOT DUE</v>
      </c>
      <c r="K35" s="24" t="s">
        <v>3370</v>
      </c>
      <c r="L35" s="32"/>
    </row>
    <row r="36" spans="1:12" ht="26.45" customHeight="1">
      <c r="A36" s="12" t="s">
        <v>1237</v>
      </c>
      <c r="B36" s="24" t="s">
        <v>1175</v>
      </c>
      <c r="C36" s="24" t="s">
        <v>748</v>
      </c>
      <c r="D36" s="34">
        <v>2000</v>
      </c>
      <c r="E36" s="8">
        <v>44082</v>
      </c>
      <c r="F36" s="366">
        <v>44683</v>
      </c>
      <c r="G36" s="304">
        <v>6831</v>
      </c>
      <c r="H36" s="17">
        <f t="shared" si="1"/>
        <v>44773.208333333336</v>
      </c>
      <c r="I36" s="18">
        <f t="shared" si="0"/>
        <v>1517</v>
      </c>
      <c r="J36" s="12" t="str">
        <f t="shared" si="2"/>
        <v>NOT DUE</v>
      </c>
      <c r="K36" s="24" t="s">
        <v>3370</v>
      </c>
      <c r="L36" s="32"/>
    </row>
    <row r="37" spans="1:12" ht="15" customHeight="1">
      <c r="A37" s="12" t="s">
        <v>1238</v>
      </c>
      <c r="B37" s="24" t="s">
        <v>1176</v>
      </c>
      <c r="C37" s="24" t="s">
        <v>35</v>
      </c>
      <c r="D37" s="34">
        <v>4000</v>
      </c>
      <c r="E37" s="8">
        <v>44082</v>
      </c>
      <c r="F37" s="306">
        <v>44683</v>
      </c>
      <c r="G37" s="304">
        <v>6831</v>
      </c>
      <c r="H37" s="17">
        <f>IF(I37&lt;=4000,$F$5+(I37/24),"error")</f>
        <v>44856.541666666664</v>
      </c>
      <c r="I37" s="18">
        <f t="shared" si="0"/>
        <v>3517</v>
      </c>
      <c r="J37" s="12" t="str">
        <f t="shared" si="2"/>
        <v>NOT DUE</v>
      </c>
      <c r="K37" s="24" t="s">
        <v>3370</v>
      </c>
      <c r="L37" s="32"/>
    </row>
    <row r="38" spans="1:12" ht="26.45" customHeight="1">
      <c r="A38" s="12" t="s">
        <v>1239</v>
      </c>
      <c r="B38" s="24" t="s">
        <v>1207</v>
      </c>
      <c r="C38" s="24" t="s">
        <v>1177</v>
      </c>
      <c r="D38" s="34">
        <v>2000</v>
      </c>
      <c r="E38" s="8">
        <v>44082</v>
      </c>
      <c r="F38" s="366">
        <v>44683</v>
      </c>
      <c r="G38" s="304">
        <v>6831</v>
      </c>
      <c r="H38" s="17">
        <f t="shared" si="1"/>
        <v>44773.208333333336</v>
      </c>
      <c r="I38" s="18">
        <f t="shared" si="0"/>
        <v>1517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44737.75</v>
      </c>
      <c r="I39" s="18">
        <f t="shared" si="0"/>
        <v>666</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44737.75</v>
      </c>
      <c r="I40" s="18">
        <f t="shared" si="0"/>
        <v>666</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44737.75</v>
      </c>
      <c r="I41" s="18">
        <f t="shared" si="0"/>
        <v>666</v>
      </c>
      <c r="J41" s="12" t="str">
        <f t="shared" si="2"/>
        <v>NOT DUE</v>
      </c>
      <c r="K41" s="24"/>
      <c r="L41" s="32"/>
    </row>
    <row r="42" spans="1:12" ht="26.45" customHeight="1">
      <c r="A42" s="12" t="s">
        <v>1243</v>
      </c>
      <c r="B42" s="24" t="s">
        <v>1182</v>
      </c>
      <c r="C42" s="24" t="s">
        <v>1181</v>
      </c>
      <c r="D42" s="34">
        <v>2000</v>
      </c>
      <c r="E42" s="8">
        <v>44082</v>
      </c>
      <c r="F42" s="366">
        <v>44683</v>
      </c>
      <c r="G42" s="304">
        <v>6831</v>
      </c>
      <c r="H42" s="17">
        <f t="shared" ref="H42:H43" si="4">IF(I42&lt;=2000,$F$5+(I42/24),"error")</f>
        <v>44773.208333333336</v>
      </c>
      <c r="I42" s="18">
        <f t="shared" si="0"/>
        <v>1517</v>
      </c>
      <c r="J42" s="12" t="str">
        <f t="shared" si="2"/>
        <v>NOT DUE</v>
      </c>
      <c r="K42" s="24"/>
      <c r="L42" s="32"/>
    </row>
    <row r="43" spans="1:12" ht="26.45" customHeight="1">
      <c r="A43" s="12" t="s">
        <v>1244</v>
      </c>
      <c r="B43" s="24" t="s">
        <v>1187</v>
      </c>
      <c r="C43" s="24" t="s">
        <v>1188</v>
      </c>
      <c r="D43" s="34">
        <v>2000</v>
      </c>
      <c r="E43" s="8">
        <v>44082</v>
      </c>
      <c r="F43" s="366">
        <v>44683</v>
      </c>
      <c r="G43" s="304">
        <v>6831</v>
      </c>
      <c r="H43" s="17">
        <f t="shared" si="4"/>
        <v>44773.208333333336</v>
      </c>
      <c r="I43" s="18">
        <f t="shared" si="0"/>
        <v>1517</v>
      </c>
      <c r="J43" s="12" t="str">
        <f t="shared" si="2"/>
        <v>NOT DUE</v>
      </c>
      <c r="K43" s="24"/>
      <c r="L43" s="32"/>
    </row>
    <row r="44" spans="1:12" ht="15" customHeight="1">
      <c r="A44" s="12" t="s">
        <v>1245</v>
      </c>
      <c r="B44" s="24" t="s">
        <v>1183</v>
      </c>
      <c r="C44" s="24" t="s">
        <v>1184</v>
      </c>
      <c r="D44" s="34">
        <v>4000</v>
      </c>
      <c r="E44" s="8">
        <v>44082</v>
      </c>
      <c r="F44" s="366">
        <v>44683</v>
      </c>
      <c r="G44" s="304">
        <v>6831</v>
      </c>
      <c r="H44" s="17">
        <f t="shared" ref="H44:H45" si="5">IF(I44&lt;=4000,$F$5+(I44/24),"error")</f>
        <v>44856.541666666664</v>
      </c>
      <c r="I44" s="18">
        <f t="shared" si="0"/>
        <v>3517</v>
      </c>
      <c r="J44" s="12" t="str">
        <f t="shared" si="2"/>
        <v>NOT DUE</v>
      </c>
      <c r="K44" s="24"/>
      <c r="L44" s="32"/>
    </row>
    <row r="45" spans="1:12" ht="15" customHeight="1">
      <c r="A45" s="12" t="s">
        <v>1246</v>
      </c>
      <c r="B45" s="24" t="s">
        <v>1185</v>
      </c>
      <c r="C45" s="24" t="s">
        <v>1186</v>
      </c>
      <c r="D45" s="34">
        <v>4000</v>
      </c>
      <c r="E45" s="8">
        <v>44082</v>
      </c>
      <c r="F45" s="366">
        <v>44683</v>
      </c>
      <c r="G45" s="304">
        <v>6831</v>
      </c>
      <c r="H45" s="17">
        <f t="shared" si="5"/>
        <v>44856.541666666664</v>
      </c>
      <c r="I45" s="18">
        <f t="shared" si="0"/>
        <v>3517</v>
      </c>
      <c r="J45" s="12" t="str">
        <f t="shared" si="2"/>
        <v>NOT DUE</v>
      </c>
      <c r="K45" s="24"/>
      <c r="L45" s="32"/>
    </row>
    <row r="46" spans="1:12" ht="15" customHeight="1">
      <c r="A46" s="12" t="s">
        <v>1247</v>
      </c>
      <c r="B46" s="24" t="s">
        <v>1189</v>
      </c>
      <c r="C46" s="24" t="s">
        <v>1190</v>
      </c>
      <c r="D46" s="34">
        <v>2000</v>
      </c>
      <c r="E46" s="8">
        <v>44082</v>
      </c>
      <c r="F46" s="366">
        <v>44683</v>
      </c>
      <c r="G46" s="304">
        <v>6831</v>
      </c>
      <c r="H46" s="17">
        <f t="shared" ref="H46" si="6">IF(I46&lt;=2000,$F$5+(I46/24),"error")</f>
        <v>44773.208333333336</v>
      </c>
      <c r="I46" s="18">
        <f t="shared" si="0"/>
        <v>1517</v>
      </c>
      <c r="J46" s="12" t="str">
        <f t="shared" si="2"/>
        <v>NOT DUE</v>
      </c>
      <c r="K46" s="24"/>
      <c r="L46" s="32"/>
    </row>
    <row r="47" spans="1:12" ht="15" customHeight="1">
      <c r="A47" s="12" t="s">
        <v>1248</v>
      </c>
      <c r="B47" s="24" t="s">
        <v>1191</v>
      </c>
      <c r="C47" s="24" t="s">
        <v>1192</v>
      </c>
      <c r="D47" s="34">
        <v>8000</v>
      </c>
      <c r="E47" s="8">
        <v>44082</v>
      </c>
      <c r="F47" s="366">
        <v>44683</v>
      </c>
      <c r="G47" s="304">
        <v>6831</v>
      </c>
      <c r="H47" s="17">
        <f>IF(I47&lt;=8000,$F$5+(I47/24),"error")</f>
        <v>45023.208333333336</v>
      </c>
      <c r="I47" s="18">
        <f t="shared" si="0"/>
        <v>7517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44737.75</v>
      </c>
      <c r="I48" s="18">
        <f t="shared" si="0"/>
        <v>666</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44738.583333333336</v>
      </c>
      <c r="I49" s="18">
        <f t="shared" si="0"/>
        <v>686</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44738.583333333336</v>
      </c>
      <c r="I50" s="18">
        <f t="shared" si="0"/>
        <v>686</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44738.583333333336</v>
      </c>
      <c r="I51" s="18">
        <f t="shared" si="0"/>
        <v>686</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44738.583333333336</v>
      </c>
      <c r="I52" s="18">
        <f t="shared" si="0"/>
        <v>686</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45071.916666666664</v>
      </c>
      <c r="I53" s="18">
        <f t="shared" si="0"/>
        <v>8686</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45071.916666666664</v>
      </c>
      <c r="I54" s="18">
        <f t="shared" si="0"/>
        <v>8686</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44738.583333333336</v>
      </c>
      <c r="I55" s="18">
        <f t="shared" si="0"/>
        <v>686</v>
      </c>
      <c r="J55" s="12" t="str">
        <f t="shared" si="2"/>
        <v>NOT DUE</v>
      </c>
      <c r="K55" s="24"/>
      <c r="L55" s="32"/>
    </row>
    <row r="56" spans="1:12" ht="24">
      <c r="A56" s="12" t="s">
        <v>1273</v>
      </c>
      <c r="B56" s="24" t="s">
        <v>1258</v>
      </c>
      <c r="C56" s="24" t="s">
        <v>1259</v>
      </c>
      <c r="D56" s="34">
        <v>8000</v>
      </c>
      <c r="E56" s="8">
        <v>44082</v>
      </c>
      <c r="F56" s="8">
        <v>44082</v>
      </c>
      <c r="G56" s="20">
        <v>0</v>
      </c>
      <c r="H56" s="17">
        <f t="shared" si="8"/>
        <v>44738.583333333336</v>
      </c>
      <c r="I56" s="18">
        <f t="shared" si="0"/>
        <v>686</v>
      </c>
      <c r="J56" s="12" t="str">
        <f t="shared" si="2"/>
        <v>NOT DUE</v>
      </c>
      <c r="K56" s="24"/>
      <c r="L56" s="32"/>
    </row>
    <row r="57" spans="1:12">
      <c r="A57" s="12" t="s">
        <v>1274</v>
      </c>
      <c r="B57" s="24" t="s">
        <v>1260</v>
      </c>
      <c r="C57" s="24" t="s">
        <v>1261</v>
      </c>
      <c r="D57" s="34">
        <v>8000</v>
      </c>
      <c r="E57" s="8">
        <v>44082</v>
      </c>
      <c r="F57" s="8">
        <v>44082</v>
      </c>
      <c r="G57" s="20">
        <v>0</v>
      </c>
      <c r="H57" s="17">
        <f t="shared" si="8"/>
        <v>44738.583333333336</v>
      </c>
      <c r="I57" s="18">
        <f t="shared" si="0"/>
        <v>686</v>
      </c>
      <c r="J57" s="12" t="str">
        <f t="shared" si="2"/>
        <v>NOT DUE</v>
      </c>
      <c r="K57" s="24" t="s">
        <v>3371</v>
      </c>
      <c r="L57" s="32"/>
    </row>
    <row r="58" spans="1:12">
      <c r="A58" s="12" t="s">
        <v>1275</v>
      </c>
      <c r="B58" s="24" t="s">
        <v>1262</v>
      </c>
      <c r="C58" s="24" t="s">
        <v>1263</v>
      </c>
      <c r="D58" s="34">
        <v>8000</v>
      </c>
      <c r="E58" s="8">
        <v>44082</v>
      </c>
      <c r="F58" s="8">
        <v>44082</v>
      </c>
      <c r="G58" s="20">
        <v>0</v>
      </c>
      <c r="H58" s="17">
        <f t="shared" si="8"/>
        <v>44738.583333333336</v>
      </c>
      <c r="I58" s="18">
        <f t="shared" si="0"/>
        <v>686</v>
      </c>
      <c r="J58" s="12" t="str">
        <f t="shared" si="2"/>
        <v>NOT DUE</v>
      </c>
      <c r="K58" s="24"/>
      <c r="L58" s="32"/>
    </row>
    <row r="59" spans="1:12" ht="24">
      <c r="A59" s="12" t="s">
        <v>1276</v>
      </c>
      <c r="B59" s="24" t="s">
        <v>1264</v>
      </c>
      <c r="C59" s="24" t="s">
        <v>1265</v>
      </c>
      <c r="D59" s="34">
        <v>8000</v>
      </c>
      <c r="E59" s="8">
        <v>44082</v>
      </c>
      <c r="F59" s="8">
        <v>44082</v>
      </c>
      <c r="G59" s="20">
        <v>0</v>
      </c>
      <c r="H59" s="17">
        <f t="shared" si="8"/>
        <v>44738.583333333336</v>
      </c>
      <c r="I59" s="18">
        <f t="shared" si="0"/>
        <v>686</v>
      </c>
      <c r="J59" s="12" t="str">
        <f t="shared" si="2"/>
        <v>NOT DUE</v>
      </c>
      <c r="K59" s="24" t="s">
        <v>3371</v>
      </c>
      <c r="L59" s="32"/>
    </row>
    <row r="60" spans="1:12">
      <c r="A60" s="12" t="s">
        <v>1277</v>
      </c>
      <c r="B60" s="24" t="s">
        <v>1266</v>
      </c>
      <c r="C60" s="24" t="s">
        <v>1267</v>
      </c>
      <c r="D60" s="34">
        <v>8000</v>
      </c>
      <c r="E60" s="8">
        <v>44082</v>
      </c>
      <c r="F60" s="8">
        <v>44082</v>
      </c>
      <c r="G60" s="20">
        <v>0</v>
      </c>
      <c r="H60" s="17">
        <f t="shared" si="8"/>
        <v>44738.583333333336</v>
      </c>
      <c r="I60" s="18">
        <f t="shared" si="0"/>
        <v>686</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44738.583333333336</v>
      </c>
      <c r="I61" s="18">
        <f t="shared" si="0"/>
        <v>686</v>
      </c>
      <c r="J61" s="12" t="str">
        <f t="shared" si="2"/>
        <v>NOT DUE</v>
      </c>
      <c r="K61" s="24" t="s">
        <v>3371</v>
      </c>
      <c r="L61" s="32"/>
    </row>
    <row r="62" spans="1:12">
      <c r="A62" s="12" t="s">
        <v>1279</v>
      </c>
      <c r="B62" s="24" t="s">
        <v>1270</v>
      </c>
      <c r="C62" s="24" t="s">
        <v>1271</v>
      </c>
      <c r="D62" s="34">
        <v>8000</v>
      </c>
      <c r="E62" s="8">
        <v>44082</v>
      </c>
      <c r="F62" s="8">
        <v>44082</v>
      </c>
      <c r="G62" s="20">
        <v>0</v>
      </c>
      <c r="H62" s="17">
        <f t="shared" si="8"/>
        <v>44738.583333333336</v>
      </c>
      <c r="I62" s="18">
        <f t="shared" si="0"/>
        <v>686</v>
      </c>
      <c r="J62" s="12" t="str">
        <f t="shared" si="2"/>
        <v>NOT DUE</v>
      </c>
      <c r="K62" s="24" t="s">
        <v>3371</v>
      </c>
      <c r="L62" s="32"/>
    </row>
    <row r="63" spans="1:12">
      <c r="A63" s="12" t="s">
        <v>1285</v>
      </c>
      <c r="B63" s="24" t="s">
        <v>1280</v>
      </c>
      <c r="C63" s="24" t="s">
        <v>748</v>
      </c>
      <c r="D63" s="34">
        <v>2000</v>
      </c>
      <c r="E63" s="8">
        <v>44082</v>
      </c>
      <c r="F63" s="366">
        <v>44683</v>
      </c>
      <c r="G63" s="304">
        <v>6831</v>
      </c>
      <c r="H63" s="17">
        <f>IF(I63&lt;=2000,$F$5+(I63/24),"error")</f>
        <v>44773.208333333336</v>
      </c>
      <c r="I63" s="18">
        <f t="shared" si="0"/>
        <v>1517</v>
      </c>
      <c r="J63" s="12" t="str">
        <f t="shared" si="2"/>
        <v>NOT DUE</v>
      </c>
      <c r="K63" s="24" t="s">
        <v>3370</v>
      </c>
      <c r="L63" s="32"/>
    </row>
    <row r="64" spans="1:12" ht="24">
      <c r="A64" s="12" t="s">
        <v>1286</v>
      </c>
      <c r="B64" s="24" t="s">
        <v>1281</v>
      </c>
      <c r="C64" s="24" t="s">
        <v>1149</v>
      </c>
      <c r="D64" s="34">
        <v>2000</v>
      </c>
      <c r="E64" s="8">
        <v>44082</v>
      </c>
      <c r="F64" s="366">
        <v>44683</v>
      </c>
      <c r="G64" s="304">
        <v>6831</v>
      </c>
      <c r="H64" s="17">
        <f>IF(I64&lt;=2000,$F$5+(I64/24),"error")</f>
        <v>44773.208333333336</v>
      </c>
      <c r="I64" s="18">
        <f t="shared" si="0"/>
        <v>1517</v>
      </c>
      <c r="J64" s="12" t="str">
        <f t="shared" si="2"/>
        <v>NOT DUE</v>
      </c>
      <c r="K64" s="24" t="s">
        <v>3370</v>
      </c>
      <c r="L64" s="32"/>
    </row>
    <row r="65" spans="1:12">
      <c r="A65" s="12" t="s">
        <v>1287</v>
      </c>
      <c r="B65" s="24" t="s">
        <v>1282</v>
      </c>
      <c r="C65" s="24" t="s">
        <v>748</v>
      </c>
      <c r="D65" s="34">
        <v>2000</v>
      </c>
      <c r="E65" s="8">
        <v>44082</v>
      </c>
      <c r="F65" s="366">
        <v>44683</v>
      </c>
      <c r="G65" s="304">
        <v>6831</v>
      </c>
      <c r="H65" s="17">
        <f>IF(I65&lt;=2000,$F$5+(I65/24),"error")</f>
        <v>44773.208333333336</v>
      </c>
      <c r="I65" s="18">
        <f t="shared" si="0"/>
        <v>1517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44737.75</v>
      </c>
      <c r="I66" s="18">
        <f t="shared" si="0"/>
        <v>666</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44738.583333333336</v>
      </c>
      <c r="I67" s="18">
        <f t="shared" si="0"/>
        <v>686</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44738.583333333336</v>
      </c>
      <c r="I68" s="18">
        <f t="shared" si="0"/>
        <v>686</v>
      </c>
      <c r="J68" s="12" t="str">
        <f t="shared" si="2"/>
        <v>NOT DUE</v>
      </c>
      <c r="K68" s="24" t="s">
        <v>3371</v>
      </c>
      <c r="L68" s="32"/>
    </row>
    <row r="69" spans="1:12">
      <c r="A69" s="12" t="s">
        <v>1298</v>
      </c>
      <c r="B69" s="24" t="s">
        <v>1292</v>
      </c>
      <c r="C69" s="24" t="s">
        <v>1293</v>
      </c>
      <c r="D69" s="34">
        <v>8000</v>
      </c>
      <c r="E69" s="8">
        <v>44082</v>
      </c>
      <c r="F69" s="8">
        <v>44082</v>
      </c>
      <c r="G69" s="20">
        <v>0</v>
      </c>
      <c r="H69" s="17">
        <f t="shared" si="9"/>
        <v>44738.583333333336</v>
      </c>
      <c r="I69" s="18">
        <f t="shared" si="0"/>
        <v>686</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45071.916666666664</v>
      </c>
      <c r="I70" s="18">
        <f t="shared" si="0"/>
        <v>8686</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45071.916666666664</v>
      </c>
      <c r="I71" s="18">
        <f t="shared" si="0"/>
        <v>8686</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44737.75</v>
      </c>
      <c r="I72" s="18">
        <f t="shared" ref="I72:I120" si="10">D72-($F$4-G72)</f>
        <v>666</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44737.75</v>
      </c>
      <c r="I73" s="18">
        <f t="shared" si="10"/>
        <v>666</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44738.583333333336</v>
      </c>
      <c r="I74" s="18">
        <f t="shared" si="10"/>
        <v>686</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44738.583333333336</v>
      </c>
      <c r="I75" s="18">
        <f t="shared" si="10"/>
        <v>686</v>
      </c>
      <c r="J75" s="12" t="str">
        <f t="shared" si="11"/>
        <v>NOT DUE</v>
      </c>
      <c r="K75" s="24" t="s">
        <v>3371</v>
      </c>
      <c r="L75" s="32"/>
    </row>
    <row r="76" spans="1:12">
      <c r="A76" s="12" t="s">
        <v>1312</v>
      </c>
      <c r="B76" s="24" t="s">
        <v>1307</v>
      </c>
      <c r="C76" s="24" t="s">
        <v>1198</v>
      </c>
      <c r="D76" s="34">
        <v>8000</v>
      </c>
      <c r="E76" s="8">
        <v>44082</v>
      </c>
      <c r="F76" s="8">
        <v>44082</v>
      </c>
      <c r="G76" s="20">
        <v>0</v>
      </c>
      <c r="H76" s="17">
        <f t="shared" si="12"/>
        <v>44738.583333333336</v>
      </c>
      <c r="I76" s="18">
        <f t="shared" si="10"/>
        <v>686</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45071.916666666664</v>
      </c>
      <c r="I77" s="18">
        <f t="shared" si="10"/>
        <v>8686</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45071.916666666664</v>
      </c>
      <c r="I78" s="18">
        <f t="shared" si="10"/>
        <v>8686</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45071.916666666664</v>
      </c>
      <c r="I79" s="18">
        <f t="shared" si="10"/>
        <v>8686</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45071.916666666664</v>
      </c>
      <c r="I80" s="18">
        <f t="shared" si="10"/>
        <v>8686</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45071.916666666664</v>
      </c>
      <c r="I81" s="18">
        <f t="shared" si="10"/>
        <v>8686</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45071.916666666664</v>
      </c>
      <c r="I82" s="18">
        <f t="shared" si="10"/>
        <v>8686</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44738.583333333336</v>
      </c>
      <c r="I83" s="18">
        <f t="shared" si="10"/>
        <v>686</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44738.583333333336</v>
      </c>
      <c r="I84" s="18">
        <f t="shared" si="10"/>
        <v>686</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44738.583333333336</v>
      </c>
      <c r="I85" s="18">
        <f t="shared" si="10"/>
        <v>686</v>
      </c>
      <c r="J85" s="12" t="str">
        <f t="shared" si="11"/>
        <v>NOT DUE</v>
      </c>
      <c r="K85" s="24" t="s">
        <v>3373</v>
      </c>
      <c r="L85" s="32"/>
    </row>
    <row r="86" spans="1:12">
      <c r="A86" s="12" t="s">
        <v>1343</v>
      </c>
      <c r="B86" s="24" t="s">
        <v>1324</v>
      </c>
      <c r="C86" s="24" t="s">
        <v>1198</v>
      </c>
      <c r="D86" s="34">
        <v>8000</v>
      </c>
      <c r="E86" s="8">
        <v>44082</v>
      </c>
      <c r="F86" s="8">
        <v>44082</v>
      </c>
      <c r="G86" s="20">
        <v>0</v>
      </c>
      <c r="H86" s="17">
        <f t="shared" si="14"/>
        <v>44738.583333333336</v>
      </c>
      <c r="I86" s="18">
        <f t="shared" si="10"/>
        <v>686</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44738.583333333336</v>
      </c>
      <c r="I87" s="18">
        <f t="shared" si="10"/>
        <v>686</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44738.583333333336</v>
      </c>
      <c r="I88" s="18">
        <f t="shared" si="10"/>
        <v>686</v>
      </c>
      <c r="J88" s="12" t="str">
        <f t="shared" si="11"/>
        <v>NOT DUE</v>
      </c>
      <c r="K88" s="24" t="s">
        <v>3373</v>
      </c>
      <c r="L88" s="32"/>
    </row>
    <row r="89" spans="1:12">
      <c r="A89" s="12" t="s">
        <v>1346</v>
      </c>
      <c r="B89" s="24" t="s">
        <v>1329</v>
      </c>
      <c r="C89" s="24" t="s">
        <v>1198</v>
      </c>
      <c r="D89" s="34">
        <v>8000</v>
      </c>
      <c r="E89" s="8">
        <v>44082</v>
      </c>
      <c r="F89" s="8">
        <v>44082</v>
      </c>
      <c r="G89" s="20">
        <v>0</v>
      </c>
      <c r="H89" s="17">
        <f t="shared" si="14"/>
        <v>44738.583333333336</v>
      </c>
      <c r="I89" s="18">
        <f t="shared" si="10"/>
        <v>686</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44738.583333333336</v>
      </c>
      <c r="I90" s="18">
        <f t="shared" si="10"/>
        <v>686</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44738.583333333336</v>
      </c>
      <c r="I91" s="18">
        <f t="shared" si="10"/>
        <v>686</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44738.583333333336</v>
      </c>
      <c r="I92" s="18">
        <f t="shared" si="10"/>
        <v>686</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44738.583333333336</v>
      </c>
      <c r="I93" s="18">
        <f t="shared" si="10"/>
        <v>686</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44738.583333333336</v>
      </c>
      <c r="I94" s="18">
        <f t="shared" si="10"/>
        <v>686</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44738.583333333336</v>
      </c>
      <c r="I95" s="18">
        <f t="shared" si="10"/>
        <v>686</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44738.583333333336</v>
      </c>
      <c r="I96" s="18">
        <f t="shared" si="10"/>
        <v>686</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45071.916666666664</v>
      </c>
      <c r="I97" s="18">
        <f t="shared" si="10"/>
        <v>8686</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45071.916666666664</v>
      </c>
      <c r="I98" s="18">
        <f t="shared" si="10"/>
        <v>8686</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44738.583333333336</v>
      </c>
      <c r="I99" s="18">
        <f t="shared" si="10"/>
        <v>686</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45071.916666666664</v>
      </c>
      <c r="I100" s="18">
        <f t="shared" si="10"/>
        <v>8686</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44738.583333333336</v>
      </c>
      <c r="I101" s="18">
        <f t="shared" si="10"/>
        <v>686</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44737.75</v>
      </c>
      <c r="I102" s="18">
        <f t="shared" si="10"/>
        <v>666</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44738.583333333336</v>
      </c>
      <c r="I103" s="18">
        <f t="shared" si="10"/>
        <v>686</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44738.583333333336</v>
      </c>
      <c r="I104" s="18">
        <f t="shared" si="10"/>
        <v>686</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44738.583333333336</v>
      </c>
      <c r="I105" s="18">
        <f t="shared" si="10"/>
        <v>686</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44738.583333333336</v>
      </c>
      <c r="I106" s="18">
        <f t="shared" si="10"/>
        <v>686</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44738.583333333336</v>
      </c>
      <c r="I107" s="18">
        <f t="shared" si="10"/>
        <v>686</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45071.916666666664</v>
      </c>
      <c r="I108" s="18">
        <f t="shared" si="10"/>
        <v>8686</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44738.583333333336</v>
      </c>
      <c r="I109" s="18">
        <f t="shared" si="10"/>
        <v>686</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44738.583333333336</v>
      </c>
      <c r="I110" s="18">
        <f t="shared" si="10"/>
        <v>686</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44738.583333333336</v>
      </c>
      <c r="I111" s="18">
        <f t="shared" si="10"/>
        <v>686</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44738.583333333336</v>
      </c>
      <c r="I112" s="18">
        <f t="shared" si="10"/>
        <v>686</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44738.583333333336</v>
      </c>
      <c r="I113" s="18">
        <f t="shared" si="10"/>
        <v>686</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44738.583333333336</v>
      </c>
      <c r="I114" s="18">
        <f t="shared" si="10"/>
        <v>686</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44738.583333333336</v>
      </c>
      <c r="I115" s="18">
        <f t="shared" si="10"/>
        <v>686</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44738.583333333336</v>
      </c>
      <c r="I116" s="18">
        <f t="shared" si="10"/>
        <v>686</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44738.583333333336</v>
      </c>
      <c r="I117" s="18">
        <f t="shared" si="10"/>
        <v>686</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44737.75</v>
      </c>
      <c r="I118" s="18">
        <f t="shared" si="10"/>
        <v>666</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45405.25</v>
      </c>
      <c r="I119" s="18">
        <f t="shared" si="10"/>
        <v>16686</v>
      </c>
      <c r="J119" s="12" t="str">
        <f t="shared" si="11"/>
        <v>NOT DUE</v>
      </c>
      <c r="K119" s="24"/>
      <c r="L119" s="32"/>
    </row>
    <row r="120" spans="1:12" ht="36">
      <c r="A120" s="12" t="s">
        <v>1408</v>
      </c>
      <c r="B120" s="24" t="s">
        <v>1396</v>
      </c>
      <c r="C120" s="24" t="s">
        <v>35</v>
      </c>
      <c r="D120" s="34">
        <v>4000</v>
      </c>
      <c r="E120" s="8">
        <v>44082</v>
      </c>
      <c r="F120" s="306">
        <v>44651</v>
      </c>
      <c r="G120" s="20">
        <v>6783</v>
      </c>
      <c r="H120" s="17">
        <f>IF(I120&lt;=4000,$F$5+(I120/24),"error")</f>
        <v>44854.541666666664</v>
      </c>
      <c r="I120" s="18">
        <f t="shared" si="10"/>
        <v>3469</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3518</v>
      </c>
      <c r="D3" s="521" t="s">
        <v>12</v>
      </c>
      <c r="E3" s="521"/>
      <c r="F3" s="249" t="s">
        <v>3519</v>
      </c>
    </row>
    <row r="4" spans="1:12" ht="18" customHeight="1">
      <c r="A4" s="520" t="s">
        <v>74</v>
      </c>
      <c r="B4" s="520"/>
      <c r="C4" s="29" t="s">
        <v>4642</v>
      </c>
      <c r="D4" s="521" t="s">
        <v>2072</v>
      </c>
      <c r="E4" s="521"/>
      <c r="F4" s="246">
        <f>'Running Hours'!B44</f>
        <v>5781.9</v>
      </c>
    </row>
    <row r="5" spans="1:12" ht="18" customHeight="1">
      <c r="A5" s="520" t="s">
        <v>75</v>
      </c>
      <c r="B5" s="520"/>
      <c r="C5" s="30" t="s">
        <v>4641</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44735.629166666666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44735.629166666666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44818.962500000001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44735.629166666666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44735.629166666666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466</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466</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466</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101</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101</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101</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466</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466</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27"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1410</v>
      </c>
      <c r="D3" s="521" t="s">
        <v>12</v>
      </c>
      <c r="E3" s="521"/>
      <c r="F3" s="249" t="s">
        <v>1411</v>
      </c>
    </row>
    <row r="4" spans="1:12" ht="18" customHeight="1">
      <c r="A4" s="520" t="s">
        <v>74</v>
      </c>
      <c r="B4" s="520"/>
      <c r="C4" s="29" t="s">
        <v>4643</v>
      </c>
      <c r="D4" s="521" t="s">
        <v>2072</v>
      </c>
      <c r="E4" s="521"/>
      <c r="F4" s="246">
        <f>'Running Hours'!B22</f>
        <v>6903</v>
      </c>
    </row>
    <row r="5" spans="1:12" ht="18" customHeight="1">
      <c r="A5" s="520" t="s">
        <v>75</v>
      </c>
      <c r="B5" s="520"/>
      <c r="C5" s="30" t="s">
        <v>4646</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44759.041666666664</v>
      </c>
      <c r="I8" s="18">
        <f t="shared" ref="I8:I71" si="0">D8-($F$4-G8)</f>
        <v>1177</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44759.041666666664</v>
      </c>
      <c r="I9" s="18">
        <f t="shared" si="0"/>
        <v>1177</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44759.041666666664</v>
      </c>
      <c r="I10" s="18">
        <f t="shared" si="0"/>
        <v>1177</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44759.041666666664</v>
      </c>
      <c r="I11" s="18">
        <f t="shared" si="0"/>
        <v>1177</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44759.041666666664</v>
      </c>
      <c r="I12" s="18">
        <f t="shared" si="0"/>
        <v>1177</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44759.041666666664</v>
      </c>
      <c r="I13" s="18">
        <f t="shared" si="0"/>
        <v>1177</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44759.041666666664</v>
      </c>
      <c r="I14" s="18">
        <f t="shared" si="0"/>
        <v>1177</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44759.041666666664</v>
      </c>
      <c r="I15" s="18">
        <f t="shared" si="0"/>
        <v>1177</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44759.041666666664</v>
      </c>
      <c r="I16" s="18">
        <f t="shared" si="0"/>
        <v>1177</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44759.041666666664</v>
      </c>
      <c r="I17" s="18">
        <f t="shared" si="0"/>
        <v>1177</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44759.041666666664</v>
      </c>
      <c r="I18" s="18">
        <f t="shared" si="0"/>
        <v>1177</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44759.041666666664</v>
      </c>
      <c r="I19" s="18">
        <f t="shared" si="0"/>
        <v>1177</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44759.041666666664</v>
      </c>
      <c r="I20" s="18">
        <f t="shared" si="0"/>
        <v>1177</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44759.041666666664</v>
      </c>
      <c r="I21" s="18">
        <f t="shared" si="0"/>
        <v>1177</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44759.041666666664</v>
      </c>
      <c r="I22" s="18">
        <f t="shared" si="0"/>
        <v>1177</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44759.041666666664</v>
      </c>
      <c r="I23" s="18">
        <f t="shared" si="0"/>
        <v>1177</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44759.041666666664</v>
      </c>
      <c r="I24" s="18">
        <f t="shared" si="0"/>
        <v>1177</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44759.041666666664</v>
      </c>
      <c r="I25" s="18">
        <f t="shared" si="0"/>
        <v>1177</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44759.041666666664</v>
      </c>
      <c r="I26" s="18">
        <f t="shared" si="0"/>
        <v>1177</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44759.041666666664</v>
      </c>
      <c r="I27" s="18">
        <f t="shared" si="0"/>
        <v>1177</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44759.041666666664</v>
      </c>
      <c r="I28" s="18">
        <f t="shared" si="0"/>
        <v>1177</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44759.041666666664</v>
      </c>
      <c r="I29" s="18">
        <f t="shared" si="0"/>
        <v>1177</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44759.041666666664</v>
      </c>
      <c r="I30" s="18">
        <f t="shared" si="0"/>
        <v>1177</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44759.041666666664</v>
      </c>
      <c r="I31" s="18">
        <f t="shared" si="0"/>
        <v>1177</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44759.041666666664</v>
      </c>
      <c r="I32" s="18">
        <f t="shared" si="0"/>
        <v>1177</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44759.041666666664</v>
      </c>
      <c r="I33" s="18">
        <f t="shared" si="0"/>
        <v>1177</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44759.041666666664</v>
      </c>
      <c r="I34" s="18">
        <f t="shared" si="0"/>
        <v>1177</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44759.041666666664</v>
      </c>
      <c r="I35" s="18">
        <f t="shared" si="0"/>
        <v>1177</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44759.041666666664</v>
      </c>
      <c r="I36" s="18">
        <f t="shared" si="0"/>
        <v>1177</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44842.375</v>
      </c>
      <c r="I37" s="18">
        <f t="shared" si="0"/>
        <v>3177</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44759.041666666664</v>
      </c>
      <c r="I38" s="18">
        <f t="shared" si="0"/>
        <v>1177</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44842.375</v>
      </c>
      <c r="I39" s="18">
        <f t="shared" si="0"/>
        <v>3177</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44842.375</v>
      </c>
      <c r="I40" s="18">
        <f t="shared" si="0"/>
        <v>3177</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44842.375</v>
      </c>
      <c r="I41" s="18">
        <f t="shared" si="0"/>
        <v>3177</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44759.041666666664</v>
      </c>
      <c r="I42" s="18">
        <f t="shared" si="0"/>
        <v>1177</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44759.041666666664</v>
      </c>
      <c r="I43" s="18">
        <f t="shared" si="0"/>
        <v>1177</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44842.375</v>
      </c>
      <c r="I44" s="18">
        <f t="shared" si="0"/>
        <v>3177</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44842.375</v>
      </c>
      <c r="I45" s="18">
        <f t="shared" si="0"/>
        <v>3177</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44759.041666666664</v>
      </c>
      <c r="I46" s="18">
        <f t="shared" si="0"/>
        <v>1177</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44755.708333333336</v>
      </c>
      <c r="I47" s="18">
        <f t="shared" si="0"/>
        <v>1097</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44842.375</v>
      </c>
      <c r="I48" s="18">
        <f t="shared" si="0"/>
        <v>3177</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44755.708333333336</v>
      </c>
      <c r="I49" s="18">
        <f t="shared" si="0"/>
        <v>1097</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44755.708333333336</v>
      </c>
      <c r="I50" s="18">
        <f t="shared" si="0"/>
        <v>1097</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44755.708333333336</v>
      </c>
      <c r="I51" s="18">
        <f t="shared" si="0"/>
        <v>1097</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44755.708333333336</v>
      </c>
      <c r="I52" s="18">
        <f t="shared" si="0"/>
        <v>1097</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45089.041666666664</v>
      </c>
      <c r="I53" s="18">
        <f t="shared" si="0"/>
        <v>9097</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45089.041666666664</v>
      </c>
      <c r="I54" s="18">
        <f t="shared" si="0"/>
        <v>9097</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44755.708333333336</v>
      </c>
      <c r="I55" s="18">
        <f t="shared" si="0"/>
        <v>1097</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44755.708333333336</v>
      </c>
      <c r="I56" s="18">
        <f t="shared" si="0"/>
        <v>1097</v>
      </c>
      <c r="J56" s="12" t="str">
        <f t="shared" si="2"/>
        <v>NOT DUE</v>
      </c>
      <c r="K56" s="24"/>
      <c r="L56" s="32" t="s">
        <v>4007</v>
      </c>
    </row>
    <row r="57" spans="1:12">
      <c r="A57" s="12" t="s">
        <v>1461</v>
      </c>
      <c r="B57" s="24" t="s">
        <v>1260</v>
      </c>
      <c r="C57" s="24" t="s">
        <v>1261</v>
      </c>
      <c r="D57" s="34">
        <v>8000</v>
      </c>
      <c r="E57" s="8">
        <v>44082</v>
      </c>
      <c r="F57" s="8">
        <v>44082</v>
      </c>
      <c r="G57" s="20">
        <v>0</v>
      </c>
      <c r="H57" s="17">
        <f t="shared" si="7"/>
        <v>44755.708333333336</v>
      </c>
      <c r="I57" s="18">
        <f t="shared" si="0"/>
        <v>1097</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44755.708333333336</v>
      </c>
      <c r="I58" s="18">
        <f t="shared" si="0"/>
        <v>1097</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44755.708333333336</v>
      </c>
      <c r="I59" s="18">
        <f t="shared" si="0"/>
        <v>1097</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44755.708333333336</v>
      </c>
      <c r="I60" s="18">
        <f t="shared" si="0"/>
        <v>1097</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44755.708333333336</v>
      </c>
      <c r="I61" s="18">
        <f t="shared" si="0"/>
        <v>1097</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44755.708333333336</v>
      </c>
      <c r="I62" s="18">
        <f t="shared" si="0"/>
        <v>1097</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44759.041666666664</v>
      </c>
      <c r="I63" s="18">
        <f t="shared" si="0"/>
        <v>1177</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44759.041666666664</v>
      </c>
      <c r="I64" s="18">
        <f t="shared" si="0"/>
        <v>1177</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44759.041666666664</v>
      </c>
      <c r="I65" s="18">
        <f t="shared" si="0"/>
        <v>1177</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44757.25</v>
      </c>
      <c r="I66" s="18">
        <f t="shared" si="0"/>
        <v>1134</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44755.708333333336</v>
      </c>
      <c r="I67" s="18">
        <f t="shared" si="0"/>
        <v>1097</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44755.708333333336</v>
      </c>
      <c r="I68" s="18">
        <f t="shared" si="0"/>
        <v>1097</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44755.708333333336</v>
      </c>
      <c r="I69" s="18">
        <f t="shared" si="0"/>
        <v>1097</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45089.041666666664</v>
      </c>
      <c r="I70" s="18">
        <f t="shared" si="0"/>
        <v>9097</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45089.041666666664</v>
      </c>
      <c r="I71" s="18">
        <f t="shared" si="0"/>
        <v>9097</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44757.25</v>
      </c>
      <c r="I72" s="18">
        <f t="shared" ref="I72:I120" si="9">D72-($F$4-G72)</f>
        <v>1134</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44757.25</v>
      </c>
      <c r="I73" s="18">
        <f t="shared" si="9"/>
        <v>1134</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44755.708333333336</v>
      </c>
      <c r="I74" s="18">
        <f t="shared" si="9"/>
        <v>1097</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44755.708333333336</v>
      </c>
      <c r="I75" s="18">
        <f t="shared" si="9"/>
        <v>1097</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44755.708333333336</v>
      </c>
      <c r="I76" s="18">
        <f t="shared" si="9"/>
        <v>1097</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45089.041666666664</v>
      </c>
      <c r="I77" s="18">
        <f t="shared" si="9"/>
        <v>9097</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45089.041666666664</v>
      </c>
      <c r="I78" s="18">
        <f t="shared" si="9"/>
        <v>9097</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45089.041666666664</v>
      </c>
      <c r="I79" s="18">
        <f t="shared" si="9"/>
        <v>9097</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45089.041666666664</v>
      </c>
      <c r="I80" s="18">
        <f t="shared" si="9"/>
        <v>9097</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45089.041666666664</v>
      </c>
      <c r="I81" s="18">
        <f t="shared" si="9"/>
        <v>9097</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45089.041666666664</v>
      </c>
      <c r="I82" s="18">
        <f t="shared" si="9"/>
        <v>9097</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44755.708333333336</v>
      </c>
      <c r="I83" s="18">
        <f t="shared" si="9"/>
        <v>1097</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44755.708333333336</v>
      </c>
      <c r="I84" s="18">
        <f t="shared" si="9"/>
        <v>1097</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44755.708333333336</v>
      </c>
      <c r="I85" s="18">
        <f t="shared" si="9"/>
        <v>1097</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44755.708333333336</v>
      </c>
      <c r="I86" s="18">
        <f t="shared" si="9"/>
        <v>1097</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44755.708333333336</v>
      </c>
      <c r="I87" s="18">
        <f t="shared" si="9"/>
        <v>1097</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44755.708333333336</v>
      </c>
      <c r="I88" s="18">
        <f t="shared" si="9"/>
        <v>1097</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44755.708333333336</v>
      </c>
      <c r="I89" s="18">
        <f t="shared" si="9"/>
        <v>1097</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44755.708333333336</v>
      </c>
      <c r="I90" s="18">
        <f t="shared" si="9"/>
        <v>1097</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44755.708333333336</v>
      </c>
      <c r="I91" s="18">
        <f t="shared" si="9"/>
        <v>1097</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44755.708333333336</v>
      </c>
      <c r="I92" s="18">
        <f t="shared" si="9"/>
        <v>1097</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44755.708333333336</v>
      </c>
      <c r="I93" s="18">
        <f t="shared" si="9"/>
        <v>1097</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44755.708333333336</v>
      </c>
      <c r="I94" s="18">
        <f t="shared" si="9"/>
        <v>1097</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44755.708333333336</v>
      </c>
      <c r="I95" s="18">
        <f t="shared" si="9"/>
        <v>1097</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44755.708333333336</v>
      </c>
      <c r="I96" s="18">
        <f t="shared" si="9"/>
        <v>1097</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45089.041666666664</v>
      </c>
      <c r="I97" s="18">
        <f t="shared" si="9"/>
        <v>9097</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45089.041666666664</v>
      </c>
      <c r="I98" s="18">
        <f t="shared" si="9"/>
        <v>9097</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44755.708333333336</v>
      </c>
      <c r="I99" s="18">
        <f t="shared" si="9"/>
        <v>1097</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45089.041666666664</v>
      </c>
      <c r="I100" s="18">
        <f t="shared" si="9"/>
        <v>9097</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44755.708333333336</v>
      </c>
      <c r="I101" s="18">
        <f t="shared" si="9"/>
        <v>1097</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44757.25</v>
      </c>
      <c r="I102" s="18">
        <f t="shared" si="9"/>
        <v>1134</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44755.708333333336</v>
      </c>
      <c r="I103" s="18">
        <f t="shared" si="9"/>
        <v>1097</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44755.708333333336</v>
      </c>
      <c r="I104" s="18">
        <f t="shared" si="9"/>
        <v>1097</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44755.708333333336</v>
      </c>
      <c r="I105" s="18">
        <f t="shared" si="9"/>
        <v>1097</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44755.708333333336</v>
      </c>
      <c r="I106" s="18">
        <f t="shared" si="9"/>
        <v>1097</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44755.708333333336</v>
      </c>
      <c r="I107" s="18">
        <f t="shared" si="9"/>
        <v>1097</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45089.041666666664</v>
      </c>
      <c r="I108" s="18">
        <f t="shared" si="9"/>
        <v>9097</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44755.708333333336</v>
      </c>
      <c r="I109" s="18">
        <f t="shared" si="9"/>
        <v>1097</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44755.708333333336</v>
      </c>
      <c r="I110" s="18">
        <f t="shared" si="9"/>
        <v>1097</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44755.708333333336</v>
      </c>
      <c r="I111" s="18">
        <f t="shared" si="9"/>
        <v>1097</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44755.708333333336</v>
      </c>
      <c r="I112" s="18">
        <f t="shared" si="9"/>
        <v>1097</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44755.708333333336</v>
      </c>
      <c r="I113" s="18">
        <f t="shared" si="9"/>
        <v>1097</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44755.708333333336</v>
      </c>
      <c r="I114" s="18">
        <f t="shared" si="9"/>
        <v>1097</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44755.708333333336</v>
      </c>
      <c r="I115" s="18">
        <f t="shared" si="9"/>
        <v>1097</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44755.708333333336</v>
      </c>
      <c r="I116" s="18">
        <f t="shared" si="9"/>
        <v>1097</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44755.708333333336</v>
      </c>
      <c r="I117" s="18">
        <f t="shared" si="9"/>
        <v>1097</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44757.25</v>
      </c>
      <c r="I118" s="18">
        <f t="shared" si="9"/>
        <v>1134</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45422.375</v>
      </c>
      <c r="I119" s="18">
        <f t="shared" si="9"/>
        <v>17097</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44757.25</v>
      </c>
      <c r="I120" s="18">
        <f t="shared" si="9"/>
        <v>1134</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1525</v>
      </c>
      <c r="D3" s="521" t="s">
        <v>12</v>
      </c>
      <c r="E3" s="521"/>
      <c r="F3" s="249" t="s">
        <v>3170</v>
      </c>
    </row>
    <row r="4" spans="1:12" ht="18" customHeight="1">
      <c r="A4" s="520" t="s">
        <v>74</v>
      </c>
      <c r="B4" s="520"/>
      <c r="C4" s="29" t="s">
        <v>4647</v>
      </c>
      <c r="D4" s="521" t="s">
        <v>2072</v>
      </c>
      <c r="E4" s="521"/>
      <c r="F4" s="246">
        <f>'Running Hours'!B19</f>
        <v>15053</v>
      </c>
    </row>
    <row r="5" spans="1:12" ht="18" customHeight="1">
      <c r="A5" s="520" t="s">
        <v>75</v>
      </c>
      <c r="B5" s="520"/>
      <c r="C5" s="30" t="s">
        <v>4646</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44734.083333333336</v>
      </c>
      <c r="I8" s="18">
        <f t="shared" ref="I8:I71" si="0">D8-($F$4-G8)</f>
        <v>578</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44734.083333333336</v>
      </c>
      <c r="I9" s="18">
        <f t="shared" si="0"/>
        <v>578</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44734.083333333336</v>
      </c>
      <c r="I10" s="18">
        <f t="shared" si="0"/>
        <v>578</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44734.083333333336</v>
      </c>
      <c r="I11" s="18">
        <f t="shared" si="0"/>
        <v>578</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44734.083333333336</v>
      </c>
      <c r="I12" s="18">
        <f t="shared" si="0"/>
        <v>578</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44734.083333333336</v>
      </c>
      <c r="I13" s="18">
        <f t="shared" si="0"/>
        <v>578</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44734.083333333336</v>
      </c>
      <c r="I14" s="18">
        <f t="shared" si="0"/>
        <v>578</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44734.083333333336</v>
      </c>
      <c r="I15" s="18">
        <f t="shared" si="0"/>
        <v>578</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44734.083333333336</v>
      </c>
      <c r="I16" s="18">
        <f t="shared" si="0"/>
        <v>578</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44734.083333333336</v>
      </c>
      <c r="I17" s="18">
        <f t="shared" si="0"/>
        <v>578</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44734.083333333336</v>
      </c>
      <c r="I18" s="18">
        <f t="shared" si="0"/>
        <v>578</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44734.083333333336</v>
      </c>
      <c r="I19" s="18">
        <f t="shared" si="0"/>
        <v>578</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44734.083333333336</v>
      </c>
      <c r="I20" s="18">
        <f t="shared" si="0"/>
        <v>578</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44734.083333333336</v>
      </c>
      <c r="I21" s="18">
        <f t="shared" si="0"/>
        <v>578</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44734.083333333336</v>
      </c>
      <c r="I22" s="18">
        <f t="shared" si="0"/>
        <v>578</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44734.083333333336</v>
      </c>
      <c r="I23" s="18">
        <f t="shared" si="0"/>
        <v>578</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44734.083333333336</v>
      </c>
      <c r="I24" s="18">
        <f t="shared" si="0"/>
        <v>578</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44734.083333333336</v>
      </c>
      <c r="I25" s="18">
        <f t="shared" si="0"/>
        <v>578</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44734.083333333336</v>
      </c>
      <c r="I26" s="18">
        <f t="shared" si="0"/>
        <v>578</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44734.083333333336</v>
      </c>
      <c r="I27" s="18">
        <f t="shared" si="0"/>
        <v>578</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44734.083333333336</v>
      </c>
      <c r="I28" s="18">
        <f t="shared" si="0"/>
        <v>578</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44734.083333333336</v>
      </c>
      <c r="I29" s="18">
        <f t="shared" si="0"/>
        <v>578</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44734.083333333336</v>
      </c>
      <c r="I30" s="18">
        <f t="shared" si="0"/>
        <v>578</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44734.083333333336</v>
      </c>
      <c r="I31" s="18">
        <f t="shared" si="0"/>
        <v>578</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44734.083333333336</v>
      </c>
      <c r="I32" s="18">
        <f t="shared" si="0"/>
        <v>578</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44734.083333333336</v>
      </c>
      <c r="I33" s="18">
        <f t="shared" si="0"/>
        <v>578</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44734.083333333336</v>
      </c>
      <c r="I34" s="18">
        <f t="shared" si="0"/>
        <v>578</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44734.083333333336</v>
      </c>
      <c r="I35" s="18">
        <f t="shared" si="0"/>
        <v>578</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44734.083333333336</v>
      </c>
      <c r="I36" s="18">
        <f t="shared" si="0"/>
        <v>578</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44718.75</v>
      </c>
      <c r="I37" s="18">
        <f t="shared" si="0"/>
        <v>210</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44716.375</v>
      </c>
      <c r="I38" s="18">
        <f t="shared" si="0"/>
        <v>153</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44718.75</v>
      </c>
      <c r="I39" s="18">
        <f t="shared" si="0"/>
        <v>210</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44718.75</v>
      </c>
      <c r="I40" s="18">
        <f t="shared" si="0"/>
        <v>210</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44718.75</v>
      </c>
      <c r="I41" s="18">
        <f t="shared" si="0"/>
        <v>210</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44716.375</v>
      </c>
      <c r="I42" s="18">
        <f t="shared" si="0"/>
        <v>153</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44716.375</v>
      </c>
      <c r="I43" s="18">
        <f t="shared" si="0"/>
        <v>153</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44718.75</v>
      </c>
      <c r="I44" s="18">
        <f t="shared" si="0"/>
        <v>210</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44718.75</v>
      </c>
      <c r="I45" s="18">
        <f t="shared" si="0"/>
        <v>210</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44734.083333333336</v>
      </c>
      <c r="I46" s="18">
        <f t="shared" si="0"/>
        <v>578</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44885.416666666664</v>
      </c>
      <c r="I47" s="18">
        <f t="shared" si="0"/>
        <v>4210</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44718.75</v>
      </c>
      <c r="I48" s="18">
        <f t="shared" si="0"/>
        <v>210</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44885.416666666664</v>
      </c>
      <c r="I49" s="18">
        <f t="shared" si="0"/>
        <v>4210</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44723.625</v>
      </c>
      <c r="I50" s="18">
        <f t="shared" si="0"/>
        <v>327</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44723.625</v>
      </c>
      <c r="I51" s="18">
        <f t="shared" si="0"/>
        <v>327</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44723.625</v>
      </c>
      <c r="I52" s="18">
        <f t="shared" si="0"/>
        <v>327</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45056.958333333336</v>
      </c>
      <c r="I53" s="18">
        <f t="shared" si="0"/>
        <v>8327</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45056.958333333336</v>
      </c>
      <c r="I54" s="18">
        <f t="shared" si="0"/>
        <v>8327</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44723.625</v>
      </c>
      <c r="I55" s="18">
        <f t="shared" si="0"/>
        <v>327</v>
      </c>
      <c r="J55" s="12" t="str">
        <f t="shared" si="2"/>
        <v>NOT DUE</v>
      </c>
      <c r="K55" s="24"/>
      <c r="L55" s="15"/>
    </row>
    <row r="56" spans="1:12" ht="24">
      <c r="A56" s="12" t="s">
        <v>3219</v>
      </c>
      <c r="B56" s="24" t="s">
        <v>1258</v>
      </c>
      <c r="C56" s="24" t="s">
        <v>1259</v>
      </c>
      <c r="D56" s="34">
        <v>8000</v>
      </c>
      <c r="E56" s="8">
        <v>44082</v>
      </c>
      <c r="F56" s="8">
        <v>44082</v>
      </c>
      <c r="G56" s="304">
        <v>7380</v>
      </c>
      <c r="H56" s="17">
        <f t="shared" si="7"/>
        <v>44723.625</v>
      </c>
      <c r="I56" s="18">
        <f t="shared" si="0"/>
        <v>327</v>
      </c>
      <c r="J56" s="12" t="str">
        <f t="shared" si="2"/>
        <v>NOT DUE</v>
      </c>
      <c r="K56" s="24"/>
      <c r="L56" s="15"/>
    </row>
    <row r="57" spans="1:12">
      <c r="A57" s="12" t="s">
        <v>3220</v>
      </c>
      <c r="B57" s="24" t="s">
        <v>1260</v>
      </c>
      <c r="C57" s="24" t="s">
        <v>1261</v>
      </c>
      <c r="D57" s="34">
        <v>8000</v>
      </c>
      <c r="E57" s="8">
        <v>44082</v>
      </c>
      <c r="F57" s="8">
        <v>44082</v>
      </c>
      <c r="G57" s="304">
        <v>7380</v>
      </c>
      <c r="H57" s="17">
        <f t="shared" si="7"/>
        <v>44723.625</v>
      </c>
      <c r="I57" s="18">
        <f t="shared" si="0"/>
        <v>327</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44723.625</v>
      </c>
      <c r="I58" s="18">
        <f t="shared" si="0"/>
        <v>327</v>
      </c>
      <c r="J58" s="12" t="str">
        <f t="shared" si="2"/>
        <v>NOT DUE</v>
      </c>
      <c r="K58" s="24"/>
      <c r="L58" s="15"/>
    </row>
    <row r="59" spans="1:12" ht="24">
      <c r="A59" s="12" t="s">
        <v>3222</v>
      </c>
      <c r="B59" s="24" t="s">
        <v>1264</v>
      </c>
      <c r="C59" s="24" t="s">
        <v>1265</v>
      </c>
      <c r="D59" s="34">
        <v>8000</v>
      </c>
      <c r="E59" s="8">
        <v>44082</v>
      </c>
      <c r="F59" s="8">
        <v>44082</v>
      </c>
      <c r="G59" s="304">
        <v>7380</v>
      </c>
      <c r="H59" s="17">
        <f t="shared" si="7"/>
        <v>44723.625</v>
      </c>
      <c r="I59" s="18">
        <f t="shared" si="0"/>
        <v>327</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44723.625</v>
      </c>
      <c r="I60" s="18">
        <f t="shared" si="0"/>
        <v>327</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44723.625</v>
      </c>
      <c r="I61" s="18">
        <f t="shared" si="0"/>
        <v>327</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44885.416666666664</v>
      </c>
      <c r="I62" s="18">
        <f t="shared" si="0"/>
        <v>4210</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44734.083333333336</v>
      </c>
      <c r="I63" s="18">
        <f t="shared" si="0"/>
        <v>578</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44734.083333333336</v>
      </c>
      <c r="I64" s="18">
        <f t="shared" si="0"/>
        <v>578</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44734.083333333336</v>
      </c>
      <c r="I65" s="18">
        <f t="shared" si="0"/>
        <v>578</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44718.75</v>
      </c>
      <c r="I66" s="18">
        <f t="shared" si="0"/>
        <v>210</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44723.625</v>
      </c>
      <c r="I67" s="18">
        <f t="shared" si="0"/>
        <v>327</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44723.625</v>
      </c>
      <c r="I68" s="18">
        <f t="shared" si="0"/>
        <v>327</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44723.625</v>
      </c>
      <c r="I69" s="18">
        <f t="shared" si="0"/>
        <v>327</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45056.958333333336</v>
      </c>
      <c r="I70" s="18">
        <f t="shared" si="0"/>
        <v>8327</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45056.958333333336</v>
      </c>
      <c r="I71" s="18">
        <f t="shared" si="0"/>
        <v>8327</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44718.75</v>
      </c>
      <c r="I72" s="18">
        <f t="shared" ref="I72:I120" si="9">D72-($F$4-G72)</f>
        <v>210</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44718.75</v>
      </c>
      <c r="I73" s="18">
        <f t="shared" si="9"/>
        <v>210</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44723.625</v>
      </c>
      <c r="I74" s="18">
        <f t="shared" si="9"/>
        <v>327</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44723.625</v>
      </c>
      <c r="I75" s="18">
        <f t="shared" si="9"/>
        <v>327</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44723.625</v>
      </c>
      <c r="I76" s="18">
        <f t="shared" si="9"/>
        <v>327</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44749.458333333336</v>
      </c>
      <c r="I77" s="18">
        <f t="shared" si="9"/>
        <v>947</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44749.458333333336</v>
      </c>
      <c r="I78" s="18">
        <f t="shared" si="9"/>
        <v>947</v>
      </c>
      <c r="J78" s="12" t="str">
        <f t="shared" si="10"/>
        <v>NOT DUE</v>
      </c>
      <c r="K78" s="24" t="s">
        <v>3371</v>
      </c>
      <c r="L78" s="15"/>
    </row>
    <row r="79" spans="1:12" ht="24">
      <c r="A79" s="12" t="s">
        <v>3242</v>
      </c>
      <c r="B79" s="24" t="s">
        <v>1313</v>
      </c>
      <c r="C79" s="24" t="s">
        <v>35</v>
      </c>
      <c r="D79" s="34">
        <v>16000</v>
      </c>
      <c r="E79" s="8">
        <v>44082</v>
      </c>
      <c r="F79" s="8">
        <v>44082</v>
      </c>
      <c r="G79" s="20"/>
      <c r="H79" s="17">
        <f t="shared" si="12"/>
        <v>44749.458333333336</v>
      </c>
      <c r="I79" s="18">
        <f t="shared" si="9"/>
        <v>947</v>
      </c>
      <c r="J79" s="12" t="str">
        <f t="shared" si="10"/>
        <v>NOT DUE</v>
      </c>
      <c r="K79" s="24" t="s">
        <v>3372</v>
      </c>
      <c r="L79" s="15"/>
    </row>
    <row r="80" spans="1:12" ht="24">
      <c r="A80" s="12" t="s">
        <v>3243</v>
      </c>
      <c r="B80" s="24" t="s">
        <v>3378</v>
      </c>
      <c r="C80" s="24" t="s">
        <v>35</v>
      </c>
      <c r="D80" s="34">
        <v>16000</v>
      </c>
      <c r="E80" s="8">
        <v>44082</v>
      </c>
      <c r="F80" s="8">
        <v>44082</v>
      </c>
      <c r="G80" s="20"/>
      <c r="H80" s="17">
        <f t="shared" si="12"/>
        <v>44749.458333333336</v>
      </c>
      <c r="I80" s="18">
        <f t="shared" si="9"/>
        <v>947</v>
      </c>
      <c r="J80" s="12" t="str">
        <f t="shared" si="10"/>
        <v>NOT DUE</v>
      </c>
      <c r="K80" s="24" t="s">
        <v>3371</v>
      </c>
      <c r="L80" s="15"/>
    </row>
    <row r="81" spans="1:12" ht="24">
      <c r="A81" s="12" t="s">
        <v>3244</v>
      </c>
      <c r="B81" s="24" t="s">
        <v>3377</v>
      </c>
      <c r="C81" s="24" t="s">
        <v>35</v>
      </c>
      <c r="D81" s="34">
        <v>16000</v>
      </c>
      <c r="E81" s="8">
        <v>44082</v>
      </c>
      <c r="F81" s="8">
        <v>44082</v>
      </c>
      <c r="G81" s="20"/>
      <c r="H81" s="17">
        <f t="shared" si="12"/>
        <v>44749.458333333336</v>
      </c>
      <c r="I81" s="18">
        <f t="shared" si="9"/>
        <v>947</v>
      </c>
      <c r="J81" s="12" t="str">
        <f t="shared" si="10"/>
        <v>NOT DUE</v>
      </c>
      <c r="K81" s="24" t="s">
        <v>3371</v>
      </c>
      <c r="L81" s="15"/>
    </row>
    <row r="82" spans="1:12" ht="24">
      <c r="A82" s="12" t="s">
        <v>3245</v>
      </c>
      <c r="B82" s="24" t="s">
        <v>3376</v>
      </c>
      <c r="C82" s="24" t="s">
        <v>35</v>
      </c>
      <c r="D82" s="34">
        <v>16000</v>
      </c>
      <c r="E82" s="8">
        <v>44082</v>
      </c>
      <c r="F82" s="8">
        <v>44082</v>
      </c>
      <c r="G82" s="20"/>
      <c r="H82" s="17">
        <f t="shared" si="12"/>
        <v>44749.458333333336</v>
      </c>
      <c r="I82" s="18">
        <f t="shared" si="9"/>
        <v>947</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44723.625</v>
      </c>
      <c r="I83" s="18">
        <f t="shared" si="9"/>
        <v>327</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44723.625</v>
      </c>
      <c r="I84" s="18">
        <f t="shared" si="9"/>
        <v>327</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44723.625</v>
      </c>
      <c r="I85" s="18">
        <f t="shared" si="9"/>
        <v>327</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44723.625</v>
      </c>
      <c r="I86" s="18">
        <f t="shared" si="9"/>
        <v>327</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44723.625</v>
      </c>
      <c r="I87" s="18">
        <f t="shared" si="9"/>
        <v>327</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44723.625</v>
      </c>
      <c r="I88" s="18">
        <f t="shared" si="9"/>
        <v>327</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44723.625</v>
      </c>
      <c r="I89" s="18">
        <f t="shared" si="9"/>
        <v>327</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44723.625</v>
      </c>
      <c r="I90" s="18">
        <f t="shared" si="9"/>
        <v>327</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44723.625</v>
      </c>
      <c r="I91" s="18">
        <f t="shared" si="9"/>
        <v>327</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44723.625</v>
      </c>
      <c r="I92" s="18">
        <f t="shared" si="9"/>
        <v>327</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44723.625</v>
      </c>
      <c r="I93" s="18">
        <f t="shared" si="9"/>
        <v>327</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44723.625</v>
      </c>
      <c r="I94" s="18">
        <f t="shared" si="9"/>
        <v>327</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44723.625</v>
      </c>
      <c r="I95" s="18">
        <f t="shared" si="9"/>
        <v>327</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44723.625</v>
      </c>
      <c r="I96" s="18">
        <f t="shared" si="9"/>
        <v>327</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44749.458333333336</v>
      </c>
      <c r="I97" s="18">
        <f t="shared" si="9"/>
        <v>947</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44749.458333333336</v>
      </c>
      <c r="I98" s="18">
        <f t="shared" si="9"/>
        <v>947</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44723.625</v>
      </c>
      <c r="I99" s="18">
        <f t="shared" si="9"/>
        <v>327</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44749.458333333336</v>
      </c>
      <c r="I100" s="18">
        <f t="shared" si="9"/>
        <v>947</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44723.625</v>
      </c>
      <c r="I109" s="196">
        <f t="shared" si="9"/>
        <v>327</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44723.625</v>
      </c>
      <c r="I110" s="18">
        <f t="shared" si="9"/>
        <v>327</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44723.625</v>
      </c>
      <c r="I111" s="18">
        <f t="shared" si="9"/>
        <v>327</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44723.625</v>
      </c>
      <c r="I112" s="18">
        <f t="shared" si="9"/>
        <v>327</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44723.625</v>
      </c>
      <c r="I113" s="18">
        <f t="shared" si="9"/>
        <v>327</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44723.625</v>
      </c>
      <c r="I114" s="18">
        <f t="shared" si="9"/>
        <v>327</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44723.625</v>
      </c>
      <c r="I115" s="18">
        <f t="shared" si="9"/>
        <v>327</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44723.625</v>
      </c>
      <c r="I116" s="18">
        <f t="shared" si="9"/>
        <v>327</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44723.625</v>
      </c>
      <c r="I117" s="18">
        <f t="shared" si="9"/>
        <v>327</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44718.75</v>
      </c>
      <c r="I118" s="18">
        <f t="shared" si="9"/>
        <v>210</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45082.791666666664</v>
      </c>
      <c r="I119" s="18">
        <f t="shared" si="9"/>
        <v>8947</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44718.75</v>
      </c>
      <c r="I120" s="18">
        <f t="shared" si="9"/>
        <v>210</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abSelected="1"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2135</v>
      </c>
      <c r="D3" s="521" t="s">
        <v>12</v>
      </c>
      <c r="E3" s="521"/>
      <c r="F3" s="249" t="s">
        <v>3056</v>
      </c>
    </row>
    <row r="4" spans="1:12" ht="18" customHeight="1">
      <c r="A4" s="520" t="s">
        <v>74</v>
      </c>
      <c r="B4" s="520"/>
      <c r="C4" s="29" t="s">
        <v>4648</v>
      </c>
      <c r="D4" s="521" t="s">
        <v>2072</v>
      </c>
      <c r="E4" s="521"/>
      <c r="F4" s="246">
        <f>'Running Hours'!B20</f>
        <v>2313</v>
      </c>
    </row>
    <row r="5" spans="1:12" ht="18" customHeight="1">
      <c r="A5" s="520" t="s">
        <v>75</v>
      </c>
      <c r="B5" s="520"/>
      <c r="C5" s="30" t="s">
        <v>4646</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44742.5</v>
      </c>
      <c r="I8" s="18">
        <f t="shared" ref="I8:I71" si="0">D8-($F$4-G8)</f>
        <v>780</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44742.5</v>
      </c>
      <c r="I9" s="18">
        <f t="shared" si="0"/>
        <v>780</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44742.5</v>
      </c>
      <c r="I10" s="18">
        <f t="shared" si="0"/>
        <v>780</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44742.5</v>
      </c>
      <c r="I11" s="18">
        <f t="shared" si="0"/>
        <v>780</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44742.5</v>
      </c>
      <c r="I12" s="18">
        <f t="shared" si="0"/>
        <v>780</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44742.5</v>
      </c>
      <c r="I13" s="18">
        <f t="shared" si="0"/>
        <v>780</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44742.5</v>
      </c>
      <c r="I14" s="18">
        <f t="shared" si="0"/>
        <v>780</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44742.5</v>
      </c>
      <c r="I15" s="18">
        <f t="shared" si="0"/>
        <v>780</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44742.5</v>
      </c>
      <c r="I16" s="18">
        <f t="shared" si="0"/>
        <v>780</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44742.5</v>
      </c>
      <c r="I17" s="18">
        <f t="shared" si="0"/>
        <v>780</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44742.5</v>
      </c>
      <c r="I18" s="18">
        <f t="shared" si="0"/>
        <v>780</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44742.5</v>
      </c>
      <c r="I19" s="18">
        <f t="shared" si="0"/>
        <v>780</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44742.5</v>
      </c>
      <c r="I20" s="18">
        <f t="shared" si="0"/>
        <v>780</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44742.5</v>
      </c>
      <c r="I21" s="18">
        <f t="shared" si="0"/>
        <v>780</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44742.5</v>
      </c>
      <c r="I22" s="18">
        <f t="shared" si="0"/>
        <v>780</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44742.5</v>
      </c>
      <c r="I23" s="18">
        <f t="shared" si="0"/>
        <v>780</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44742.5</v>
      </c>
      <c r="I24" s="18">
        <f t="shared" si="0"/>
        <v>780</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44742.5</v>
      </c>
      <c r="I25" s="18">
        <f t="shared" si="0"/>
        <v>780</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44742.5</v>
      </c>
      <c r="I26" s="18">
        <f t="shared" si="0"/>
        <v>780</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44742.5</v>
      </c>
      <c r="I27" s="18">
        <f t="shared" si="0"/>
        <v>780</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44742.5</v>
      </c>
      <c r="I28" s="18">
        <f t="shared" si="0"/>
        <v>780</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44742.5</v>
      </c>
      <c r="I29" s="18">
        <f t="shared" si="0"/>
        <v>780</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44742.5</v>
      </c>
      <c r="I30" s="18">
        <f t="shared" si="0"/>
        <v>780</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44742.5</v>
      </c>
      <c r="I31" s="18">
        <f t="shared" si="0"/>
        <v>780</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44742.5</v>
      </c>
      <c r="I32" s="18">
        <f t="shared" si="0"/>
        <v>780</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44742.5</v>
      </c>
      <c r="I33" s="18">
        <f t="shared" si="0"/>
        <v>780</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44742.5</v>
      </c>
      <c r="I34" s="18">
        <f t="shared" si="0"/>
        <v>780</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44742.5</v>
      </c>
      <c r="I35" s="18">
        <f t="shared" si="0"/>
        <v>780</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44742.5</v>
      </c>
      <c r="I36" s="18">
        <f t="shared" si="0"/>
        <v>780</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44825.833333333336</v>
      </c>
      <c r="I37" s="18">
        <f t="shared" si="0"/>
        <v>2780</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44742.5</v>
      </c>
      <c r="I38" s="18">
        <f t="shared" si="0"/>
        <v>780</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44825.833333333336</v>
      </c>
      <c r="I39" s="18">
        <f t="shared" si="0"/>
        <v>2780</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44825.833333333336</v>
      </c>
      <c r="I40" s="18">
        <f t="shared" si="0"/>
        <v>2780</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44825.833333333336</v>
      </c>
      <c r="I41" s="18">
        <f t="shared" si="0"/>
        <v>2780</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44742.5</v>
      </c>
      <c r="I42" s="18">
        <f t="shared" si="0"/>
        <v>780</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44742.5</v>
      </c>
      <c r="I43" s="18">
        <f t="shared" si="0"/>
        <v>780</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44780.291666666664</v>
      </c>
      <c r="I44" s="18">
        <f t="shared" si="0"/>
        <v>1687</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44780.291666666664</v>
      </c>
      <c r="I45" s="18">
        <f t="shared" si="0"/>
        <v>1687</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44742.5</v>
      </c>
      <c r="I46" s="18">
        <f t="shared" si="0"/>
        <v>780</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44946.958333333336</v>
      </c>
      <c r="I47" s="18">
        <f t="shared" si="0"/>
        <v>5687</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44780.291666666664</v>
      </c>
      <c r="I48" s="18">
        <f t="shared" si="0"/>
        <v>1687</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44946.958333333336</v>
      </c>
      <c r="I49" s="18">
        <f t="shared" si="0"/>
        <v>5687</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44946.958333333336</v>
      </c>
      <c r="I50" s="18">
        <f t="shared" si="0"/>
        <v>5687</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44946.958333333336</v>
      </c>
      <c r="I51" s="18">
        <f t="shared" si="0"/>
        <v>5687</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44946.958333333336</v>
      </c>
      <c r="I52" s="18">
        <f t="shared" si="0"/>
        <v>5687</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45280.291666666664</v>
      </c>
      <c r="I53" s="18">
        <f t="shared" si="0"/>
        <v>13687</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45280.291666666664</v>
      </c>
      <c r="I54" s="18">
        <f t="shared" si="0"/>
        <v>13687</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44946.958333333336</v>
      </c>
      <c r="I55" s="18">
        <f t="shared" si="0"/>
        <v>5687</v>
      </c>
      <c r="J55" s="12" t="str">
        <f t="shared" si="2"/>
        <v>NOT DUE</v>
      </c>
      <c r="K55" s="24"/>
      <c r="L55" s="32"/>
    </row>
    <row r="56" spans="1:12" ht="24">
      <c r="A56" s="12" t="s">
        <v>3105</v>
      </c>
      <c r="B56" s="24" t="s">
        <v>1258</v>
      </c>
      <c r="C56" s="24" t="s">
        <v>1259</v>
      </c>
      <c r="D56" s="34">
        <v>8000</v>
      </c>
      <c r="E56" s="8">
        <v>44082</v>
      </c>
      <c r="F56" s="8">
        <v>44082</v>
      </c>
      <c r="G56" s="20">
        <v>0</v>
      </c>
      <c r="H56" s="17">
        <f t="shared" si="7"/>
        <v>44946.958333333336</v>
      </c>
      <c r="I56" s="18">
        <f t="shared" si="0"/>
        <v>5687</v>
      </c>
      <c r="J56" s="12" t="str">
        <f t="shared" si="2"/>
        <v>NOT DUE</v>
      </c>
      <c r="K56" s="24"/>
      <c r="L56" s="32"/>
    </row>
    <row r="57" spans="1:12">
      <c r="A57" s="12" t="s">
        <v>3106</v>
      </c>
      <c r="B57" s="24" t="s">
        <v>1260</v>
      </c>
      <c r="C57" s="24" t="s">
        <v>1261</v>
      </c>
      <c r="D57" s="34">
        <v>8000</v>
      </c>
      <c r="E57" s="8">
        <v>44082</v>
      </c>
      <c r="F57" s="8">
        <v>44082</v>
      </c>
      <c r="G57" s="20">
        <v>0</v>
      </c>
      <c r="H57" s="17">
        <f t="shared" si="7"/>
        <v>44946.958333333336</v>
      </c>
      <c r="I57" s="18">
        <f t="shared" si="0"/>
        <v>5687</v>
      </c>
      <c r="J57" s="12" t="str">
        <f t="shared" si="2"/>
        <v>NOT DUE</v>
      </c>
      <c r="K57" s="24" t="s">
        <v>3371</v>
      </c>
      <c r="L57" s="32"/>
    </row>
    <row r="58" spans="1:12">
      <c r="A58" s="12" t="s">
        <v>3107</v>
      </c>
      <c r="B58" s="24" t="s">
        <v>1262</v>
      </c>
      <c r="C58" s="24" t="s">
        <v>1263</v>
      </c>
      <c r="D58" s="34">
        <v>8000</v>
      </c>
      <c r="E58" s="8">
        <v>44082</v>
      </c>
      <c r="F58" s="8">
        <v>44082</v>
      </c>
      <c r="G58" s="20">
        <v>0</v>
      </c>
      <c r="H58" s="17">
        <f t="shared" si="7"/>
        <v>44946.958333333336</v>
      </c>
      <c r="I58" s="18">
        <f t="shared" si="0"/>
        <v>5687</v>
      </c>
      <c r="J58" s="12" t="str">
        <f t="shared" si="2"/>
        <v>NOT DUE</v>
      </c>
      <c r="K58" s="24"/>
      <c r="L58" s="32"/>
    </row>
    <row r="59" spans="1:12" ht="24">
      <c r="A59" s="12" t="s">
        <v>3108</v>
      </c>
      <c r="B59" s="24" t="s">
        <v>1264</v>
      </c>
      <c r="C59" s="24" t="s">
        <v>1265</v>
      </c>
      <c r="D59" s="34">
        <v>8000</v>
      </c>
      <c r="E59" s="8">
        <v>44082</v>
      </c>
      <c r="F59" s="8">
        <v>44082</v>
      </c>
      <c r="G59" s="20">
        <v>0</v>
      </c>
      <c r="H59" s="17">
        <f t="shared" si="7"/>
        <v>44946.958333333336</v>
      </c>
      <c r="I59" s="18">
        <f t="shared" si="0"/>
        <v>5687</v>
      </c>
      <c r="J59" s="12" t="str">
        <f t="shared" si="2"/>
        <v>NOT DUE</v>
      </c>
      <c r="K59" s="24" t="s">
        <v>3371</v>
      </c>
      <c r="L59" s="32"/>
    </row>
    <row r="60" spans="1:12">
      <c r="A60" s="12" t="s">
        <v>3109</v>
      </c>
      <c r="B60" s="24" t="s">
        <v>1266</v>
      </c>
      <c r="C60" s="24" t="s">
        <v>1267</v>
      </c>
      <c r="D60" s="34">
        <v>8000</v>
      </c>
      <c r="E60" s="8">
        <v>44082</v>
      </c>
      <c r="F60" s="8">
        <v>44082</v>
      </c>
      <c r="G60" s="20">
        <v>0</v>
      </c>
      <c r="H60" s="17">
        <f t="shared" si="7"/>
        <v>44946.958333333336</v>
      </c>
      <c r="I60" s="18">
        <f t="shared" si="0"/>
        <v>5687</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44946.958333333336</v>
      </c>
      <c r="I61" s="18">
        <f t="shared" si="0"/>
        <v>5687</v>
      </c>
      <c r="J61" s="12" t="str">
        <f t="shared" si="2"/>
        <v>NOT DUE</v>
      </c>
      <c r="K61" s="24" t="s">
        <v>3371</v>
      </c>
      <c r="L61" s="32"/>
    </row>
    <row r="62" spans="1:12">
      <c r="A62" s="12" t="s">
        <v>3111</v>
      </c>
      <c r="B62" s="24" t="s">
        <v>1270</v>
      </c>
      <c r="C62" s="24" t="s">
        <v>1271</v>
      </c>
      <c r="D62" s="34">
        <v>8000</v>
      </c>
      <c r="E62" s="8">
        <v>44082</v>
      </c>
      <c r="F62" s="8">
        <v>44082</v>
      </c>
      <c r="G62" s="20">
        <v>0</v>
      </c>
      <c r="H62" s="17">
        <f t="shared" si="7"/>
        <v>44946.958333333336</v>
      </c>
      <c r="I62" s="18">
        <f t="shared" si="0"/>
        <v>5687</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44742.5</v>
      </c>
      <c r="I63" s="18">
        <f t="shared" si="0"/>
        <v>780</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44742.5</v>
      </c>
      <c r="I64" s="18">
        <f t="shared" si="0"/>
        <v>780</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44742.5</v>
      </c>
      <c r="I65" s="18">
        <f t="shared" si="0"/>
        <v>780</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44780.291666666664</v>
      </c>
      <c r="I66" s="18">
        <f t="shared" si="0"/>
        <v>1687</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44946.958333333336</v>
      </c>
      <c r="I67" s="18">
        <f t="shared" si="0"/>
        <v>5687</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44946.958333333336</v>
      </c>
      <c r="I68" s="18">
        <f t="shared" si="0"/>
        <v>5687</v>
      </c>
      <c r="J68" s="12" t="str">
        <f t="shared" si="2"/>
        <v>NOT DUE</v>
      </c>
      <c r="K68" s="24" t="s">
        <v>3371</v>
      </c>
      <c r="L68" s="32"/>
    </row>
    <row r="69" spans="1:12">
      <c r="A69" s="12" t="s">
        <v>3118</v>
      </c>
      <c r="B69" s="24" t="s">
        <v>1292</v>
      </c>
      <c r="C69" s="24" t="s">
        <v>1293</v>
      </c>
      <c r="D69" s="34">
        <v>8000</v>
      </c>
      <c r="E69" s="8">
        <v>44082</v>
      </c>
      <c r="F69" s="8">
        <v>44082</v>
      </c>
      <c r="G69" s="20">
        <v>0</v>
      </c>
      <c r="H69" s="17">
        <f t="shared" si="8"/>
        <v>44946.958333333336</v>
      </c>
      <c r="I69" s="18">
        <f t="shared" si="0"/>
        <v>5687</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45280.291666666664</v>
      </c>
      <c r="I70" s="18">
        <f t="shared" si="0"/>
        <v>13687</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45280.291666666664</v>
      </c>
      <c r="I71" s="18">
        <f t="shared" si="0"/>
        <v>13687</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44780.291666666664</v>
      </c>
      <c r="I72" s="18">
        <f t="shared" ref="I72:I120" si="9">D72-($F$4-G72)</f>
        <v>1687</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44780.291666666664</v>
      </c>
      <c r="I73" s="18">
        <f t="shared" si="9"/>
        <v>1687</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44946.958333333336</v>
      </c>
      <c r="I74" s="18">
        <f t="shared" si="9"/>
        <v>5687</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44946.958333333336</v>
      </c>
      <c r="I75" s="18">
        <f t="shared" si="9"/>
        <v>5687</v>
      </c>
      <c r="J75" s="12" t="str">
        <f t="shared" si="10"/>
        <v>NOT DUE</v>
      </c>
      <c r="K75" s="24" t="s">
        <v>3371</v>
      </c>
      <c r="L75" s="32"/>
    </row>
    <row r="76" spans="1:12">
      <c r="A76" s="12" t="s">
        <v>3125</v>
      </c>
      <c r="B76" s="24" t="s">
        <v>1307</v>
      </c>
      <c r="C76" s="24" t="s">
        <v>1198</v>
      </c>
      <c r="D76" s="34">
        <v>8000</v>
      </c>
      <c r="E76" s="8">
        <v>44082</v>
      </c>
      <c r="F76" s="8">
        <v>44082</v>
      </c>
      <c r="G76" s="20">
        <v>0</v>
      </c>
      <c r="H76" s="17">
        <f t="shared" si="11"/>
        <v>44946.958333333336</v>
      </c>
      <c r="I76" s="18">
        <f t="shared" si="9"/>
        <v>5687</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45280.291666666664</v>
      </c>
      <c r="I77" s="18">
        <f t="shared" si="9"/>
        <v>13687</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45280.291666666664</v>
      </c>
      <c r="I78" s="18">
        <f t="shared" si="9"/>
        <v>13687</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45280.291666666664</v>
      </c>
      <c r="I79" s="18">
        <f t="shared" si="9"/>
        <v>13687</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45280.291666666664</v>
      </c>
      <c r="I80" s="18">
        <f t="shared" si="9"/>
        <v>13687</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45280.291666666664</v>
      </c>
      <c r="I81" s="18">
        <f t="shared" si="9"/>
        <v>13687</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45280.291666666664</v>
      </c>
      <c r="I82" s="18">
        <f t="shared" si="9"/>
        <v>13687</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44946.958333333336</v>
      </c>
      <c r="I83" s="18">
        <f t="shared" si="9"/>
        <v>5687</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44946.958333333336</v>
      </c>
      <c r="I84" s="18">
        <f t="shared" si="9"/>
        <v>5687</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44946.958333333336</v>
      </c>
      <c r="I85" s="18">
        <f t="shared" si="9"/>
        <v>5687</v>
      </c>
      <c r="J85" s="12" t="str">
        <f t="shared" si="10"/>
        <v>NOT DUE</v>
      </c>
      <c r="K85" s="24" t="s">
        <v>3373</v>
      </c>
      <c r="L85" s="32"/>
    </row>
    <row r="86" spans="1:12">
      <c r="A86" s="12" t="s">
        <v>3135</v>
      </c>
      <c r="B86" s="24" t="s">
        <v>1324</v>
      </c>
      <c r="C86" s="24" t="s">
        <v>1198</v>
      </c>
      <c r="D86" s="34">
        <v>8000</v>
      </c>
      <c r="E86" s="8">
        <v>44082</v>
      </c>
      <c r="F86" s="8">
        <v>44082</v>
      </c>
      <c r="G86" s="20">
        <v>0</v>
      </c>
      <c r="H86" s="17">
        <f t="shared" si="13"/>
        <v>44946.958333333336</v>
      </c>
      <c r="I86" s="18">
        <f t="shared" si="9"/>
        <v>5687</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44946.958333333336</v>
      </c>
      <c r="I87" s="18">
        <f t="shared" si="9"/>
        <v>5687</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44946.958333333336</v>
      </c>
      <c r="I88" s="18">
        <f t="shared" si="9"/>
        <v>5687</v>
      </c>
      <c r="J88" s="12" t="str">
        <f t="shared" si="10"/>
        <v>NOT DUE</v>
      </c>
      <c r="K88" s="24" t="s">
        <v>3373</v>
      </c>
      <c r="L88" s="32"/>
    </row>
    <row r="89" spans="1:12">
      <c r="A89" s="12" t="s">
        <v>3138</v>
      </c>
      <c r="B89" s="24" t="s">
        <v>1329</v>
      </c>
      <c r="C89" s="24" t="s">
        <v>1198</v>
      </c>
      <c r="D89" s="34">
        <v>8000</v>
      </c>
      <c r="E89" s="8">
        <v>44082</v>
      </c>
      <c r="F89" s="8">
        <v>44082</v>
      </c>
      <c r="G89" s="20">
        <v>0</v>
      </c>
      <c r="H89" s="17">
        <f t="shared" si="13"/>
        <v>44946.958333333336</v>
      </c>
      <c r="I89" s="18">
        <f t="shared" si="9"/>
        <v>5687</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44946.958333333336</v>
      </c>
      <c r="I90" s="18">
        <f t="shared" si="9"/>
        <v>5687</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44946.958333333336</v>
      </c>
      <c r="I91" s="18">
        <f t="shared" si="9"/>
        <v>5687</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44946.958333333336</v>
      </c>
      <c r="I92" s="18">
        <f t="shared" si="9"/>
        <v>5687</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44946.958333333336</v>
      </c>
      <c r="I93" s="18">
        <f t="shared" si="9"/>
        <v>5687</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44946.958333333336</v>
      </c>
      <c r="I94" s="18">
        <f t="shared" si="9"/>
        <v>5687</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44946.958333333336</v>
      </c>
      <c r="I95" s="18">
        <f t="shared" si="9"/>
        <v>5687</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44946.958333333336</v>
      </c>
      <c r="I96" s="18">
        <f t="shared" si="9"/>
        <v>5687</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45280.291666666664</v>
      </c>
      <c r="I97" s="18">
        <f t="shared" si="9"/>
        <v>13687</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45280.291666666664</v>
      </c>
      <c r="I98" s="18">
        <f t="shared" si="9"/>
        <v>13687</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44946.958333333336</v>
      </c>
      <c r="I99" s="18">
        <f t="shared" si="9"/>
        <v>5687</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45280.291666666664</v>
      </c>
      <c r="I100" s="18">
        <f t="shared" si="9"/>
        <v>13687</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44946.958333333336</v>
      </c>
      <c r="I101" s="18">
        <f t="shared" si="9"/>
        <v>5687</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44780.291666666664</v>
      </c>
      <c r="I102" s="18">
        <f t="shared" si="9"/>
        <v>1687</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44946.958333333336</v>
      </c>
      <c r="I103" s="18">
        <f t="shared" si="9"/>
        <v>5687</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44946.958333333336</v>
      </c>
      <c r="I104" s="18">
        <f t="shared" si="9"/>
        <v>5687</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44946.958333333336</v>
      </c>
      <c r="I105" s="18">
        <f t="shared" si="9"/>
        <v>5687</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44946.958333333336</v>
      </c>
      <c r="I106" s="18">
        <f t="shared" si="9"/>
        <v>5687</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44946.958333333336</v>
      </c>
      <c r="I107" s="18">
        <f t="shared" si="9"/>
        <v>5687</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45280.291666666664</v>
      </c>
      <c r="I108" s="18">
        <f t="shared" si="9"/>
        <v>13687</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44946.958333333336</v>
      </c>
      <c r="I109" s="18">
        <f t="shared" si="9"/>
        <v>5687</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44946.958333333336</v>
      </c>
      <c r="I110" s="18">
        <f t="shared" si="9"/>
        <v>5687</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44946.958333333336</v>
      </c>
      <c r="I111" s="18">
        <f t="shared" si="9"/>
        <v>5687</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44946.958333333336</v>
      </c>
      <c r="I112" s="18">
        <f t="shared" si="9"/>
        <v>5687</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44946.958333333336</v>
      </c>
      <c r="I113" s="18">
        <f t="shared" si="9"/>
        <v>5687</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44946.958333333336</v>
      </c>
      <c r="I114" s="18">
        <f t="shared" si="9"/>
        <v>5687</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44946.958333333336</v>
      </c>
      <c r="I115" s="18">
        <f t="shared" si="9"/>
        <v>5687</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44946.958333333336</v>
      </c>
      <c r="I116" s="18">
        <f t="shared" si="9"/>
        <v>5687</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44946.958333333336</v>
      </c>
      <c r="I117" s="18">
        <f t="shared" si="9"/>
        <v>5687</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44780.291666666664</v>
      </c>
      <c r="I118" s="18">
        <f t="shared" si="9"/>
        <v>1687</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45613.625</v>
      </c>
      <c r="I119" s="18">
        <f t="shared" si="9"/>
        <v>21687</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44780.291666666664</v>
      </c>
      <c r="I120" s="18">
        <f t="shared" si="9"/>
        <v>1687</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1526</v>
      </c>
      <c r="D3" s="521" t="s">
        <v>12</v>
      </c>
      <c r="E3" s="521"/>
      <c r="F3" s="249" t="s">
        <v>3027</v>
      </c>
    </row>
    <row r="4" spans="1:12" ht="18" customHeight="1">
      <c r="A4" s="520" t="s">
        <v>74</v>
      </c>
      <c r="B4" s="520"/>
      <c r="C4" s="29" t="s">
        <v>4651</v>
      </c>
      <c r="D4" s="521" t="s">
        <v>2072</v>
      </c>
      <c r="E4" s="521"/>
      <c r="F4" s="246">
        <f>'Running Hours'!B23</f>
        <v>8942</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11058</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11058</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45170.75</v>
      </c>
      <c r="I10" s="18">
        <f t="shared" si="1"/>
        <v>11058</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11058</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45170.75</v>
      </c>
      <c r="I12" s="18">
        <f t="shared" si="1"/>
        <v>11058</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11058</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45170.75</v>
      </c>
      <c r="I14" s="18">
        <f t="shared" si="1"/>
        <v>11058</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45170.75</v>
      </c>
      <c r="I15" s="18">
        <f t="shared" si="1"/>
        <v>11058</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45170.75</v>
      </c>
      <c r="I16" s="18">
        <f t="shared" si="1"/>
        <v>11058</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11058</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11058</v>
      </c>
      <c r="J18" s="12" t="str">
        <f t="shared" si="2"/>
        <v>NOT DUE</v>
      </c>
      <c r="K18" s="24"/>
      <c r="L18" s="113"/>
    </row>
    <row r="19" spans="1:12" ht="36">
      <c r="A19" s="271" t="s">
        <v>3038</v>
      </c>
      <c r="B19" s="24" t="s">
        <v>1042</v>
      </c>
      <c r="C19" s="24" t="s">
        <v>1043</v>
      </c>
      <c r="D19" s="34" t="s">
        <v>1</v>
      </c>
      <c r="E19" s="8">
        <v>44082</v>
      </c>
      <c r="F19" s="366">
        <v>44710</v>
      </c>
      <c r="G19" s="52"/>
      <c r="H19" s="10">
        <f>F19+1</f>
        <v>44711</v>
      </c>
      <c r="I19" s="11">
        <f t="shared" ref="I19:I36" ca="1" si="3">IF(ISBLANK(H19),"",H19-DATE(YEAR(NOW()),MONTH(NOW()),DAY(NOW())))</f>
        <v>0</v>
      </c>
      <c r="J19" s="12" t="str">
        <f t="shared" ca="1" si="2"/>
        <v>NOT DUE</v>
      </c>
      <c r="K19" s="24" t="s">
        <v>1072</v>
      </c>
      <c r="L19" s="15"/>
    </row>
    <row r="20" spans="1:12" ht="36">
      <c r="A20" s="271" t="s">
        <v>3039</v>
      </c>
      <c r="B20" s="24" t="s">
        <v>1044</v>
      </c>
      <c r="C20" s="24" t="s">
        <v>1045</v>
      </c>
      <c r="D20" s="34" t="s">
        <v>1</v>
      </c>
      <c r="E20" s="8">
        <v>44082</v>
      </c>
      <c r="F20" s="366">
        <v>44710</v>
      </c>
      <c r="G20" s="52"/>
      <c r="H20" s="10">
        <f t="shared" ref="H20:H21" si="4">F20+1</f>
        <v>44711</v>
      </c>
      <c r="I20" s="11">
        <f t="shared" ca="1" si="3"/>
        <v>0</v>
      </c>
      <c r="J20" s="12" t="str">
        <f t="shared" ca="1" si="2"/>
        <v>NOT DUE</v>
      </c>
      <c r="K20" s="24" t="s">
        <v>1073</v>
      </c>
      <c r="L20" s="15"/>
    </row>
    <row r="21" spans="1:12" ht="36">
      <c r="A21" s="271" t="s">
        <v>3040</v>
      </c>
      <c r="B21" s="24" t="s">
        <v>1046</v>
      </c>
      <c r="C21" s="24" t="s">
        <v>1047</v>
      </c>
      <c r="D21" s="34" t="s">
        <v>1</v>
      </c>
      <c r="E21" s="8">
        <v>44082</v>
      </c>
      <c r="F21" s="366">
        <v>44710</v>
      </c>
      <c r="G21" s="52"/>
      <c r="H21" s="10">
        <f t="shared" si="4"/>
        <v>44711</v>
      </c>
      <c r="I21" s="11">
        <f t="shared" ca="1" si="3"/>
        <v>0</v>
      </c>
      <c r="J21" s="12" t="str">
        <f t="shared" ca="1" si="2"/>
        <v>NOT DUE</v>
      </c>
      <c r="K21" s="24" t="s">
        <v>1074</v>
      </c>
      <c r="L21" s="15"/>
    </row>
    <row r="22" spans="1:12" ht="38.450000000000003" customHeight="1">
      <c r="A22" s="274" t="s">
        <v>3041</v>
      </c>
      <c r="B22" s="24" t="s">
        <v>1048</v>
      </c>
      <c r="C22" s="24" t="s">
        <v>1049</v>
      </c>
      <c r="D22" s="34" t="s">
        <v>4</v>
      </c>
      <c r="E22" s="8">
        <v>44082</v>
      </c>
      <c r="F22" s="366">
        <v>44696</v>
      </c>
      <c r="G22" s="52"/>
      <c r="H22" s="10">
        <f>F22+30</f>
        <v>44726</v>
      </c>
      <c r="I22" s="11">
        <f t="shared" ca="1" si="3"/>
        <v>15</v>
      </c>
      <c r="J22" s="12" t="str">
        <f t="shared" ca="1" si="2"/>
        <v>NOT DUE</v>
      </c>
      <c r="K22" s="24" t="s">
        <v>1075</v>
      </c>
      <c r="L22" s="15"/>
    </row>
    <row r="23" spans="1:12" ht="24">
      <c r="A23" s="271" t="s">
        <v>3042</v>
      </c>
      <c r="B23" s="24" t="s">
        <v>1050</v>
      </c>
      <c r="C23" s="24" t="s">
        <v>1051</v>
      </c>
      <c r="D23" s="34" t="s">
        <v>1</v>
      </c>
      <c r="E23" s="8">
        <v>44082</v>
      </c>
      <c r="F23" s="366">
        <v>44710</v>
      </c>
      <c r="G23" s="52"/>
      <c r="H23" s="10">
        <f t="shared" ref="H23:H26" si="5">F23+1</f>
        <v>44711</v>
      </c>
      <c r="I23" s="11">
        <f t="shared" ca="1" si="3"/>
        <v>0</v>
      </c>
      <c r="J23" s="12" t="str">
        <f t="shared" ca="1" si="2"/>
        <v>NOT DUE</v>
      </c>
      <c r="K23" s="24" t="s">
        <v>1076</v>
      </c>
      <c r="L23" s="15"/>
    </row>
    <row r="24" spans="1:12" ht="26.45" customHeight="1">
      <c r="A24" s="271" t="s">
        <v>3043</v>
      </c>
      <c r="B24" s="24" t="s">
        <v>1052</v>
      </c>
      <c r="C24" s="24" t="s">
        <v>1053</v>
      </c>
      <c r="D24" s="34" t="s">
        <v>1</v>
      </c>
      <c r="E24" s="8">
        <v>44082</v>
      </c>
      <c r="F24" s="366">
        <v>44710</v>
      </c>
      <c r="G24" s="52"/>
      <c r="H24" s="10">
        <f t="shared" si="5"/>
        <v>44711</v>
      </c>
      <c r="I24" s="11">
        <f t="shared" ca="1" si="3"/>
        <v>0</v>
      </c>
      <c r="J24" s="12" t="str">
        <f t="shared" ca="1" si="2"/>
        <v>NOT DUE</v>
      </c>
      <c r="K24" s="24" t="s">
        <v>1077</v>
      </c>
      <c r="L24" s="15"/>
    </row>
    <row r="25" spans="1:12" ht="26.45" customHeight="1">
      <c r="A25" s="271" t="s">
        <v>3044</v>
      </c>
      <c r="B25" s="24" t="s">
        <v>1054</v>
      </c>
      <c r="C25" s="24" t="s">
        <v>1055</v>
      </c>
      <c r="D25" s="34" t="s">
        <v>1</v>
      </c>
      <c r="E25" s="8">
        <v>44082</v>
      </c>
      <c r="F25" s="366">
        <v>44710</v>
      </c>
      <c r="G25" s="52"/>
      <c r="H25" s="10">
        <f t="shared" si="5"/>
        <v>44711</v>
      </c>
      <c r="I25" s="11">
        <f t="shared" ca="1" si="3"/>
        <v>0</v>
      </c>
      <c r="J25" s="12" t="str">
        <f t="shared" ca="1" si="2"/>
        <v>NOT DUE</v>
      </c>
      <c r="K25" s="24" t="s">
        <v>1077</v>
      </c>
      <c r="L25" s="15"/>
    </row>
    <row r="26" spans="1:12" ht="26.45" customHeight="1">
      <c r="A26" s="271" t="s">
        <v>3045</v>
      </c>
      <c r="B26" s="24" t="s">
        <v>1056</v>
      </c>
      <c r="C26" s="24" t="s">
        <v>1043</v>
      </c>
      <c r="D26" s="34" t="s">
        <v>1</v>
      </c>
      <c r="E26" s="8">
        <v>44082</v>
      </c>
      <c r="F26" s="366">
        <v>44710</v>
      </c>
      <c r="G26" s="52"/>
      <c r="H26" s="10">
        <f t="shared" si="5"/>
        <v>44711</v>
      </c>
      <c r="I26" s="11">
        <f t="shared" ca="1" si="3"/>
        <v>0</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45170.75</v>
      </c>
      <c r="I27" s="18">
        <f t="shared" ref="I27:I28" si="6">D27-($F$4-G27)</f>
        <v>11058</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45170.75</v>
      </c>
      <c r="I28" s="18">
        <f t="shared" si="6"/>
        <v>11058</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12</v>
      </c>
      <c r="J29" s="12" t="str">
        <f t="shared" ca="1" si="2"/>
        <v>NOT DUE</v>
      </c>
      <c r="K29" s="24" t="s">
        <v>1078</v>
      </c>
      <c r="L29" s="113"/>
    </row>
    <row r="30" spans="1:12" ht="15" customHeight="1">
      <c r="A30" s="271" t="s">
        <v>3049</v>
      </c>
      <c r="B30" s="24" t="s">
        <v>1546</v>
      </c>
      <c r="C30" s="24"/>
      <c r="D30" s="34" t="s">
        <v>1</v>
      </c>
      <c r="E30" s="8">
        <v>44082</v>
      </c>
      <c r="F30" s="366">
        <v>44710</v>
      </c>
      <c r="G30" s="52"/>
      <c r="H30" s="10">
        <f t="shared" ref="H30" si="8">F30+1</f>
        <v>44711</v>
      </c>
      <c r="I30" s="11">
        <f t="shared" ca="1" si="3"/>
        <v>0</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103</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103</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103</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103</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103</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103</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1552</v>
      </c>
      <c r="D3" s="521" t="s">
        <v>12</v>
      </c>
      <c r="E3" s="521"/>
      <c r="F3" s="249" t="s">
        <v>2997</v>
      </c>
    </row>
    <row r="4" spans="1:12" ht="18" customHeight="1">
      <c r="A4" s="520" t="s">
        <v>74</v>
      </c>
      <c r="B4" s="520"/>
      <c r="C4" s="29" t="s">
        <v>4651</v>
      </c>
      <c r="D4" s="521" t="s">
        <v>2072</v>
      </c>
      <c r="E4" s="521"/>
      <c r="F4" s="246">
        <f>'Running Hours'!B24</f>
        <v>6626</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44767.25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44767.25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45267.25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44767.25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45267.25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44767.25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45267.25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45267.25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45267.25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44767.25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44767.25</v>
      </c>
      <c r="I18" s="18">
        <f t="shared" si="1"/>
        <v>1374</v>
      </c>
      <c r="J18" s="12" t="str">
        <f t="shared" si="0"/>
        <v>NOT DUE</v>
      </c>
      <c r="K18" s="24"/>
      <c r="L18" s="113"/>
    </row>
    <row r="19" spans="1:12" ht="36">
      <c r="A19" s="271" t="s">
        <v>3009</v>
      </c>
      <c r="B19" s="24" t="s">
        <v>1042</v>
      </c>
      <c r="C19" s="24" t="s">
        <v>1043</v>
      </c>
      <c r="D19" s="34" t="s">
        <v>1</v>
      </c>
      <c r="E19" s="8">
        <v>44082</v>
      </c>
      <c r="F19" s="366">
        <v>44710</v>
      </c>
      <c r="G19" s="52"/>
      <c r="H19" s="10">
        <f>F19+1</f>
        <v>44711</v>
      </c>
      <c r="I19" s="11">
        <f t="shared" ref="I19:I36" ca="1" si="2">IF(ISBLANK(H19),"",H19-DATE(YEAR(NOW()),MONTH(NOW()),DAY(NOW())))</f>
        <v>0</v>
      </c>
      <c r="J19" s="12" t="str">
        <f t="shared" ca="1" si="0"/>
        <v>NOT DUE</v>
      </c>
      <c r="K19" s="24" t="s">
        <v>1072</v>
      </c>
      <c r="L19" s="15"/>
    </row>
    <row r="20" spans="1:12" ht="36">
      <c r="A20" s="271" t="s">
        <v>3010</v>
      </c>
      <c r="B20" s="24" t="s">
        <v>1044</v>
      </c>
      <c r="C20" s="24" t="s">
        <v>1045</v>
      </c>
      <c r="D20" s="34" t="s">
        <v>1</v>
      </c>
      <c r="E20" s="8">
        <v>44082</v>
      </c>
      <c r="F20" s="366">
        <v>44710</v>
      </c>
      <c r="G20" s="52"/>
      <c r="H20" s="10">
        <f t="shared" ref="H20:H21" si="3">F20+1</f>
        <v>44711</v>
      </c>
      <c r="I20" s="11">
        <f t="shared" ca="1" si="2"/>
        <v>0</v>
      </c>
      <c r="J20" s="12" t="str">
        <f t="shared" ca="1" si="0"/>
        <v>NOT DUE</v>
      </c>
      <c r="K20" s="24" t="s">
        <v>1073</v>
      </c>
      <c r="L20" s="15"/>
    </row>
    <row r="21" spans="1:12" ht="36">
      <c r="A21" s="271" t="s">
        <v>3011</v>
      </c>
      <c r="B21" s="24" t="s">
        <v>1046</v>
      </c>
      <c r="C21" s="24" t="s">
        <v>1047</v>
      </c>
      <c r="D21" s="34" t="s">
        <v>1</v>
      </c>
      <c r="E21" s="8">
        <v>44082</v>
      </c>
      <c r="F21" s="366">
        <v>44710</v>
      </c>
      <c r="G21" s="52"/>
      <c r="H21" s="10">
        <f t="shared" si="3"/>
        <v>44711</v>
      </c>
      <c r="I21" s="11">
        <f t="shared" ca="1" si="2"/>
        <v>0</v>
      </c>
      <c r="J21" s="12" t="str">
        <f t="shared" ca="1" si="0"/>
        <v>NOT DUE</v>
      </c>
      <c r="K21" s="24" t="s">
        <v>1074</v>
      </c>
      <c r="L21" s="15"/>
    </row>
    <row r="22" spans="1:12" ht="38.450000000000003" customHeight="1">
      <c r="A22" s="274" t="s">
        <v>3012</v>
      </c>
      <c r="B22" s="24" t="s">
        <v>1048</v>
      </c>
      <c r="C22" s="24" t="s">
        <v>1049</v>
      </c>
      <c r="D22" s="34" t="s">
        <v>4</v>
      </c>
      <c r="E22" s="8">
        <v>44082</v>
      </c>
      <c r="F22" s="366">
        <v>44696</v>
      </c>
      <c r="G22" s="52"/>
      <c r="H22" s="10">
        <f>F22+30</f>
        <v>44726</v>
      </c>
      <c r="I22" s="11">
        <f t="shared" ca="1" si="2"/>
        <v>15</v>
      </c>
      <c r="J22" s="12" t="str">
        <f t="shared" ca="1" si="0"/>
        <v>NOT DUE</v>
      </c>
      <c r="K22" s="24" t="s">
        <v>1075</v>
      </c>
      <c r="L22" s="15"/>
    </row>
    <row r="23" spans="1:12" ht="24">
      <c r="A23" s="271" t="s">
        <v>3013</v>
      </c>
      <c r="B23" s="24" t="s">
        <v>1050</v>
      </c>
      <c r="C23" s="24" t="s">
        <v>1051</v>
      </c>
      <c r="D23" s="34" t="s">
        <v>1</v>
      </c>
      <c r="E23" s="8">
        <v>44082</v>
      </c>
      <c r="F23" s="366">
        <v>44710</v>
      </c>
      <c r="G23" s="52"/>
      <c r="H23" s="10">
        <f t="shared" ref="H23:H26" si="4">F23+1</f>
        <v>44711</v>
      </c>
      <c r="I23" s="11">
        <f t="shared" ca="1" si="2"/>
        <v>0</v>
      </c>
      <c r="J23" s="12" t="str">
        <f t="shared" ca="1" si="0"/>
        <v>NOT DUE</v>
      </c>
      <c r="K23" s="24" t="s">
        <v>1076</v>
      </c>
      <c r="L23" s="15"/>
    </row>
    <row r="24" spans="1:12" ht="26.45" customHeight="1">
      <c r="A24" s="271" t="s">
        <v>3014</v>
      </c>
      <c r="B24" s="24" t="s">
        <v>1052</v>
      </c>
      <c r="C24" s="24" t="s">
        <v>1053</v>
      </c>
      <c r="D24" s="34" t="s">
        <v>1</v>
      </c>
      <c r="E24" s="8">
        <v>44082</v>
      </c>
      <c r="F24" s="366">
        <v>44710</v>
      </c>
      <c r="G24" s="52"/>
      <c r="H24" s="10">
        <f t="shared" si="4"/>
        <v>44711</v>
      </c>
      <c r="I24" s="11">
        <f t="shared" ca="1" si="2"/>
        <v>0</v>
      </c>
      <c r="J24" s="12" t="str">
        <f t="shared" ca="1" si="0"/>
        <v>NOT DUE</v>
      </c>
      <c r="K24" s="24" t="s">
        <v>1077</v>
      </c>
      <c r="L24" s="15"/>
    </row>
    <row r="25" spans="1:12" ht="26.45" customHeight="1">
      <c r="A25" s="271" t="s">
        <v>3015</v>
      </c>
      <c r="B25" s="24" t="s">
        <v>1054</v>
      </c>
      <c r="C25" s="24" t="s">
        <v>1055</v>
      </c>
      <c r="D25" s="34" t="s">
        <v>1</v>
      </c>
      <c r="E25" s="8">
        <v>44082</v>
      </c>
      <c r="F25" s="366">
        <v>44710</v>
      </c>
      <c r="G25" s="52"/>
      <c r="H25" s="10">
        <f t="shared" si="4"/>
        <v>44711</v>
      </c>
      <c r="I25" s="11">
        <f t="shared" ca="1" si="2"/>
        <v>0</v>
      </c>
      <c r="J25" s="12" t="str">
        <f t="shared" ca="1" si="0"/>
        <v>NOT DUE</v>
      </c>
      <c r="K25" s="24" t="s">
        <v>1077</v>
      </c>
      <c r="L25" s="15"/>
    </row>
    <row r="26" spans="1:12" ht="26.45" customHeight="1">
      <c r="A26" s="271" t="s">
        <v>3016</v>
      </c>
      <c r="B26" s="24" t="s">
        <v>1056</v>
      </c>
      <c r="C26" s="24" t="s">
        <v>1043</v>
      </c>
      <c r="D26" s="34" t="s">
        <v>1</v>
      </c>
      <c r="E26" s="8">
        <v>44082</v>
      </c>
      <c r="F26" s="366">
        <v>44710</v>
      </c>
      <c r="G26" s="52"/>
      <c r="H26" s="10">
        <f t="shared" si="4"/>
        <v>44711</v>
      </c>
      <c r="I26" s="11">
        <f t="shared" ca="1" si="2"/>
        <v>0</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45267.25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45267.25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12</v>
      </c>
      <c r="J29" s="12" t="str">
        <f t="shared" ca="1" si="0"/>
        <v>NOT DUE</v>
      </c>
      <c r="K29" s="24" t="s">
        <v>1078</v>
      </c>
      <c r="L29" s="113"/>
    </row>
    <row r="30" spans="1:12" ht="15" customHeight="1">
      <c r="A30" s="271" t="s">
        <v>3020</v>
      </c>
      <c r="B30" s="24" t="s">
        <v>1546</v>
      </c>
      <c r="C30" s="24"/>
      <c r="D30" s="34" t="s">
        <v>1</v>
      </c>
      <c r="E30" s="8">
        <v>44082</v>
      </c>
      <c r="F30" s="366">
        <v>44710</v>
      </c>
      <c r="G30" s="52"/>
      <c r="H30" s="10">
        <f t="shared" ref="H30" si="7">F30+1</f>
        <v>44711</v>
      </c>
      <c r="I30" s="11">
        <f t="shared" ca="1" si="2"/>
        <v>0</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103</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103</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103</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103</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103</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103</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1553</v>
      </c>
      <c r="D3" s="521" t="s">
        <v>12</v>
      </c>
      <c r="E3" s="521"/>
      <c r="F3" s="249" t="s">
        <v>2933</v>
      </c>
    </row>
    <row r="4" spans="1:12" ht="18" customHeight="1">
      <c r="A4" s="520" t="s">
        <v>74</v>
      </c>
      <c r="B4" s="520"/>
      <c r="C4" s="29" t="s">
        <v>4650</v>
      </c>
      <c r="D4" s="521" t="s">
        <v>2072</v>
      </c>
      <c r="E4" s="521"/>
      <c r="F4" s="246">
        <f>'Running Hours'!B25</f>
        <v>9841</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104</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44966.625</v>
      </c>
      <c r="I9" s="18">
        <f>D9-($F$4-G9)</f>
        <v>6159</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44966.625</v>
      </c>
      <c r="I10" s="18">
        <f t="shared" ref="I10:I19" si="3">D10-($F$4-G10)</f>
        <v>6159</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45133.291666666664</v>
      </c>
      <c r="I11" s="18">
        <f t="shared" si="3"/>
        <v>10159</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44966.625</v>
      </c>
      <c r="I12" s="18">
        <f t="shared" si="3"/>
        <v>6159</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45133.291666666664</v>
      </c>
      <c r="I13" s="18">
        <f t="shared" si="3"/>
        <v>10159</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44966.625</v>
      </c>
      <c r="I14" s="18">
        <f t="shared" si="3"/>
        <v>6159</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45133.291666666664</v>
      </c>
      <c r="I15" s="18">
        <f t="shared" si="3"/>
        <v>10159</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44966.625</v>
      </c>
      <c r="I16" s="18">
        <f t="shared" si="3"/>
        <v>6159</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44966.625</v>
      </c>
      <c r="I17" s="18">
        <f t="shared" si="3"/>
        <v>6159</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44966.625</v>
      </c>
      <c r="I18" s="18">
        <f t="shared" si="3"/>
        <v>6159</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44966.625</v>
      </c>
      <c r="I19" s="18">
        <f t="shared" si="3"/>
        <v>6159</v>
      </c>
      <c r="J19" s="12" t="str">
        <f t="shared" si="2"/>
        <v>NOT DUE</v>
      </c>
      <c r="K19" s="24"/>
      <c r="L19" s="113"/>
    </row>
    <row r="20" spans="1:12" ht="36">
      <c r="A20" s="271" t="s">
        <v>2946</v>
      </c>
      <c r="B20" s="24" t="s">
        <v>1042</v>
      </c>
      <c r="C20" s="24" t="s">
        <v>1043</v>
      </c>
      <c r="D20" s="34" t="s">
        <v>1</v>
      </c>
      <c r="E20" s="8">
        <v>44082</v>
      </c>
      <c r="F20" s="366">
        <v>44710</v>
      </c>
      <c r="G20" s="52"/>
      <c r="H20" s="10">
        <f>F20+1</f>
        <v>44711</v>
      </c>
      <c r="I20" s="11">
        <f t="shared" ref="I20:I41" ca="1" si="5">IF(ISBLANK(H20),"",H20-DATE(YEAR(NOW()),MONTH(NOW()),DAY(NOW())))</f>
        <v>0</v>
      </c>
      <c r="J20" s="12" t="str">
        <f t="shared" ca="1" si="2"/>
        <v>NOT DUE</v>
      </c>
      <c r="K20" s="24" t="s">
        <v>1072</v>
      </c>
      <c r="L20" s="15"/>
    </row>
    <row r="21" spans="1:12" ht="36">
      <c r="A21" s="271" t="s">
        <v>2947</v>
      </c>
      <c r="B21" s="24" t="s">
        <v>1044</v>
      </c>
      <c r="C21" s="24" t="s">
        <v>1045</v>
      </c>
      <c r="D21" s="34" t="s">
        <v>1</v>
      </c>
      <c r="E21" s="8">
        <v>44082</v>
      </c>
      <c r="F21" s="366">
        <v>44710</v>
      </c>
      <c r="G21" s="52"/>
      <c r="H21" s="10">
        <f t="shared" ref="H21:H22" si="6">F21+1</f>
        <v>44711</v>
      </c>
      <c r="I21" s="11">
        <f t="shared" ca="1" si="5"/>
        <v>0</v>
      </c>
      <c r="J21" s="12" t="str">
        <f t="shared" ca="1" si="2"/>
        <v>NOT DUE</v>
      </c>
      <c r="K21" s="24" t="s">
        <v>1073</v>
      </c>
      <c r="L21" s="15"/>
    </row>
    <row r="22" spans="1:12" ht="36">
      <c r="A22" s="271" t="s">
        <v>2948</v>
      </c>
      <c r="B22" s="24" t="s">
        <v>1046</v>
      </c>
      <c r="C22" s="24" t="s">
        <v>1047</v>
      </c>
      <c r="D22" s="34" t="s">
        <v>1</v>
      </c>
      <c r="E22" s="8">
        <v>44082</v>
      </c>
      <c r="F22" s="366">
        <v>44710</v>
      </c>
      <c r="G22" s="52"/>
      <c r="H22" s="10">
        <f t="shared" si="6"/>
        <v>44711</v>
      </c>
      <c r="I22" s="11">
        <f t="shared" ca="1" si="5"/>
        <v>0</v>
      </c>
      <c r="J22" s="12" t="str">
        <f t="shared" ca="1" si="2"/>
        <v>NOT DUE</v>
      </c>
      <c r="K22" s="24" t="s">
        <v>1074</v>
      </c>
      <c r="L22" s="15"/>
    </row>
    <row r="23" spans="1:12" ht="38.450000000000003" customHeight="1">
      <c r="A23" s="274" t="s">
        <v>2949</v>
      </c>
      <c r="B23" s="24" t="s">
        <v>1048</v>
      </c>
      <c r="C23" s="24" t="s">
        <v>1049</v>
      </c>
      <c r="D23" s="34" t="s">
        <v>4</v>
      </c>
      <c r="E23" s="8">
        <v>44082</v>
      </c>
      <c r="F23" s="366">
        <v>44689</v>
      </c>
      <c r="G23" s="52"/>
      <c r="H23" s="10">
        <f>F23+30</f>
        <v>44719</v>
      </c>
      <c r="I23" s="11">
        <f t="shared" ca="1" si="5"/>
        <v>8</v>
      </c>
      <c r="J23" s="12" t="str">
        <f t="shared" ca="1" si="2"/>
        <v>NOT DUE</v>
      </c>
      <c r="K23" s="24" t="s">
        <v>1075</v>
      </c>
      <c r="L23" s="15"/>
    </row>
    <row r="24" spans="1:12" ht="24">
      <c r="A24" s="271" t="s">
        <v>2950</v>
      </c>
      <c r="B24" s="24" t="s">
        <v>1050</v>
      </c>
      <c r="C24" s="24" t="s">
        <v>1051</v>
      </c>
      <c r="D24" s="34" t="s">
        <v>1</v>
      </c>
      <c r="E24" s="8">
        <v>44082</v>
      </c>
      <c r="F24" s="366">
        <v>44710</v>
      </c>
      <c r="G24" s="52"/>
      <c r="H24" s="10">
        <f t="shared" ref="H24:H27" si="7">F24+1</f>
        <v>44711</v>
      </c>
      <c r="I24" s="11">
        <f t="shared" ca="1" si="5"/>
        <v>0</v>
      </c>
      <c r="J24" s="12" t="str">
        <f t="shared" ca="1" si="2"/>
        <v>NOT DUE</v>
      </c>
      <c r="K24" s="24" t="s">
        <v>1076</v>
      </c>
      <c r="L24" s="15"/>
    </row>
    <row r="25" spans="1:12" ht="26.45" customHeight="1">
      <c r="A25" s="271" t="s">
        <v>2951</v>
      </c>
      <c r="B25" s="24" t="s">
        <v>1052</v>
      </c>
      <c r="C25" s="24" t="s">
        <v>1053</v>
      </c>
      <c r="D25" s="34" t="s">
        <v>1</v>
      </c>
      <c r="E25" s="8">
        <v>44082</v>
      </c>
      <c r="F25" s="366">
        <v>44710</v>
      </c>
      <c r="G25" s="52"/>
      <c r="H25" s="10">
        <f t="shared" si="7"/>
        <v>44711</v>
      </c>
      <c r="I25" s="11">
        <f t="shared" ca="1" si="5"/>
        <v>0</v>
      </c>
      <c r="J25" s="12" t="str">
        <f t="shared" ca="1" si="2"/>
        <v>NOT DUE</v>
      </c>
      <c r="K25" s="24" t="s">
        <v>1077</v>
      </c>
      <c r="L25" s="15"/>
    </row>
    <row r="26" spans="1:12" ht="26.45" customHeight="1">
      <c r="A26" s="271" t="s">
        <v>2952</v>
      </c>
      <c r="B26" s="24" t="s">
        <v>1054</v>
      </c>
      <c r="C26" s="24" t="s">
        <v>1055</v>
      </c>
      <c r="D26" s="34" t="s">
        <v>1</v>
      </c>
      <c r="E26" s="8">
        <v>44082</v>
      </c>
      <c r="F26" s="366">
        <v>44710</v>
      </c>
      <c r="G26" s="52"/>
      <c r="H26" s="10">
        <f t="shared" si="7"/>
        <v>44711</v>
      </c>
      <c r="I26" s="11">
        <f t="shared" ca="1" si="5"/>
        <v>0</v>
      </c>
      <c r="J26" s="12" t="str">
        <f t="shared" ca="1" si="2"/>
        <v>NOT DUE</v>
      </c>
      <c r="K26" s="24" t="s">
        <v>1077</v>
      </c>
      <c r="L26" s="15"/>
    </row>
    <row r="27" spans="1:12" ht="26.45" customHeight="1">
      <c r="A27" s="271" t="s">
        <v>2953</v>
      </c>
      <c r="B27" s="24" t="s">
        <v>1056</v>
      </c>
      <c r="C27" s="24" t="s">
        <v>1043</v>
      </c>
      <c r="D27" s="34" t="s">
        <v>1</v>
      </c>
      <c r="E27" s="8">
        <v>44082</v>
      </c>
      <c r="F27" s="366">
        <v>44710</v>
      </c>
      <c r="G27" s="52"/>
      <c r="H27" s="10">
        <f t="shared" si="7"/>
        <v>44711</v>
      </c>
      <c r="I27" s="11">
        <f t="shared" ca="1" si="5"/>
        <v>0</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12</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12</v>
      </c>
      <c r="J29" s="12" t="str">
        <f t="shared" ca="1" si="2"/>
        <v>NOT DUE</v>
      </c>
      <c r="K29" s="24" t="s">
        <v>1077</v>
      </c>
      <c r="L29" s="15"/>
    </row>
    <row r="30" spans="1:12" ht="24">
      <c r="A30" s="12" t="s">
        <v>2956</v>
      </c>
      <c r="B30" s="24" t="s">
        <v>4967</v>
      </c>
      <c r="C30" s="24"/>
      <c r="D30" s="34" t="s">
        <v>4</v>
      </c>
      <c r="E30" s="8">
        <v>44082</v>
      </c>
      <c r="F30" s="366">
        <v>44696</v>
      </c>
      <c r="G30" s="52"/>
      <c r="H30" s="10">
        <f>F30+30</f>
        <v>44726</v>
      </c>
      <c r="I30" s="11">
        <f t="shared" ca="1" si="5"/>
        <v>15</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45133.291666666664</v>
      </c>
      <c r="I31" s="18">
        <f t="shared" ref="I31:I32" si="8">D31-($F$4-G31)</f>
        <v>10159</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45133.291666666664</v>
      </c>
      <c r="I32" s="18">
        <f t="shared" si="8"/>
        <v>10159</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12</v>
      </c>
      <c r="J33" s="12" t="str">
        <f t="shared" ca="1" si="2"/>
        <v>NOT DUE</v>
      </c>
      <c r="K33" s="24" t="s">
        <v>1078</v>
      </c>
      <c r="L33" s="113"/>
    </row>
    <row r="34" spans="1:12" ht="15" customHeight="1">
      <c r="A34" s="271" t="s">
        <v>2960</v>
      </c>
      <c r="B34" s="24" t="s">
        <v>1546</v>
      </c>
      <c r="C34" s="24"/>
      <c r="D34" s="34" t="s">
        <v>1</v>
      </c>
      <c r="E34" s="8">
        <v>44082</v>
      </c>
      <c r="F34" s="366">
        <v>44710</v>
      </c>
      <c r="G34" s="52"/>
      <c r="H34" s="10">
        <f t="shared" ref="H34" si="9">F34+1</f>
        <v>44711</v>
      </c>
      <c r="I34" s="11">
        <f t="shared" ca="1" si="5"/>
        <v>0</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103</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103</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103</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103</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103</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103</v>
      </c>
      <c r="J40" s="12" t="str">
        <f t="shared" ca="1" si="2"/>
        <v>NOT DUE</v>
      </c>
      <c r="K40" s="24" t="s">
        <v>1080</v>
      </c>
      <c r="L40" s="15"/>
    </row>
    <row r="41" spans="1:12" ht="22.5" customHeight="1">
      <c r="A41" s="12" t="s">
        <v>4093</v>
      </c>
      <c r="B41" s="24" t="s">
        <v>3551</v>
      </c>
      <c r="C41" s="24" t="s">
        <v>3552</v>
      </c>
      <c r="D41" s="34" t="s">
        <v>4</v>
      </c>
      <c r="E41" s="8">
        <v>44082</v>
      </c>
      <c r="F41" s="366">
        <v>44696</v>
      </c>
      <c r="G41" s="52"/>
      <c r="H41" s="10">
        <f>F41+30</f>
        <v>44726</v>
      </c>
      <c r="I41" s="11">
        <f t="shared" ca="1" si="5"/>
        <v>15</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1554</v>
      </c>
      <c r="D3" s="521" t="s">
        <v>12</v>
      </c>
      <c r="E3" s="521"/>
      <c r="F3" s="249" t="s">
        <v>2965</v>
      </c>
    </row>
    <row r="4" spans="1:12" ht="18" customHeight="1">
      <c r="A4" s="520" t="s">
        <v>74</v>
      </c>
      <c r="B4" s="520"/>
      <c r="C4" s="29" t="s">
        <v>4650</v>
      </c>
      <c r="D4" s="521" t="s">
        <v>2072</v>
      </c>
      <c r="E4" s="521"/>
      <c r="F4" s="246">
        <f>'Running Hours'!B26</f>
        <v>12691</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97</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44852.083333333336</v>
      </c>
      <c r="I9" s="18">
        <f>D9-($F$4-G9)</f>
        <v>3410</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44852.083333333336</v>
      </c>
      <c r="I10" s="18">
        <f t="shared" ref="I10:I16" si="3">D10-($F$4-G10)</f>
        <v>3410</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45014.541666666664</v>
      </c>
      <c r="I11" s="18">
        <f t="shared" si="3"/>
        <v>7309</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44852.083333333336</v>
      </c>
      <c r="I12" s="18">
        <f t="shared" si="3"/>
        <v>3410</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45014.541666666664</v>
      </c>
      <c r="I13" s="18">
        <f t="shared" si="3"/>
        <v>7309</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44852.083333333336</v>
      </c>
      <c r="I14" s="18">
        <f t="shared" si="3"/>
        <v>3410</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45014.541666666664</v>
      </c>
      <c r="I15" s="18">
        <f t="shared" si="3"/>
        <v>7309</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44852.083333333336</v>
      </c>
      <c r="I16" s="18">
        <f t="shared" si="3"/>
        <v>3410</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44852.083333333336</v>
      </c>
      <c r="I17" s="18">
        <f>D17-($F$4-G17)</f>
        <v>3410</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44852.083333333336</v>
      </c>
      <c r="I18" s="18">
        <f>D18-($F$4-G18)</f>
        <v>3410</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44852.083333333336</v>
      </c>
      <c r="I19" s="18">
        <f>D19-($F$4-G19)</f>
        <v>3410</v>
      </c>
      <c r="J19" s="12" t="str">
        <f t="shared" si="2"/>
        <v>NOT DUE</v>
      </c>
      <c r="K19" s="24"/>
      <c r="L19" s="113"/>
    </row>
    <row r="20" spans="1:12" ht="36">
      <c r="A20" s="271" t="s">
        <v>2978</v>
      </c>
      <c r="B20" s="24" t="s">
        <v>1042</v>
      </c>
      <c r="C20" s="24" t="s">
        <v>1043</v>
      </c>
      <c r="D20" s="34" t="s">
        <v>1</v>
      </c>
      <c r="E20" s="8">
        <v>44082</v>
      </c>
      <c r="F20" s="366">
        <v>44710</v>
      </c>
      <c r="G20" s="52"/>
      <c r="H20" s="10">
        <f>F20+1</f>
        <v>44711</v>
      </c>
      <c r="I20" s="11">
        <f ca="1">IF(ISBLANK(H20),"",H20-DATE(YEAR(NOW()),MONTH(NOW()),DAY(NOW())))</f>
        <v>0</v>
      </c>
      <c r="J20" s="12" t="str">
        <f t="shared" ca="1" si="2"/>
        <v>NOT DUE</v>
      </c>
      <c r="K20" s="24" t="s">
        <v>1072</v>
      </c>
      <c r="L20" s="15"/>
    </row>
    <row r="21" spans="1:12" ht="36">
      <c r="A21" s="271" t="s">
        <v>2979</v>
      </c>
      <c r="B21" s="24" t="s">
        <v>1044</v>
      </c>
      <c r="C21" s="24" t="s">
        <v>1045</v>
      </c>
      <c r="D21" s="34" t="s">
        <v>1</v>
      </c>
      <c r="E21" s="8">
        <v>44082</v>
      </c>
      <c r="F21" s="366">
        <v>44710</v>
      </c>
      <c r="G21" s="52"/>
      <c r="H21" s="10">
        <f t="shared" ref="H21:H22" si="5">F21+1</f>
        <v>44711</v>
      </c>
      <c r="I21" s="11">
        <f t="shared" ref="I21:I41" ca="1" si="6">IF(ISBLANK(H21),"",H21-DATE(YEAR(NOW()),MONTH(NOW()),DAY(NOW())))</f>
        <v>0</v>
      </c>
      <c r="J21" s="12" t="str">
        <f t="shared" ca="1" si="2"/>
        <v>NOT DUE</v>
      </c>
      <c r="K21" s="24" t="s">
        <v>1073</v>
      </c>
      <c r="L21" s="15"/>
    </row>
    <row r="22" spans="1:12" ht="36">
      <c r="A22" s="271" t="s">
        <v>2980</v>
      </c>
      <c r="B22" s="24" t="s">
        <v>1046</v>
      </c>
      <c r="C22" s="24" t="s">
        <v>1047</v>
      </c>
      <c r="D22" s="34" t="s">
        <v>1</v>
      </c>
      <c r="E22" s="8">
        <v>44082</v>
      </c>
      <c r="F22" s="366">
        <v>44710</v>
      </c>
      <c r="G22" s="52"/>
      <c r="H22" s="10">
        <f t="shared" si="5"/>
        <v>44711</v>
      </c>
      <c r="I22" s="11">
        <f t="shared" ca="1" si="6"/>
        <v>0</v>
      </c>
      <c r="J22" s="12" t="str">
        <f t="shared" ca="1" si="2"/>
        <v>NOT DUE</v>
      </c>
      <c r="K22" s="24" t="s">
        <v>1074</v>
      </c>
      <c r="L22" s="15"/>
    </row>
    <row r="23" spans="1:12" ht="38.450000000000003" customHeight="1">
      <c r="A23" s="274" t="s">
        <v>2981</v>
      </c>
      <c r="B23" s="24" t="s">
        <v>1048</v>
      </c>
      <c r="C23" s="24" t="s">
        <v>1049</v>
      </c>
      <c r="D23" s="34" t="s">
        <v>4</v>
      </c>
      <c r="E23" s="8">
        <v>44082</v>
      </c>
      <c r="F23" s="366">
        <v>44682</v>
      </c>
      <c r="G23" s="52"/>
      <c r="H23" s="10">
        <f>F23+30</f>
        <v>44712</v>
      </c>
      <c r="I23" s="11">
        <f t="shared" ca="1" si="6"/>
        <v>1</v>
      </c>
      <c r="J23" s="12" t="str">
        <f t="shared" ca="1" si="2"/>
        <v>NOT DUE</v>
      </c>
      <c r="K23" s="24" t="s">
        <v>1075</v>
      </c>
      <c r="L23" s="15"/>
    </row>
    <row r="24" spans="1:12" ht="24">
      <c r="A24" s="271" t="s">
        <v>2982</v>
      </c>
      <c r="B24" s="24" t="s">
        <v>1050</v>
      </c>
      <c r="C24" s="24" t="s">
        <v>1051</v>
      </c>
      <c r="D24" s="34" t="s">
        <v>1</v>
      </c>
      <c r="E24" s="8">
        <v>44082</v>
      </c>
      <c r="F24" s="366">
        <v>44710</v>
      </c>
      <c r="G24" s="52"/>
      <c r="H24" s="10">
        <f t="shared" ref="H24:H27" si="7">F24+1</f>
        <v>44711</v>
      </c>
      <c r="I24" s="11">
        <f t="shared" ca="1" si="6"/>
        <v>0</v>
      </c>
      <c r="J24" s="12" t="str">
        <f t="shared" ca="1" si="2"/>
        <v>NOT DUE</v>
      </c>
      <c r="K24" s="24" t="s">
        <v>1076</v>
      </c>
      <c r="L24" s="15"/>
    </row>
    <row r="25" spans="1:12" ht="26.45" customHeight="1">
      <c r="A25" s="271" t="s">
        <v>2983</v>
      </c>
      <c r="B25" s="24" t="s">
        <v>1052</v>
      </c>
      <c r="C25" s="24" t="s">
        <v>1053</v>
      </c>
      <c r="D25" s="34" t="s">
        <v>1</v>
      </c>
      <c r="E25" s="8">
        <v>44082</v>
      </c>
      <c r="F25" s="366">
        <v>44710</v>
      </c>
      <c r="G25" s="52"/>
      <c r="H25" s="10">
        <f t="shared" si="7"/>
        <v>44711</v>
      </c>
      <c r="I25" s="11">
        <f t="shared" ca="1" si="6"/>
        <v>0</v>
      </c>
      <c r="J25" s="12" t="str">
        <f t="shared" ca="1" si="2"/>
        <v>NOT DUE</v>
      </c>
      <c r="K25" s="24" t="s">
        <v>1077</v>
      </c>
      <c r="L25" s="15"/>
    </row>
    <row r="26" spans="1:12" ht="26.45" customHeight="1">
      <c r="A26" s="271" t="s">
        <v>2984</v>
      </c>
      <c r="B26" s="24" t="s">
        <v>1054</v>
      </c>
      <c r="C26" s="24" t="s">
        <v>1055</v>
      </c>
      <c r="D26" s="34" t="s">
        <v>1</v>
      </c>
      <c r="E26" s="8">
        <v>44082</v>
      </c>
      <c r="F26" s="366">
        <v>44710</v>
      </c>
      <c r="G26" s="52"/>
      <c r="H26" s="10">
        <f t="shared" si="7"/>
        <v>44711</v>
      </c>
      <c r="I26" s="11">
        <f t="shared" ca="1" si="6"/>
        <v>0</v>
      </c>
      <c r="J26" s="12" t="str">
        <f t="shared" ca="1" si="2"/>
        <v>NOT DUE</v>
      </c>
      <c r="K26" s="24" t="s">
        <v>1077</v>
      </c>
      <c r="L26" s="15"/>
    </row>
    <row r="27" spans="1:12" ht="26.45" customHeight="1">
      <c r="A27" s="271" t="s">
        <v>2985</v>
      </c>
      <c r="B27" s="24" t="s">
        <v>1056</v>
      </c>
      <c r="C27" s="24" t="s">
        <v>1043</v>
      </c>
      <c r="D27" s="34" t="s">
        <v>1</v>
      </c>
      <c r="E27" s="8">
        <v>44082</v>
      </c>
      <c r="F27" s="366">
        <v>44710</v>
      </c>
      <c r="G27" s="52"/>
      <c r="H27" s="10">
        <f t="shared" si="7"/>
        <v>44711</v>
      </c>
      <c r="I27" s="11">
        <f t="shared" ca="1" si="6"/>
        <v>0</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12</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12</v>
      </c>
      <c r="J29" s="12" t="str">
        <f t="shared" ca="1" si="2"/>
        <v>NOT DUE</v>
      </c>
      <c r="K29" s="24" t="s">
        <v>1077</v>
      </c>
      <c r="L29" s="15"/>
    </row>
    <row r="30" spans="1:12" ht="24">
      <c r="A30" s="12" t="s">
        <v>2988</v>
      </c>
      <c r="B30" s="24" t="s">
        <v>1059</v>
      </c>
      <c r="C30" s="24" t="s">
        <v>3348</v>
      </c>
      <c r="D30" s="34" t="s">
        <v>4</v>
      </c>
      <c r="E30" s="8">
        <v>44082</v>
      </c>
      <c r="F30" s="366">
        <v>44710</v>
      </c>
      <c r="G30" s="52"/>
      <c r="H30" s="10">
        <f>F30+30</f>
        <v>44740</v>
      </c>
      <c r="I30" s="11">
        <f t="shared" ca="1" si="6"/>
        <v>29</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45014.541666666664</v>
      </c>
      <c r="I31" s="18">
        <f t="shared" ref="I31:I32" si="8">D31-($F$4-G31)</f>
        <v>7309</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45014.541666666664</v>
      </c>
      <c r="I32" s="18">
        <f t="shared" si="8"/>
        <v>7309</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12</v>
      </c>
      <c r="J33" s="12" t="str">
        <f t="shared" ca="1" si="2"/>
        <v>NOT DUE</v>
      </c>
      <c r="K33" s="24" t="s">
        <v>1078</v>
      </c>
      <c r="L33" s="113"/>
    </row>
    <row r="34" spans="1:12" ht="15" customHeight="1">
      <c r="A34" s="271" t="s">
        <v>2992</v>
      </c>
      <c r="B34" s="24" t="s">
        <v>1546</v>
      </c>
      <c r="C34" s="24"/>
      <c r="D34" s="34" t="s">
        <v>1</v>
      </c>
      <c r="E34" s="8">
        <v>44082</v>
      </c>
      <c r="F34" s="366">
        <v>44710</v>
      </c>
      <c r="G34" s="52"/>
      <c r="H34" s="10">
        <f t="shared" ref="H34" si="9">F34+1</f>
        <v>44711</v>
      </c>
      <c r="I34" s="11">
        <f t="shared" ca="1" si="6"/>
        <v>0</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103</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103</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103</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103</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103</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103</v>
      </c>
      <c r="J40" s="12" t="str">
        <f t="shared" ca="1" si="2"/>
        <v>NOT DUE</v>
      </c>
      <c r="K40" s="24" t="s">
        <v>1080</v>
      </c>
      <c r="L40" s="15"/>
    </row>
    <row r="41" spans="1:12" ht="21.75" customHeight="1">
      <c r="A41" s="274" t="s">
        <v>4092</v>
      </c>
      <c r="B41" s="24" t="s">
        <v>3551</v>
      </c>
      <c r="C41" s="24" t="s">
        <v>3552</v>
      </c>
      <c r="D41" s="34" t="s">
        <v>4</v>
      </c>
      <c r="E41" s="8">
        <v>44082</v>
      </c>
      <c r="F41" s="366">
        <v>44696</v>
      </c>
      <c r="G41" s="52"/>
      <c r="H41" s="10">
        <f>F41+30</f>
        <v>44726</v>
      </c>
      <c r="I41" s="11">
        <f t="shared" ca="1" si="6"/>
        <v>15</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zoomScale="85" zoomScaleNormal="85" workbookViewId="0">
      <selection activeCell="F34" sqref="F34"/>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22" t="s">
        <v>5</v>
      </c>
      <c r="B1" s="522"/>
      <c r="C1" s="369" t="s">
        <v>4918</v>
      </c>
      <c r="D1" s="522" t="s">
        <v>7</v>
      </c>
      <c r="E1" s="522"/>
      <c r="F1" s="372" t="str">
        <f>VLOOKUP($C$1,[1]Details!$A$2:$D$7,4,FALSE)</f>
        <v>NK 2022591</v>
      </c>
    </row>
    <row r="2" spans="1:12" ht="19.5" customHeight="1">
      <c r="A2" s="522" t="s">
        <v>8</v>
      </c>
      <c r="B2" s="522"/>
      <c r="C2" s="371" t="str">
        <f>VLOOKUP($C$1,[1]Details!$A$2:$D$7,2,FALSE)</f>
        <v>SINGAPORE</v>
      </c>
      <c r="D2" s="522" t="s">
        <v>9</v>
      </c>
      <c r="E2" s="522"/>
      <c r="F2" s="372">
        <f>VLOOKUP($C$1,[1]Details!$A$2:$D$7,3,FALSE)</f>
        <v>9771004</v>
      </c>
    </row>
    <row r="3" spans="1:12" ht="19.5" customHeight="1">
      <c r="A3" s="522" t="s">
        <v>10</v>
      </c>
      <c r="B3" s="522"/>
      <c r="C3" s="371" t="s">
        <v>4702</v>
      </c>
      <c r="D3" s="522" t="s">
        <v>12</v>
      </c>
      <c r="E3" s="522"/>
      <c r="F3" s="373" t="s">
        <v>4701</v>
      </c>
    </row>
    <row r="4" spans="1:12" ht="18" customHeight="1">
      <c r="A4" s="522" t="s">
        <v>74</v>
      </c>
      <c r="B4" s="522"/>
      <c r="C4" s="371" t="s">
        <v>4650</v>
      </c>
      <c r="D4" s="522" t="s">
        <v>2072</v>
      </c>
      <c r="E4" s="522"/>
      <c r="F4" s="374">
        <f>'[1]Running Hours'!B27</f>
        <v>7159.8</v>
      </c>
    </row>
    <row r="5" spans="1:12" ht="18" customHeight="1">
      <c r="A5" s="522" t="s">
        <v>75</v>
      </c>
      <c r="B5" s="522"/>
      <c r="C5" s="375" t="s">
        <v>4649</v>
      </c>
      <c r="D5" s="522" t="s">
        <v>4549</v>
      </c>
      <c r="E5" s="522"/>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104</v>
      </c>
      <c r="J8" s="383" t="str">
        <f t="shared" ref="J8:J41" ca="1" si="0">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 t="shared" ref="I9:I19" si="1">D9-($F$4-G9)</f>
        <v>840.19999999999982</v>
      </c>
      <c r="J9" s="383" t="str">
        <f t="shared" si="0"/>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 t="shared" si="1"/>
        <v>840.19999999999982</v>
      </c>
      <c r="J10" s="383" t="str">
        <f t="shared" si="0"/>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 t="shared" si="1"/>
        <v>12840.2</v>
      </c>
      <c r="J11" s="383" t="str">
        <f t="shared" si="0"/>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 t="shared" si="1"/>
        <v>840.19999999999982</v>
      </c>
      <c r="J12" s="383" t="str">
        <f t="shared" si="0"/>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 t="shared" si="1"/>
        <v>12840.2</v>
      </c>
      <c r="J13" s="383" t="str">
        <f t="shared" si="0"/>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 t="shared" si="1"/>
        <v>840.19999999999982</v>
      </c>
      <c r="J14" s="383" t="str">
        <f t="shared" si="0"/>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 t="shared" si="1"/>
        <v>12840.2</v>
      </c>
      <c r="J15" s="383" t="str">
        <f t="shared" si="0"/>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 t="shared" si="1"/>
        <v>840.19999999999982</v>
      </c>
      <c r="J16" s="383" t="str">
        <f t="shared" si="0"/>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 t="shared" si="1"/>
        <v>840.19999999999982</v>
      </c>
      <c r="J17" s="383" t="str">
        <f t="shared" si="0"/>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 t="shared" si="1"/>
        <v>840.19999999999982</v>
      </c>
      <c r="J18" s="383" t="str">
        <f t="shared" si="0"/>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 t="shared" si="1"/>
        <v>840.19999999999982</v>
      </c>
      <c r="J19" s="383" t="str">
        <f t="shared" si="0"/>
        <v>NOT DUE</v>
      </c>
      <c r="K19" s="384"/>
      <c r="L19" s="394"/>
    </row>
    <row r="20" spans="1:12" ht="42.75">
      <c r="A20" s="383" t="s">
        <v>4715</v>
      </c>
      <c r="B20" s="384" t="s">
        <v>1042</v>
      </c>
      <c r="C20" s="384" t="s">
        <v>1043</v>
      </c>
      <c r="D20" s="385" t="s">
        <v>1</v>
      </c>
      <c r="E20" s="386">
        <v>44082</v>
      </c>
      <c r="F20" s="366">
        <v>44710</v>
      </c>
      <c r="G20" s="387"/>
      <c r="H20" s="388">
        <f>F20+1</f>
        <v>44711</v>
      </c>
      <c r="I20" s="389">
        <f t="shared" ref="I20:I30" ca="1" si="2">IF(ISBLANK(H20),"",H20-DATE(YEAR(NOW()),MONTH(NOW()),DAY(NOW())))</f>
        <v>0</v>
      </c>
      <c r="J20" s="383" t="str">
        <f t="shared" ca="1" si="0"/>
        <v>NOT DUE</v>
      </c>
      <c r="K20" s="384" t="s">
        <v>1072</v>
      </c>
      <c r="L20" s="390"/>
    </row>
    <row r="21" spans="1:12" ht="42.75">
      <c r="A21" s="383" t="s">
        <v>4716</v>
      </c>
      <c r="B21" s="384" t="s">
        <v>1044</v>
      </c>
      <c r="C21" s="384" t="s">
        <v>1045</v>
      </c>
      <c r="D21" s="385" t="s">
        <v>1</v>
      </c>
      <c r="E21" s="386">
        <v>44082</v>
      </c>
      <c r="F21" s="366">
        <v>44710</v>
      </c>
      <c r="G21" s="387"/>
      <c r="H21" s="388">
        <f>F21+1</f>
        <v>44711</v>
      </c>
      <c r="I21" s="389">
        <f t="shared" ca="1" si="2"/>
        <v>0</v>
      </c>
      <c r="J21" s="383" t="str">
        <f t="shared" ca="1" si="0"/>
        <v>NOT DUE</v>
      </c>
      <c r="K21" s="384" t="s">
        <v>1073</v>
      </c>
      <c r="L21" s="390"/>
    </row>
    <row r="22" spans="1:12" ht="42.75">
      <c r="A22" s="383" t="s">
        <v>4717</v>
      </c>
      <c r="B22" s="384" t="s">
        <v>1046</v>
      </c>
      <c r="C22" s="384" t="s">
        <v>1047</v>
      </c>
      <c r="D22" s="385" t="s">
        <v>1</v>
      </c>
      <c r="E22" s="386">
        <v>44082</v>
      </c>
      <c r="F22" s="366">
        <v>44710</v>
      </c>
      <c r="G22" s="387"/>
      <c r="H22" s="388">
        <f>F22+1</f>
        <v>44711</v>
      </c>
      <c r="I22" s="389">
        <f t="shared" ca="1" si="2"/>
        <v>0</v>
      </c>
      <c r="J22" s="383" t="str">
        <f t="shared" ca="1" si="0"/>
        <v>NOT DUE</v>
      </c>
      <c r="K22" s="384" t="s">
        <v>1074</v>
      </c>
      <c r="L22" s="390"/>
    </row>
    <row r="23" spans="1:12" ht="38.450000000000003" customHeight="1">
      <c r="A23" s="383" t="s">
        <v>4718</v>
      </c>
      <c r="B23" s="384" t="s">
        <v>1048</v>
      </c>
      <c r="C23" s="384" t="s">
        <v>1049</v>
      </c>
      <c r="D23" s="385" t="s">
        <v>4</v>
      </c>
      <c r="E23" s="386">
        <v>44082</v>
      </c>
      <c r="F23" s="366">
        <v>44689</v>
      </c>
      <c r="G23" s="387"/>
      <c r="H23" s="388">
        <f>F23+30</f>
        <v>44719</v>
      </c>
      <c r="I23" s="389">
        <f t="shared" ca="1" si="2"/>
        <v>8</v>
      </c>
      <c r="J23" s="383" t="str">
        <f t="shared" ca="1" si="0"/>
        <v>NOT DUE</v>
      </c>
      <c r="K23" s="384" t="s">
        <v>1075</v>
      </c>
      <c r="L23" s="390"/>
    </row>
    <row r="24" spans="1:12" ht="42.75">
      <c r="A24" s="383" t="s">
        <v>4719</v>
      </c>
      <c r="B24" s="384" t="s">
        <v>1050</v>
      </c>
      <c r="C24" s="384" t="s">
        <v>1051</v>
      </c>
      <c r="D24" s="385" t="s">
        <v>1</v>
      </c>
      <c r="E24" s="386">
        <v>44082</v>
      </c>
      <c r="F24" s="366">
        <v>44710</v>
      </c>
      <c r="G24" s="387"/>
      <c r="H24" s="388">
        <f>F24+1</f>
        <v>44711</v>
      </c>
      <c r="I24" s="389">
        <f t="shared" ca="1" si="2"/>
        <v>0</v>
      </c>
      <c r="J24" s="383" t="str">
        <f t="shared" ca="1" si="0"/>
        <v>NOT DUE</v>
      </c>
      <c r="K24" s="384" t="s">
        <v>1076</v>
      </c>
      <c r="L24" s="390"/>
    </row>
    <row r="25" spans="1:12" ht="26.45" customHeight="1">
      <c r="A25" s="383" t="s">
        <v>4720</v>
      </c>
      <c r="B25" s="384" t="s">
        <v>1052</v>
      </c>
      <c r="C25" s="384" t="s">
        <v>1053</v>
      </c>
      <c r="D25" s="385" t="s">
        <v>1</v>
      </c>
      <c r="E25" s="386">
        <v>44082</v>
      </c>
      <c r="F25" s="366">
        <v>44710</v>
      </c>
      <c r="G25" s="387"/>
      <c r="H25" s="388">
        <f>F25+1</f>
        <v>44711</v>
      </c>
      <c r="I25" s="389">
        <f t="shared" ca="1" si="2"/>
        <v>0</v>
      </c>
      <c r="J25" s="383" t="str">
        <f t="shared" ca="1" si="0"/>
        <v>NOT DUE</v>
      </c>
      <c r="K25" s="384" t="s">
        <v>1077</v>
      </c>
      <c r="L25" s="390"/>
    </row>
    <row r="26" spans="1:12" ht="26.45" customHeight="1">
      <c r="A26" s="383" t="s">
        <v>4721</v>
      </c>
      <c r="B26" s="384" t="s">
        <v>1054</v>
      </c>
      <c r="C26" s="384" t="s">
        <v>1055</v>
      </c>
      <c r="D26" s="385" t="s">
        <v>1</v>
      </c>
      <c r="E26" s="386">
        <v>44082</v>
      </c>
      <c r="F26" s="366">
        <v>44710</v>
      </c>
      <c r="G26" s="387"/>
      <c r="H26" s="388">
        <f>F26+1</f>
        <v>44711</v>
      </c>
      <c r="I26" s="389">
        <f t="shared" ca="1" si="2"/>
        <v>0</v>
      </c>
      <c r="J26" s="383" t="str">
        <f t="shared" ca="1" si="0"/>
        <v>NOT DUE</v>
      </c>
      <c r="K26" s="384" t="s">
        <v>1077</v>
      </c>
      <c r="L26" s="390"/>
    </row>
    <row r="27" spans="1:12" ht="26.45" customHeight="1">
      <c r="A27" s="383" t="s">
        <v>4722</v>
      </c>
      <c r="B27" s="384" t="s">
        <v>1056</v>
      </c>
      <c r="C27" s="384" t="s">
        <v>1043</v>
      </c>
      <c r="D27" s="385" t="s">
        <v>1</v>
      </c>
      <c r="E27" s="386">
        <v>44082</v>
      </c>
      <c r="F27" s="366">
        <v>44710</v>
      </c>
      <c r="G27" s="387"/>
      <c r="H27" s="388">
        <f>F27+1</f>
        <v>44711</v>
      </c>
      <c r="I27" s="389">
        <f t="shared" ca="1" si="2"/>
        <v>0</v>
      </c>
      <c r="J27" s="383" t="str">
        <f t="shared" ca="1" si="0"/>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t="shared" ca="1" si="2"/>
        <v>12</v>
      </c>
      <c r="J28" s="383" t="str">
        <f t="shared" ca="1" si="0"/>
        <v>NOT DUE</v>
      </c>
      <c r="K28" s="384"/>
      <c r="L28" s="390"/>
    </row>
    <row r="29" spans="1:12" ht="26.45" customHeight="1">
      <c r="A29" s="383" t="s">
        <v>4724</v>
      </c>
      <c r="B29" s="384" t="s">
        <v>1057</v>
      </c>
      <c r="C29" s="384" t="s">
        <v>1058</v>
      </c>
      <c r="D29" s="385" t="s">
        <v>0</v>
      </c>
      <c r="E29" s="386">
        <v>44082</v>
      </c>
      <c r="F29" s="366">
        <v>44633</v>
      </c>
      <c r="G29" s="387"/>
      <c r="H29" s="388">
        <f>F29+90</f>
        <v>44723</v>
      </c>
      <c r="I29" s="389">
        <f t="shared" ca="1" si="2"/>
        <v>12</v>
      </c>
      <c r="J29" s="383" t="str">
        <f t="shared" ca="1" si="0"/>
        <v>NOT DUE</v>
      </c>
      <c r="K29" s="384" t="s">
        <v>1077</v>
      </c>
      <c r="L29" s="390"/>
    </row>
    <row r="30" spans="1:12" ht="28.5">
      <c r="A30" s="383" t="s">
        <v>4725</v>
      </c>
      <c r="B30" s="384" t="s">
        <v>1059</v>
      </c>
      <c r="C30" s="384" t="s">
        <v>3348</v>
      </c>
      <c r="D30" s="385" t="s">
        <v>4</v>
      </c>
      <c r="E30" s="386">
        <v>44082</v>
      </c>
      <c r="F30" s="366">
        <v>44696</v>
      </c>
      <c r="G30" s="387"/>
      <c r="H30" s="388">
        <f>F30+30</f>
        <v>44726</v>
      </c>
      <c r="I30" s="389">
        <f t="shared" ca="1" si="2"/>
        <v>15</v>
      </c>
      <c r="J30" s="383" t="str">
        <f t="shared" ca="1" si="0"/>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 t="shared" si="0"/>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 t="shared" si="0"/>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t="shared" ref="I33:I41" ca="1" si="3">IF(ISBLANK(H33),"",H33-DATE(YEAR(NOW()),MONTH(NOW()),DAY(NOW())))</f>
        <v>12</v>
      </c>
      <c r="J33" s="383" t="str">
        <f t="shared" ca="1" si="0"/>
        <v>NOT DUE</v>
      </c>
      <c r="K33" s="384" t="s">
        <v>1078</v>
      </c>
      <c r="L33" s="394"/>
    </row>
    <row r="34" spans="1:12" ht="15" customHeight="1">
      <c r="A34" s="383" t="s">
        <v>4729</v>
      </c>
      <c r="B34" s="384" t="s">
        <v>1546</v>
      </c>
      <c r="C34" s="384"/>
      <c r="D34" s="385" t="s">
        <v>1</v>
      </c>
      <c r="E34" s="386">
        <v>44082</v>
      </c>
      <c r="F34" s="366">
        <v>44710</v>
      </c>
      <c r="G34" s="387"/>
      <c r="H34" s="388">
        <f>F34+1</f>
        <v>44711</v>
      </c>
      <c r="I34" s="389">
        <f t="shared" ca="1" si="3"/>
        <v>0</v>
      </c>
      <c r="J34" s="383" t="str">
        <f t="shared" ca="1" si="0"/>
        <v>NOT DUE</v>
      </c>
      <c r="K34" s="384" t="s">
        <v>1078</v>
      </c>
      <c r="L34" s="390"/>
    </row>
    <row r="35" spans="1:12" ht="15" customHeight="1">
      <c r="A35" s="383" t="s">
        <v>4730</v>
      </c>
      <c r="B35" s="384" t="s">
        <v>1062</v>
      </c>
      <c r="C35" s="384" t="s">
        <v>1063</v>
      </c>
      <c r="D35" s="385" t="s">
        <v>376</v>
      </c>
      <c r="E35" s="386">
        <v>44082</v>
      </c>
      <c r="F35" s="386">
        <v>44449</v>
      </c>
      <c r="G35" s="387"/>
      <c r="H35" s="388">
        <f t="shared" ref="H35:H40" si="4">F35+365</f>
        <v>44814</v>
      </c>
      <c r="I35" s="389">
        <f t="shared" ca="1" si="3"/>
        <v>103</v>
      </c>
      <c r="J35" s="383" t="str">
        <f t="shared" ca="1" si="0"/>
        <v>NOT DUE</v>
      </c>
      <c r="K35" s="384" t="s">
        <v>1078</v>
      </c>
      <c r="L35" s="394"/>
    </row>
    <row r="36" spans="1:12" ht="42.75">
      <c r="A36" s="383" t="s">
        <v>4731</v>
      </c>
      <c r="B36" s="384" t="s">
        <v>1064</v>
      </c>
      <c r="C36" s="384" t="s">
        <v>1065</v>
      </c>
      <c r="D36" s="385" t="s">
        <v>376</v>
      </c>
      <c r="E36" s="386">
        <v>44082</v>
      </c>
      <c r="F36" s="386">
        <v>44449</v>
      </c>
      <c r="G36" s="387"/>
      <c r="H36" s="388">
        <f t="shared" si="4"/>
        <v>44814</v>
      </c>
      <c r="I36" s="389">
        <f t="shared" ca="1" si="3"/>
        <v>103</v>
      </c>
      <c r="J36" s="383" t="str">
        <f t="shared" ca="1" si="0"/>
        <v>NOT DUE</v>
      </c>
      <c r="K36" s="384" t="s">
        <v>1079</v>
      </c>
      <c r="L36" s="390"/>
    </row>
    <row r="37" spans="1:12" ht="28.5">
      <c r="A37" s="383" t="s">
        <v>4732</v>
      </c>
      <c r="B37" s="384" t="s">
        <v>1066</v>
      </c>
      <c r="C37" s="384" t="s">
        <v>1067</v>
      </c>
      <c r="D37" s="385" t="s">
        <v>376</v>
      </c>
      <c r="E37" s="386">
        <v>44082</v>
      </c>
      <c r="F37" s="386">
        <v>44449</v>
      </c>
      <c r="G37" s="387"/>
      <c r="H37" s="388">
        <f t="shared" si="4"/>
        <v>44814</v>
      </c>
      <c r="I37" s="389">
        <f t="shared" ca="1" si="3"/>
        <v>103</v>
      </c>
      <c r="J37" s="383" t="str">
        <f t="shared" ca="1" si="0"/>
        <v>NOT DUE</v>
      </c>
      <c r="K37" s="384" t="s">
        <v>1079</v>
      </c>
      <c r="L37" s="390"/>
    </row>
    <row r="38" spans="1:12" ht="28.5">
      <c r="A38" s="383" t="s">
        <v>4733</v>
      </c>
      <c r="B38" s="384" t="s">
        <v>1068</v>
      </c>
      <c r="C38" s="384" t="s">
        <v>1069</v>
      </c>
      <c r="D38" s="385" t="s">
        <v>376</v>
      </c>
      <c r="E38" s="386">
        <v>44082</v>
      </c>
      <c r="F38" s="386">
        <v>44449</v>
      </c>
      <c r="G38" s="387"/>
      <c r="H38" s="388">
        <f t="shared" si="4"/>
        <v>44814</v>
      </c>
      <c r="I38" s="389">
        <f t="shared" ca="1" si="3"/>
        <v>103</v>
      </c>
      <c r="J38" s="383" t="str">
        <f t="shared" ca="1" si="0"/>
        <v>NOT DUE</v>
      </c>
      <c r="K38" s="384" t="s">
        <v>1079</v>
      </c>
      <c r="L38" s="390"/>
    </row>
    <row r="39" spans="1:12" ht="28.5">
      <c r="A39" s="383" t="s">
        <v>4734</v>
      </c>
      <c r="B39" s="384" t="s">
        <v>1070</v>
      </c>
      <c r="C39" s="384" t="s">
        <v>1071</v>
      </c>
      <c r="D39" s="385" t="s">
        <v>376</v>
      </c>
      <c r="E39" s="386">
        <v>44082</v>
      </c>
      <c r="F39" s="386">
        <v>44449</v>
      </c>
      <c r="G39" s="387"/>
      <c r="H39" s="388">
        <f t="shared" si="4"/>
        <v>44814</v>
      </c>
      <c r="I39" s="389">
        <f t="shared" ca="1" si="3"/>
        <v>103</v>
      </c>
      <c r="J39" s="383" t="str">
        <f t="shared" ca="1" si="0"/>
        <v>NOT DUE</v>
      </c>
      <c r="K39" s="384" t="s">
        <v>1080</v>
      </c>
      <c r="L39" s="390"/>
    </row>
    <row r="40" spans="1:12" ht="15" customHeight="1">
      <c r="A40" s="383" t="s">
        <v>4735</v>
      </c>
      <c r="B40" s="384" t="s">
        <v>1081</v>
      </c>
      <c r="C40" s="384" t="s">
        <v>1082</v>
      </c>
      <c r="D40" s="385" t="s">
        <v>376</v>
      </c>
      <c r="E40" s="386">
        <v>44082</v>
      </c>
      <c r="F40" s="386">
        <v>44449</v>
      </c>
      <c r="G40" s="387"/>
      <c r="H40" s="388">
        <f t="shared" si="4"/>
        <v>44814</v>
      </c>
      <c r="I40" s="389">
        <f t="shared" ca="1" si="3"/>
        <v>103</v>
      </c>
      <c r="J40" s="383" t="str">
        <f t="shared" ca="1" si="0"/>
        <v>NOT DUE</v>
      </c>
      <c r="K40" s="384" t="s">
        <v>1080</v>
      </c>
      <c r="L40" s="390"/>
    </row>
    <row r="41" spans="1:12" ht="21.75" customHeight="1">
      <c r="A41" s="383" t="s">
        <v>4736</v>
      </c>
      <c r="B41" s="384" t="s">
        <v>3551</v>
      </c>
      <c r="C41" s="384" t="s">
        <v>3552</v>
      </c>
      <c r="D41" s="385" t="s">
        <v>4</v>
      </c>
      <c r="E41" s="386">
        <v>44082</v>
      </c>
      <c r="F41" s="366">
        <v>44696</v>
      </c>
      <c r="G41" s="387"/>
      <c r="H41" s="388">
        <f>F41+30</f>
        <v>44726</v>
      </c>
      <c r="I41" s="389">
        <f t="shared" ca="1" si="3"/>
        <v>15</v>
      </c>
      <c r="J41" s="383" t="str">
        <f t="shared" ca="1" si="0"/>
        <v>NOT DUE</v>
      </c>
      <c r="K41" s="384" t="s">
        <v>1080</v>
      </c>
      <c r="L41" s="394"/>
    </row>
    <row r="42" spans="1:12" ht="15" customHeight="1"/>
    <row r="45" spans="1:12">
      <c r="B45" s="395" t="s">
        <v>4545</v>
      </c>
      <c r="D45" s="380" t="s">
        <v>3926</v>
      </c>
      <c r="H45" s="395" t="s">
        <v>3927</v>
      </c>
    </row>
    <row r="47" spans="1:12">
      <c r="C47" s="396" t="s">
        <v>4956</v>
      </c>
      <c r="E47" s="524" t="s">
        <v>5001</v>
      </c>
      <c r="F47" s="524"/>
      <c r="G47" s="524"/>
      <c r="I47" s="525" t="s">
        <v>4951</v>
      </c>
      <c r="J47" s="525"/>
      <c r="K47" s="525"/>
    </row>
    <row r="48" spans="1:12">
      <c r="E48" s="523"/>
      <c r="F48" s="523"/>
      <c r="G48" s="523"/>
      <c r="I48" s="523"/>
      <c r="J48" s="523"/>
      <c r="K48" s="523"/>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1555</v>
      </c>
      <c r="D3" s="521" t="s">
        <v>12</v>
      </c>
      <c r="E3" s="521"/>
      <c r="F3" s="249" t="s">
        <v>2871</v>
      </c>
    </row>
    <row r="4" spans="1:12" ht="18" customHeight="1">
      <c r="A4" s="520" t="s">
        <v>74</v>
      </c>
      <c r="B4" s="520"/>
      <c r="C4" s="29" t="s">
        <v>4652</v>
      </c>
      <c r="D4" s="521" t="s">
        <v>2072</v>
      </c>
      <c r="E4" s="521"/>
      <c r="F4" s="246">
        <f>'Running Hours'!B34</f>
        <v>665</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45015.625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12</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45015.625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45515.625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45015.625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45515.625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45515.625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45515.625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45515.625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45515.625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45015.625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45015.625</v>
      </c>
      <c r="I19" s="18">
        <f t="shared" si="2"/>
        <v>7335</v>
      </c>
      <c r="J19" s="12" t="str">
        <f t="shared" si="0"/>
        <v>NOT DUE</v>
      </c>
      <c r="K19" s="24"/>
      <c r="L19" s="15"/>
    </row>
    <row r="20" spans="1:12" ht="36">
      <c r="A20" s="271" t="s">
        <v>2885</v>
      </c>
      <c r="B20" s="24" t="s">
        <v>1042</v>
      </c>
      <c r="C20" s="24" t="s">
        <v>1043</v>
      </c>
      <c r="D20" s="34" t="s">
        <v>1</v>
      </c>
      <c r="E20" s="8">
        <v>44082</v>
      </c>
      <c r="F20" s="366">
        <v>44710</v>
      </c>
      <c r="G20" s="52"/>
      <c r="H20" s="10">
        <f>F20+1</f>
        <v>44711</v>
      </c>
      <c r="I20" s="11">
        <f t="shared" ref="I20:I37" ca="1" si="4">IF(ISBLANK(H20),"",H20-DATE(YEAR(NOW()),MONTH(NOW()),DAY(NOW())))</f>
        <v>0</v>
      </c>
      <c r="J20" s="12" t="str">
        <f t="shared" ca="1" si="0"/>
        <v>NOT DUE</v>
      </c>
      <c r="K20" s="24" t="s">
        <v>1072</v>
      </c>
      <c r="L20" s="15"/>
    </row>
    <row r="21" spans="1:12" ht="36">
      <c r="A21" s="271" t="s">
        <v>2886</v>
      </c>
      <c r="B21" s="24" t="s">
        <v>1044</v>
      </c>
      <c r="C21" s="24" t="s">
        <v>1045</v>
      </c>
      <c r="D21" s="34" t="s">
        <v>1</v>
      </c>
      <c r="E21" s="8">
        <v>44082</v>
      </c>
      <c r="F21" s="366">
        <v>44710</v>
      </c>
      <c r="G21" s="52"/>
      <c r="H21" s="10">
        <f t="shared" ref="H21:H22" si="5">F21+1</f>
        <v>44711</v>
      </c>
      <c r="I21" s="11">
        <f t="shared" ca="1" si="4"/>
        <v>0</v>
      </c>
      <c r="J21" s="12" t="str">
        <f t="shared" ca="1" si="0"/>
        <v>NOT DUE</v>
      </c>
      <c r="K21" s="24" t="s">
        <v>1073</v>
      </c>
      <c r="L21" s="15"/>
    </row>
    <row r="22" spans="1:12" ht="36">
      <c r="A22" s="271" t="s">
        <v>2887</v>
      </c>
      <c r="B22" s="24" t="s">
        <v>1046</v>
      </c>
      <c r="C22" s="24" t="s">
        <v>1047</v>
      </c>
      <c r="D22" s="34" t="s">
        <v>1</v>
      </c>
      <c r="E22" s="8">
        <v>44082</v>
      </c>
      <c r="F22" s="366">
        <v>44710</v>
      </c>
      <c r="G22" s="52"/>
      <c r="H22" s="10">
        <f t="shared" si="5"/>
        <v>44711</v>
      </c>
      <c r="I22" s="11">
        <f t="shared" ca="1" si="4"/>
        <v>0</v>
      </c>
      <c r="J22" s="12" t="str">
        <f t="shared" ca="1" si="0"/>
        <v>NOT DUE</v>
      </c>
      <c r="K22" s="24" t="s">
        <v>1074</v>
      </c>
      <c r="L22" s="15"/>
    </row>
    <row r="23" spans="1:12" ht="38.450000000000003" customHeight="1">
      <c r="A23" s="282" t="s">
        <v>2888</v>
      </c>
      <c r="B23" s="24" t="s">
        <v>1048</v>
      </c>
      <c r="C23" s="24" t="s">
        <v>1049</v>
      </c>
      <c r="D23" s="34" t="s">
        <v>4</v>
      </c>
      <c r="E23" s="8">
        <v>44082</v>
      </c>
      <c r="F23" s="366">
        <v>44703</v>
      </c>
      <c r="G23" s="52"/>
      <c r="H23" s="10">
        <f>F23+30</f>
        <v>44733</v>
      </c>
      <c r="I23" s="11">
        <f t="shared" ca="1" si="4"/>
        <v>22</v>
      </c>
      <c r="J23" s="12" t="str">
        <f t="shared" ca="1" si="0"/>
        <v>NOT DUE</v>
      </c>
      <c r="K23" s="24" t="s">
        <v>1075</v>
      </c>
      <c r="L23" s="15"/>
    </row>
    <row r="24" spans="1:12" ht="24">
      <c r="A24" s="271" t="s">
        <v>2889</v>
      </c>
      <c r="B24" s="24" t="s">
        <v>1050</v>
      </c>
      <c r="C24" s="24" t="s">
        <v>1051</v>
      </c>
      <c r="D24" s="34" t="s">
        <v>1</v>
      </c>
      <c r="E24" s="8">
        <v>44082</v>
      </c>
      <c r="F24" s="366">
        <v>44710</v>
      </c>
      <c r="G24" s="52"/>
      <c r="H24" s="10">
        <f t="shared" ref="H24:H27" si="6">F24+1</f>
        <v>44711</v>
      </c>
      <c r="I24" s="11">
        <f t="shared" ca="1" si="4"/>
        <v>0</v>
      </c>
      <c r="J24" s="12" t="str">
        <f t="shared" ca="1" si="0"/>
        <v>NOT DUE</v>
      </c>
      <c r="K24" s="24" t="s">
        <v>1076</v>
      </c>
      <c r="L24" s="15"/>
    </row>
    <row r="25" spans="1:12" ht="26.45" customHeight="1">
      <c r="A25" s="271" t="s">
        <v>2890</v>
      </c>
      <c r="B25" s="24" t="s">
        <v>1052</v>
      </c>
      <c r="C25" s="24" t="s">
        <v>1053</v>
      </c>
      <c r="D25" s="34" t="s">
        <v>1</v>
      </c>
      <c r="E25" s="8">
        <v>44082</v>
      </c>
      <c r="F25" s="366">
        <v>44710</v>
      </c>
      <c r="G25" s="52"/>
      <c r="H25" s="10">
        <f t="shared" si="6"/>
        <v>44711</v>
      </c>
      <c r="I25" s="11">
        <f t="shared" ca="1" si="4"/>
        <v>0</v>
      </c>
      <c r="J25" s="12" t="str">
        <f t="shared" ca="1" si="0"/>
        <v>NOT DUE</v>
      </c>
      <c r="K25" s="24" t="s">
        <v>1077</v>
      </c>
      <c r="L25" s="15"/>
    </row>
    <row r="26" spans="1:12" ht="26.45" customHeight="1">
      <c r="A26" s="271" t="s">
        <v>2891</v>
      </c>
      <c r="B26" s="24" t="s">
        <v>1054</v>
      </c>
      <c r="C26" s="24" t="s">
        <v>1055</v>
      </c>
      <c r="D26" s="34" t="s">
        <v>1</v>
      </c>
      <c r="E26" s="8">
        <v>44082</v>
      </c>
      <c r="F26" s="366">
        <v>44710</v>
      </c>
      <c r="G26" s="52"/>
      <c r="H26" s="10">
        <f t="shared" si="6"/>
        <v>44711</v>
      </c>
      <c r="I26" s="11">
        <f t="shared" ca="1" si="4"/>
        <v>0</v>
      </c>
      <c r="J26" s="12" t="str">
        <f t="shared" ca="1" si="0"/>
        <v>NOT DUE</v>
      </c>
      <c r="K26" s="24" t="s">
        <v>1077</v>
      </c>
      <c r="L26" s="15"/>
    </row>
    <row r="27" spans="1:12" ht="26.45" customHeight="1">
      <c r="A27" s="271" t="s">
        <v>2892</v>
      </c>
      <c r="B27" s="24" t="s">
        <v>1056</v>
      </c>
      <c r="C27" s="24" t="s">
        <v>1043</v>
      </c>
      <c r="D27" s="34" t="s">
        <v>1</v>
      </c>
      <c r="E27" s="8">
        <v>44082</v>
      </c>
      <c r="F27" s="366">
        <v>44710</v>
      </c>
      <c r="G27" s="52"/>
      <c r="H27" s="10">
        <f t="shared" si="6"/>
        <v>44711</v>
      </c>
      <c r="I27" s="11">
        <f t="shared" ca="1" si="4"/>
        <v>0</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45515.625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45515.625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12</v>
      </c>
      <c r="J30" s="12" t="str">
        <f t="shared" ca="1" si="0"/>
        <v>NOT DUE</v>
      </c>
      <c r="K30" s="24" t="s">
        <v>1078</v>
      </c>
      <c r="L30" s="113"/>
    </row>
    <row r="31" spans="1:12" ht="15" customHeight="1">
      <c r="A31" s="271" t="s">
        <v>2896</v>
      </c>
      <c r="B31" s="24" t="s">
        <v>1546</v>
      </c>
      <c r="C31" s="24"/>
      <c r="D31" s="34" t="s">
        <v>1</v>
      </c>
      <c r="E31" s="8">
        <v>44082</v>
      </c>
      <c r="F31" s="366">
        <v>44710</v>
      </c>
      <c r="G31" s="52"/>
      <c r="H31" s="10">
        <f t="shared" ref="H31" si="9">F31+1</f>
        <v>44711</v>
      </c>
      <c r="I31" s="11">
        <f t="shared" ca="1" si="4"/>
        <v>0</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103</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103</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103</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103</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103</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103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28"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1556</v>
      </c>
      <c r="D3" s="521" t="s">
        <v>12</v>
      </c>
      <c r="E3" s="521"/>
      <c r="F3" s="249" t="s">
        <v>2872</v>
      </c>
    </row>
    <row r="4" spans="1:12" ht="18" customHeight="1">
      <c r="A4" s="520" t="s">
        <v>74</v>
      </c>
      <c r="B4" s="520"/>
      <c r="C4" s="29" t="s">
        <v>4652</v>
      </c>
      <c r="D4" s="521" t="s">
        <v>2072</v>
      </c>
      <c r="E4" s="521"/>
      <c r="F4" s="246">
        <f>'Running Hours'!B35</f>
        <v>1390</v>
      </c>
    </row>
    <row r="5" spans="1:12" ht="18" customHeight="1">
      <c r="A5" s="520" t="s">
        <v>75</v>
      </c>
      <c r="B5" s="520"/>
      <c r="C5" s="30" t="s">
        <v>4649</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44985.416666666664</v>
      </c>
      <c r="I8" s="18">
        <f>D8-($F$4-G8)</f>
        <v>6610</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12</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44985.416666666664</v>
      </c>
      <c r="I10" s="18">
        <f t="shared" ref="I10:I19" si="2">D10-($F$4-G10)</f>
        <v>6610</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45485.416666666664</v>
      </c>
      <c r="I11" s="18">
        <f t="shared" si="2"/>
        <v>18610</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44985.416666666664</v>
      </c>
      <c r="I12" s="18">
        <f t="shared" si="2"/>
        <v>6610</v>
      </c>
      <c r="J12" s="12" t="str">
        <f t="shared" si="0"/>
        <v>NOT DUE</v>
      </c>
      <c r="K12" s="24"/>
      <c r="L12" s="15"/>
    </row>
    <row r="13" spans="1:12">
      <c r="A13" s="12" t="s">
        <v>2908</v>
      </c>
      <c r="B13" s="24" t="s">
        <v>3409</v>
      </c>
      <c r="C13" s="24" t="s">
        <v>1535</v>
      </c>
      <c r="D13" s="34">
        <v>20000</v>
      </c>
      <c r="E13" s="8">
        <v>44082</v>
      </c>
      <c r="F13" s="8">
        <v>44082</v>
      </c>
      <c r="G13" s="20">
        <v>0</v>
      </c>
      <c r="H13" s="17">
        <f>IF(I13&lt;=20000,$F$5+(I13/24),"error")</f>
        <v>45485.416666666664</v>
      </c>
      <c r="I13" s="18">
        <f t="shared" si="2"/>
        <v>18610</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45485.416666666664</v>
      </c>
      <c r="I14" s="18">
        <f t="shared" si="2"/>
        <v>18610</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45485.416666666664</v>
      </c>
      <c r="I15" s="18">
        <f t="shared" si="2"/>
        <v>18610</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45485.416666666664</v>
      </c>
      <c r="I16" s="18">
        <f t="shared" si="2"/>
        <v>18610</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45485.416666666664</v>
      </c>
      <c r="I17" s="18">
        <f t="shared" si="2"/>
        <v>18610</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44985.416666666664</v>
      </c>
      <c r="I18" s="18">
        <f t="shared" si="2"/>
        <v>6610</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44985.416666666664</v>
      </c>
      <c r="I19" s="18">
        <f t="shared" si="2"/>
        <v>6610</v>
      </c>
      <c r="J19" s="12" t="str">
        <f t="shared" si="0"/>
        <v>NOT DUE</v>
      </c>
      <c r="K19" s="24"/>
      <c r="L19" s="15"/>
    </row>
    <row r="20" spans="1:12" ht="36">
      <c r="A20" s="271" t="s">
        <v>2915</v>
      </c>
      <c r="B20" s="24" t="s">
        <v>1042</v>
      </c>
      <c r="C20" s="24" t="s">
        <v>1043</v>
      </c>
      <c r="D20" s="34" t="s">
        <v>1</v>
      </c>
      <c r="E20" s="8">
        <v>44082</v>
      </c>
      <c r="F20" s="366">
        <v>44710</v>
      </c>
      <c r="G20" s="52"/>
      <c r="H20" s="10">
        <f>F20+1</f>
        <v>44711</v>
      </c>
      <c r="I20" s="11">
        <f t="shared" ref="I20:I37" ca="1" si="4">IF(ISBLANK(H20),"",H20-DATE(YEAR(NOW()),MONTH(NOW()),DAY(NOW())))</f>
        <v>0</v>
      </c>
      <c r="J20" s="12" t="str">
        <f t="shared" ca="1" si="0"/>
        <v>NOT DUE</v>
      </c>
      <c r="K20" s="24" t="s">
        <v>1072</v>
      </c>
      <c r="L20" s="15"/>
    </row>
    <row r="21" spans="1:12" ht="36">
      <c r="A21" s="271" t="s">
        <v>2916</v>
      </c>
      <c r="B21" s="24" t="s">
        <v>1044</v>
      </c>
      <c r="C21" s="24" t="s">
        <v>1045</v>
      </c>
      <c r="D21" s="34" t="s">
        <v>1</v>
      </c>
      <c r="E21" s="8">
        <v>44082</v>
      </c>
      <c r="F21" s="366">
        <v>44710</v>
      </c>
      <c r="G21" s="52"/>
      <c r="H21" s="10">
        <f t="shared" ref="H21:H22" si="5">F21+1</f>
        <v>44711</v>
      </c>
      <c r="I21" s="11">
        <f t="shared" ca="1" si="4"/>
        <v>0</v>
      </c>
      <c r="J21" s="12" t="str">
        <f t="shared" ca="1" si="0"/>
        <v>NOT DUE</v>
      </c>
      <c r="K21" s="24" t="s">
        <v>1073</v>
      </c>
      <c r="L21" s="15"/>
    </row>
    <row r="22" spans="1:12" ht="36">
      <c r="A22" s="271" t="s">
        <v>2917</v>
      </c>
      <c r="B22" s="24" t="s">
        <v>1046</v>
      </c>
      <c r="C22" s="24" t="s">
        <v>1047</v>
      </c>
      <c r="D22" s="34" t="s">
        <v>1</v>
      </c>
      <c r="E22" s="8">
        <v>44082</v>
      </c>
      <c r="F22" s="366">
        <v>44710</v>
      </c>
      <c r="G22" s="52"/>
      <c r="H22" s="10">
        <f t="shared" si="5"/>
        <v>44711</v>
      </c>
      <c r="I22" s="11">
        <f t="shared" ca="1" si="4"/>
        <v>0</v>
      </c>
      <c r="J22" s="12" t="str">
        <f t="shared" ca="1" si="0"/>
        <v>NOT DUE</v>
      </c>
      <c r="K22" s="24" t="s">
        <v>1074</v>
      </c>
      <c r="L22" s="15"/>
    </row>
    <row r="23" spans="1:12" ht="38.450000000000003" customHeight="1">
      <c r="A23" s="274" t="s">
        <v>2918</v>
      </c>
      <c r="B23" s="24" t="s">
        <v>1048</v>
      </c>
      <c r="C23" s="24" t="s">
        <v>1049</v>
      </c>
      <c r="D23" s="34" t="s">
        <v>4</v>
      </c>
      <c r="E23" s="8">
        <v>44082</v>
      </c>
      <c r="F23" s="366">
        <v>44710</v>
      </c>
      <c r="G23" s="52"/>
      <c r="H23" s="10">
        <f>F23+30</f>
        <v>44740</v>
      </c>
      <c r="I23" s="11">
        <f t="shared" ca="1" si="4"/>
        <v>29</v>
      </c>
      <c r="J23" s="12" t="str">
        <f t="shared" ca="1" si="0"/>
        <v>NOT DUE</v>
      </c>
      <c r="K23" s="24" t="s">
        <v>1075</v>
      </c>
      <c r="L23" s="15"/>
    </row>
    <row r="24" spans="1:12" ht="24">
      <c r="A24" s="271" t="s">
        <v>2919</v>
      </c>
      <c r="B24" s="24" t="s">
        <v>1050</v>
      </c>
      <c r="C24" s="24" t="s">
        <v>1051</v>
      </c>
      <c r="D24" s="34" t="s">
        <v>1</v>
      </c>
      <c r="E24" s="8">
        <v>44082</v>
      </c>
      <c r="F24" s="366">
        <v>44710</v>
      </c>
      <c r="G24" s="52"/>
      <c r="H24" s="10">
        <f t="shared" ref="H24:H27" si="6">F24+1</f>
        <v>44711</v>
      </c>
      <c r="I24" s="11">
        <f t="shared" ca="1" si="4"/>
        <v>0</v>
      </c>
      <c r="J24" s="12" t="str">
        <f t="shared" ca="1" si="0"/>
        <v>NOT DUE</v>
      </c>
      <c r="K24" s="24" t="s">
        <v>1076</v>
      </c>
      <c r="L24" s="15"/>
    </row>
    <row r="25" spans="1:12" ht="26.45" customHeight="1">
      <c r="A25" s="271" t="s">
        <v>2920</v>
      </c>
      <c r="B25" s="24" t="s">
        <v>1052</v>
      </c>
      <c r="C25" s="24" t="s">
        <v>1053</v>
      </c>
      <c r="D25" s="34" t="s">
        <v>1</v>
      </c>
      <c r="E25" s="8">
        <v>44082</v>
      </c>
      <c r="F25" s="366">
        <v>44710</v>
      </c>
      <c r="G25" s="52"/>
      <c r="H25" s="10">
        <f t="shared" si="6"/>
        <v>44711</v>
      </c>
      <c r="I25" s="11">
        <f t="shared" ca="1" si="4"/>
        <v>0</v>
      </c>
      <c r="J25" s="12" t="str">
        <f t="shared" ca="1" si="0"/>
        <v>NOT DUE</v>
      </c>
      <c r="K25" s="24" t="s">
        <v>1077</v>
      </c>
      <c r="L25" s="15"/>
    </row>
    <row r="26" spans="1:12" ht="26.45" customHeight="1">
      <c r="A26" s="271" t="s">
        <v>2921</v>
      </c>
      <c r="B26" s="24" t="s">
        <v>1054</v>
      </c>
      <c r="C26" s="24" t="s">
        <v>1055</v>
      </c>
      <c r="D26" s="34" t="s">
        <v>1</v>
      </c>
      <c r="E26" s="8">
        <v>44082</v>
      </c>
      <c r="F26" s="366">
        <v>44710</v>
      </c>
      <c r="G26" s="52"/>
      <c r="H26" s="10">
        <f t="shared" si="6"/>
        <v>44711</v>
      </c>
      <c r="I26" s="11">
        <f t="shared" ca="1" si="4"/>
        <v>0</v>
      </c>
      <c r="J26" s="12" t="str">
        <f t="shared" ca="1" si="0"/>
        <v>NOT DUE</v>
      </c>
      <c r="K26" s="24" t="s">
        <v>1077</v>
      </c>
      <c r="L26" s="15"/>
    </row>
    <row r="27" spans="1:12" ht="26.45" customHeight="1">
      <c r="A27" s="271" t="s">
        <v>2922</v>
      </c>
      <c r="B27" s="24" t="s">
        <v>1056</v>
      </c>
      <c r="C27" s="24" t="s">
        <v>1043</v>
      </c>
      <c r="D27" s="34" t="s">
        <v>1</v>
      </c>
      <c r="E27" s="8">
        <v>44082</v>
      </c>
      <c r="F27" s="366">
        <v>44710</v>
      </c>
      <c r="G27" s="52"/>
      <c r="H27" s="10">
        <f t="shared" si="6"/>
        <v>44711</v>
      </c>
      <c r="I27" s="11">
        <f t="shared" ca="1" si="4"/>
        <v>0</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45485.416666666664</v>
      </c>
      <c r="I28" s="18">
        <f t="shared" ref="I28:I29" si="7">D28-($F$4-G28)</f>
        <v>18610</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45485.416666666664</v>
      </c>
      <c r="I29" s="18">
        <f t="shared" si="7"/>
        <v>18610</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12</v>
      </c>
      <c r="J30" s="12" t="str">
        <f t="shared" ca="1" si="0"/>
        <v>NOT DUE</v>
      </c>
      <c r="K30" s="24" t="s">
        <v>1078</v>
      </c>
      <c r="L30" s="113"/>
    </row>
    <row r="31" spans="1:12" ht="15" customHeight="1">
      <c r="A31" s="271" t="s">
        <v>2926</v>
      </c>
      <c r="B31" s="24" t="s">
        <v>1546</v>
      </c>
      <c r="C31" s="24"/>
      <c r="D31" s="34" t="s">
        <v>1</v>
      </c>
      <c r="E31" s="8">
        <v>44082</v>
      </c>
      <c r="F31" s="366">
        <v>44710</v>
      </c>
      <c r="G31" s="52"/>
      <c r="H31" s="10">
        <f t="shared" ref="H31" si="9">F31+1</f>
        <v>44711</v>
      </c>
      <c r="I31" s="11">
        <f t="shared" ca="1" si="4"/>
        <v>0</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103</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103</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103</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103</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103</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103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1558</v>
      </c>
      <c r="D3" s="521" t="s">
        <v>12</v>
      </c>
      <c r="E3" s="521"/>
      <c r="F3" s="249" t="s">
        <v>2807</v>
      </c>
    </row>
    <row r="4" spans="1:12" ht="18" customHeight="1">
      <c r="A4" s="520" t="s">
        <v>74</v>
      </c>
      <c r="B4" s="520"/>
      <c r="C4" s="29" t="s">
        <v>4654</v>
      </c>
      <c r="D4" s="521" t="s">
        <v>2072</v>
      </c>
      <c r="E4" s="521"/>
      <c r="F4" s="246">
        <f>'Running Hours'!B13</f>
        <v>658</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104</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45015.916666666664</v>
      </c>
      <c r="I9" s="18">
        <f>D9-($F$4-G9)</f>
        <v>7342</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12</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45015.916666666664</v>
      </c>
      <c r="I11" s="18">
        <f t="shared" ref="I11:I18" si="4">D11-($F$4-G11)</f>
        <v>7342</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45515.916666666664</v>
      </c>
      <c r="I12" s="18">
        <f t="shared" si="4"/>
        <v>19342</v>
      </c>
      <c r="J12" s="12" t="str">
        <f t="shared" si="2"/>
        <v>NOT DUE</v>
      </c>
      <c r="K12" s="24"/>
      <c r="L12" s="15"/>
    </row>
    <row r="13" spans="1:12" ht="24">
      <c r="A13" s="12" t="s">
        <v>2813</v>
      </c>
      <c r="B13" s="24" t="s">
        <v>1539</v>
      </c>
      <c r="C13" s="24" t="s">
        <v>1540</v>
      </c>
      <c r="D13" s="34">
        <v>8000</v>
      </c>
      <c r="E13" s="8">
        <v>44082</v>
      </c>
      <c r="F13" s="8">
        <v>44082</v>
      </c>
      <c r="G13" s="20">
        <v>0</v>
      </c>
      <c r="H13" s="17">
        <f>IF(I13&lt;=8000,$F$5+(I13/24),"error")</f>
        <v>45015.916666666664</v>
      </c>
      <c r="I13" s="18">
        <f t="shared" si="4"/>
        <v>7342</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45515.916666666664</v>
      </c>
      <c r="I14" s="18">
        <f t="shared" si="4"/>
        <v>19342</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45015.916666666664</v>
      </c>
      <c r="I15" s="18">
        <f t="shared" si="4"/>
        <v>7342</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45015.916666666664</v>
      </c>
      <c r="I16" s="18">
        <f t="shared" si="4"/>
        <v>7342</v>
      </c>
      <c r="J16" s="12" t="str">
        <f t="shared" si="2"/>
        <v>NOT DUE</v>
      </c>
      <c r="K16" s="24" t="s">
        <v>1551</v>
      </c>
      <c r="L16" s="15"/>
    </row>
    <row r="17" spans="1:12" ht="24">
      <c r="A17" s="12" t="s">
        <v>2817</v>
      </c>
      <c r="B17" s="24" t="s">
        <v>3401</v>
      </c>
      <c r="C17" s="24" t="s">
        <v>1545</v>
      </c>
      <c r="D17" s="34">
        <v>8000</v>
      </c>
      <c r="E17" s="8">
        <v>44082</v>
      </c>
      <c r="F17" s="8">
        <v>44082</v>
      </c>
      <c r="G17" s="20">
        <v>0</v>
      </c>
      <c r="H17" s="17">
        <f t="shared" si="5"/>
        <v>45015.916666666664</v>
      </c>
      <c r="I17" s="18">
        <f t="shared" si="4"/>
        <v>7342</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45015.916666666664</v>
      </c>
      <c r="I18" s="18">
        <f t="shared" si="4"/>
        <v>7342</v>
      </c>
      <c r="J18" s="12" t="str">
        <f t="shared" si="2"/>
        <v>NOT DUE</v>
      </c>
      <c r="K18" s="24"/>
      <c r="L18" s="15"/>
    </row>
    <row r="19" spans="1:12" ht="36">
      <c r="A19" s="271" t="s">
        <v>2819</v>
      </c>
      <c r="B19" s="24" t="s">
        <v>1042</v>
      </c>
      <c r="C19" s="24" t="s">
        <v>1043</v>
      </c>
      <c r="D19" s="34" t="s">
        <v>1</v>
      </c>
      <c r="E19" s="8">
        <v>44082</v>
      </c>
      <c r="F19" s="366">
        <v>44710</v>
      </c>
      <c r="G19" s="52"/>
      <c r="H19" s="10">
        <f>F19+1</f>
        <v>44711</v>
      </c>
      <c r="I19" s="11">
        <f t="shared" ref="I19:I40" ca="1" si="6">IF(ISBLANK(H19),"",H19-DATE(YEAR(NOW()),MONTH(NOW()),DAY(NOW())))</f>
        <v>0</v>
      </c>
      <c r="J19" s="12" t="str">
        <f t="shared" ca="1" si="2"/>
        <v>NOT DUE</v>
      </c>
      <c r="K19" s="24" t="s">
        <v>1072</v>
      </c>
      <c r="L19" s="15"/>
    </row>
    <row r="20" spans="1:12" ht="36">
      <c r="A20" s="271" t="s">
        <v>2820</v>
      </c>
      <c r="B20" s="24" t="s">
        <v>1044</v>
      </c>
      <c r="C20" s="24" t="s">
        <v>1045</v>
      </c>
      <c r="D20" s="34" t="s">
        <v>1</v>
      </c>
      <c r="E20" s="8">
        <v>44082</v>
      </c>
      <c r="F20" s="366">
        <v>44710</v>
      </c>
      <c r="G20" s="52"/>
      <c r="H20" s="10">
        <f t="shared" ref="H20:H21" si="7">F20+1</f>
        <v>44711</v>
      </c>
      <c r="I20" s="11">
        <f t="shared" ca="1" si="6"/>
        <v>0</v>
      </c>
      <c r="J20" s="12" t="str">
        <f t="shared" ca="1" si="2"/>
        <v>NOT DUE</v>
      </c>
      <c r="K20" s="24" t="s">
        <v>1073</v>
      </c>
      <c r="L20" s="15"/>
    </row>
    <row r="21" spans="1:12" ht="36">
      <c r="A21" s="271" t="s">
        <v>2821</v>
      </c>
      <c r="B21" s="24" t="s">
        <v>1046</v>
      </c>
      <c r="C21" s="24" t="s">
        <v>1047</v>
      </c>
      <c r="D21" s="34" t="s">
        <v>1</v>
      </c>
      <c r="E21" s="8">
        <v>44082</v>
      </c>
      <c r="F21" s="366">
        <v>44710</v>
      </c>
      <c r="G21" s="52"/>
      <c r="H21" s="10">
        <f t="shared" si="7"/>
        <v>44711</v>
      </c>
      <c r="I21" s="11">
        <f t="shared" ca="1" si="6"/>
        <v>0</v>
      </c>
      <c r="J21" s="12" t="str">
        <f t="shared" ca="1" si="2"/>
        <v>NOT DUE</v>
      </c>
      <c r="K21" s="24" t="s">
        <v>1074</v>
      </c>
      <c r="L21" s="15"/>
    </row>
    <row r="22" spans="1:12" ht="38.450000000000003" customHeight="1">
      <c r="A22" s="274" t="s">
        <v>2822</v>
      </c>
      <c r="B22" s="24" t="s">
        <v>1048</v>
      </c>
      <c r="C22" s="24" t="s">
        <v>1049</v>
      </c>
      <c r="D22" s="34" t="s">
        <v>4</v>
      </c>
      <c r="E22" s="8">
        <v>44082</v>
      </c>
      <c r="F22" s="366">
        <v>44682</v>
      </c>
      <c r="G22" s="52"/>
      <c r="H22" s="10">
        <f>F22+30</f>
        <v>44712</v>
      </c>
      <c r="I22" s="11">
        <f t="shared" ca="1" si="6"/>
        <v>1</v>
      </c>
      <c r="J22" s="12" t="str">
        <f t="shared" ca="1" si="2"/>
        <v>NOT DUE</v>
      </c>
      <c r="K22" s="24" t="s">
        <v>1075</v>
      </c>
      <c r="L22" s="15"/>
    </row>
    <row r="23" spans="1:12" ht="24">
      <c r="A23" s="271" t="s">
        <v>2823</v>
      </c>
      <c r="B23" s="24" t="s">
        <v>1050</v>
      </c>
      <c r="C23" s="24" t="s">
        <v>1051</v>
      </c>
      <c r="D23" s="34" t="s">
        <v>1</v>
      </c>
      <c r="E23" s="8">
        <v>44082</v>
      </c>
      <c r="F23" s="366">
        <v>44710</v>
      </c>
      <c r="G23" s="52"/>
      <c r="H23" s="10">
        <f t="shared" ref="H23:H26" si="8">F23+1</f>
        <v>44711</v>
      </c>
      <c r="I23" s="11">
        <f t="shared" ca="1" si="6"/>
        <v>0</v>
      </c>
      <c r="J23" s="12" t="str">
        <f t="shared" ca="1" si="2"/>
        <v>NOT DUE</v>
      </c>
      <c r="K23" s="24" t="s">
        <v>1076</v>
      </c>
      <c r="L23" s="15"/>
    </row>
    <row r="24" spans="1:12" ht="26.45" customHeight="1">
      <c r="A24" s="271" t="s">
        <v>2824</v>
      </c>
      <c r="B24" s="24" t="s">
        <v>1052</v>
      </c>
      <c r="C24" s="24" t="s">
        <v>1053</v>
      </c>
      <c r="D24" s="34" t="s">
        <v>1</v>
      </c>
      <c r="E24" s="8">
        <v>44082</v>
      </c>
      <c r="F24" s="366">
        <v>44710</v>
      </c>
      <c r="G24" s="52"/>
      <c r="H24" s="10">
        <f t="shared" si="8"/>
        <v>44711</v>
      </c>
      <c r="I24" s="11">
        <f t="shared" ca="1" si="6"/>
        <v>0</v>
      </c>
      <c r="J24" s="12" t="str">
        <f t="shared" ca="1" si="2"/>
        <v>NOT DUE</v>
      </c>
      <c r="K24" s="24" t="s">
        <v>1077</v>
      </c>
      <c r="L24" s="15"/>
    </row>
    <row r="25" spans="1:12" ht="26.45" customHeight="1">
      <c r="A25" s="271" t="s">
        <v>2825</v>
      </c>
      <c r="B25" s="24" t="s">
        <v>1054</v>
      </c>
      <c r="C25" s="24" t="s">
        <v>1055</v>
      </c>
      <c r="D25" s="34" t="s">
        <v>1</v>
      </c>
      <c r="E25" s="8">
        <v>44082</v>
      </c>
      <c r="F25" s="366">
        <v>44710</v>
      </c>
      <c r="G25" s="52"/>
      <c r="H25" s="10">
        <f t="shared" si="8"/>
        <v>44711</v>
      </c>
      <c r="I25" s="11">
        <f t="shared" ca="1" si="6"/>
        <v>0</v>
      </c>
      <c r="J25" s="12" t="str">
        <f t="shared" ca="1" si="2"/>
        <v>NOT DUE</v>
      </c>
      <c r="K25" s="24" t="s">
        <v>1077</v>
      </c>
      <c r="L25" s="15"/>
    </row>
    <row r="26" spans="1:12" ht="26.45" customHeight="1">
      <c r="A26" s="271" t="s">
        <v>2826</v>
      </c>
      <c r="B26" s="24" t="s">
        <v>1056</v>
      </c>
      <c r="C26" s="24" t="s">
        <v>1043</v>
      </c>
      <c r="D26" s="34" t="s">
        <v>1</v>
      </c>
      <c r="E26" s="8">
        <v>44082</v>
      </c>
      <c r="F26" s="366">
        <v>44710</v>
      </c>
      <c r="G26" s="52"/>
      <c r="H26" s="10">
        <f t="shared" si="8"/>
        <v>44711</v>
      </c>
      <c r="I26" s="11">
        <f t="shared" ca="1" si="6"/>
        <v>0</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26</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12</v>
      </c>
      <c r="J28" s="12" t="str">
        <f t="shared" ca="1" si="2"/>
        <v>NOT DUE</v>
      </c>
      <c r="K28" s="24" t="s">
        <v>1077</v>
      </c>
      <c r="L28" s="15"/>
    </row>
    <row r="29" spans="1:12" ht="24">
      <c r="A29" s="274" t="s">
        <v>2829</v>
      </c>
      <c r="B29" s="24" t="s">
        <v>1059</v>
      </c>
      <c r="C29" s="24"/>
      <c r="D29" s="34" t="s">
        <v>4</v>
      </c>
      <c r="E29" s="8">
        <v>44082</v>
      </c>
      <c r="F29" s="366">
        <v>44703</v>
      </c>
      <c r="G29" s="52"/>
      <c r="H29" s="10">
        <f>F29+30</f>
        <v>44733</v>
      </c>
      <c r="I29" s="11">
        <f t="shared" ca="1" si="6"/>
        <v>22</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45515.916666666664</v>
      </c>
      <c r="I30" s="18">
        <f t="shared" ref="I30:I31" si="9">D30-($F$4-G30)</f>
        <v>19342</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45515.916666666664</v>
      </c>
      <c r="I31" s="18">
        <f t="shared" si="9"/>
        <v>19342</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12</v>
      </c>
      <c r="J32" s="12" t="str">
        <f t="shared" ca="1" si="2"/>
        <v>NOT DUE</v>
      </c>
      <c r="K32" s="24" t="s">
        <v>1078</v>
      </c>
      <c r="L32" s="186"/>
    </row>
    <row r="33" spans="1:12" ht="15" customHeight="1">
      <c r="A33" s="271" t="s">
        <v>2833</v>
      </c>
      <c r="B33" s="24" t="s">
        <v>1546</v>
      </c>
      <c r="C33" s="24"/>
      <c r="D33" s="34" t="s">
        <v>1</v>
      </c>
      <c r="E33" s="8">
        <v>44082</v>
      </c>
      <c r="F33" s="366">
        <v>44710</v>
      </c>
      <c r="G33" s="52"/>
      <c r="H33" s="10">
        <f t="shared" ref="H33" si="10">F33+1</f>
        <v>44711</v>
      </c>
      <c r="I33" s="11">
        <f t="shared" ca="1" si="6"/>
        <v>0</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103</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103</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103</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103</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103</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103</v>
      </c>
      <c r="J39" s="12" t="str">
        <f t="shared" ca="1" si="2"/>
        <v>NOT DUE</v>
      </c>
      <c r="K39" s="24" t="s">
        <v>1080</v>
      </c>
      <c r="L39" s="15"/>
    </row>
    <row r="40" spans="1:12" ht="24" customHeight="1">
      <c r="A40" s="274" t="s">
        <v>4090</v>
      </c>
      <c r="B40" s="24" t="s">
        <v>3551</v>
      </c>
      <c r="C40" s="24" t="s">
        <v>3552</v>
      </c>
      <c r="D40" s="34" t="s">
        <v>4</v>
      </c>
      <c r="E40" s="8">
        <v>44082</v>
      </c>
      <c r="F40" s="366">
        <v>44703</v>
      </c>
      <c r="G40" s="52"/>
      <c r="H40" s="10">
        <f>F40+30</f>
        <v>44733</v>
      </c>
      <c r="I40" s="11">
        <f t="shared" ca="1" si="6"/>
        <v>22</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40"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1559</v>
      </c>
      <c r="D3" s="521" t="s">
        <v>12</v>
      </c>
      <c r="E3" s="521"/>
      <c r="F3" s="249" t="s">
        <v>2839</v>
      </c>
    </row>
    <row r="4" spans="1:12" ht="18" customHeight="1">
      <c r="A4" s="520" t="s">
        <v>74</v>
      </c>
      <c r="B4" s="520"/>
      <c r="C4" s="29" t="s">
        <v>4654</v>
      </c>
      <c r="D4" s="521" t="s">
        <v>2072</v>
      </c>
      <c r="E4" s="521"/>
      <c r="F4" s="246">
        <f>'Running Hours'!B14</f>
        <v>679</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104</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45015.041666666664</v>
      </c>
      <c r="I9" s="18">
        <f>D9-($F$4-G9)</f>
        <v>7321</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12</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45015.041666666664</v>
      </c>
      <c r="I11" s="18">
        <f t="shared" ref="I11:I18" si="3">D11-($F$4-G11)</f>
        <v>7321</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45515.041666666664</v>
      </c>
      <c r="I12" s="18">
        <f t="shared" si="3"/>
        <v>19321</v>
      </c>
      <c r="J12" s="12" t="str">
        <f t="shared" si="1"/>
        <v>NOT DUE</v>
      </c>
      <c r="K12" s="24"/>
      <c r="L12" s="15"/>
    </row>
    <row r="13" spans="1:12" ht="24">
      <c r="A13" s="12" t="s">
        <v>2845</v>
      </c>
      <c r="B13" s="24" t="s">
        <v>1539</v>
      </c>
      <c r="C13" s="24" t="s">
        <v>1540</v>
      </c>
      <c r="D13" s="34">
        <v>8000</v>
      </c>
      <c r="E13" s="8">
        <v>44082</v>
      </c>
      <c r="F13" s="8">
        <v>44082</v>
      </c>
      <c r="G13" s="20">
        <v>0</v>
      </c>
      <c r="H13" s="17">
        <f>IF(I13&lt;=8000,$F$5+(I13/24),"error")</f>
        <v>45015.041666666664</v>
      </c>
      <c r="I13" s="18">
        <f t="shared" si="3"/>
        <v>7321</v>
      </c>
      <c r="J13" s="12" t="str">
        <f t="shared" si="1"/>
        <v>NOT DUE</v>
      </c>
      <c r="K13" s="24"/>
      <c r="L13" s="15"/>
    </row>
    <row r="14" spans="1:12">
      <c r="A14" s="12" t="s">
        <v>2846</v>
      </c>
      <c r="B14" s="24" t="s">
        <v>1539</v>
      </c>
      <c r="C14" s="24" t="s">
        <v>1535</v>
      </c>
      <c r="D14" s="34">
        <v>20000</v>
      </c>
      <c r="E14" s="8">
        <v>44082</v>
      </c>
      <c r="F14" s="8">
        <v>44082</v>
      </c>
      <c r="G14" s="20">
        <v>0</v>
      </c>
      <c r="H14" s="17">
        <f>IF(I14&lt;=20000,$F$5+(I14/24),"error")</f>
        <v>45515.041666666664</v>
      </c>
      <c r="I14" s="18">
        <f t="shared" si="3"/>
        <v>19321</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45015.041666666664</v>
      </c>
      <c r="I15" s="18">
        <f t="shared" si="3"/>
        <v>7321</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45015.041666666664</v>
      </c>
      <c r="I16" s="18">
        <f t="shared" si="3"/>
        <v>7321</v>
      </c>
      <c r="J16" s="12" t="str">
        <f t="shared" si="1"/>
        <v>NOT DUE</v>
      </c>
      <c r="K16" s="24" t="s">
        <v>1551</v>
      </c>
      <c r="L16" s="15"/>
    </row>
    <row r="17" spans="1:12" ht="24">
      <c r="A17" s="12" t="s">
        <v>2849</v>
      </c>
      <c r="B17" s="24" t="s">
        <v>3401</v>
      </c>
      <c r="C17" s="24" t="s">
        <v>1545</v>
      </c>
      <c r="D17" s="34">
        <v>8000</v>
      </c>
      <c r="E17" s="8">
        <v>44082</v>
      </c>
      <c r="F17" s="8">
        <v>44082</v>
      </c>
      <c r="G17" s="20">
        <v>0</v>
      </c>
      <c r="H17" s="17">
        <f t="shared" si="4"/>
        <v>45015.041666666664</v>
      </c>
      <c r="I17" s="18">
        <f t="shared" si="3"/>
        <v>7321</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45015.041666666664</v>
      </c>
      <c r="I18" s="18">
        <f t="shared" si="3"/>
        <v>7321</v>
      </c>
      <c r="J18" s="12" t="str">
        <f t="shared" si="1"/>
        <v>NOT DUE</v>
      </c>
      <c r="K18" s="24"/>
      <c r="L18" s="15"/>
    </row>
    <row r="19" spans="1:12" ht="36">
      <c r="A19" s="271" t="s">
        <v>2851</v>
      </c>
      <c r="B19" s="24" t="s">
        <v>1042</v>
      </c>
      <c r="C19" s="24" t="s">
        <v>1043</v>
      </c>
      <c r="D19" s="34" t="s">
        <v>1</v>
      </c>
      <c r="E19" s="8">
        <v>44082</v>
      </c>
      <c r="F19" s="366">
        <v>44710</v>
      </c>
      <c r="G19" s="52"/>
      <c r="H19" s="366">
        <v>44710</v>
      </c>
      <c r="I19" s="11">
        <f t="shared" ref="I19:I40" ca="1" si="5">IF(ISBLANK(H19),"",H19-DATE(YEAR(NOW()),MONTH(NOW()),DAY(NOW())))</f>
        <v>-1</v>
      </c>
      <c r="J19" s="12" t="str">
        <f t="shared" ca="1" si="1"/>
        <v>OVERDUE</v>
      </c>
      <c r="K19" s="24" t="s">
        <v>1072</v>
      </c>
      <c r="L19" s="15"/>
    </row>
    <row r="20" spans="1:12" ht="36">
      <c r="A20" s="271" t="s">
        <v>2852</v>
      </c>
      <c r="B20" s="24" t="s">
        <v>1044</v>
      </c>
      <c r="C20" s="24" t="s">
        <v>1045</v>
      </c>
      <c r="D20" s="34" t="s">
        <v>1</v>
      </c>
      <c r="E20" s="8">
        <v>44082</v>
      </c>
      <c r="F20" s="366">
        <v>44710</v>
      </c>
      <c r="G20" s="52"/>
      <c r="H20" s="366">
        <v>44710</v>
      </c>
      <c r="I20" s="11">
        <f t="shared" ca="1" si="5"/>
        <v>-1</v>
      </c>
      <c r="J20" s="12" t="str">
        <f t="shared" ca="1" si="1"/>
        <v>OVERDUE</v>
      </c>
      <c r="K20" s="24" t="s">
        <v>1073</v>
      </c>
      <c r="L20" s="15"/>
    </row>
    <row r="21" spans="1:12" ht="36">
      <c r="A21" s="271" t="s">
        <v>2853</v>
      </c>
      <c r="B21" s="24" t="s">
        <v>1046</v>
      </c>
      <c r="C21" s="24" t="s">
        <v>1047</v>
      </c>
      <c r="D21" s="34" t="s">
        <v>1</v>
      </c>
      <c r="E21" s="8">
        <v>44082</v>
      </c>
      <c r="F21" s="366">
        <v>44710</v>
      </c>
      <c r="G21" s="52"/>
      <c r="H21" s="366">
        <v>44710</v>
      </c>
      <c r="I21" s="11">
        <f t="shared" ca="1" si="5"/>
        <v>-1</v>
      </c>
      <c r="J21" s="12" t="str">
        <f t="shared" ca="1" si="1"/>
        <v>OVERDUE</v>
      </c>
      <c r="K21" s="24" t="s">
        <v>1074</v>
      </c>
      <c r="L21" s="15"/>
    </row>
    <row r="22" spans="1:12" ht="38.450000000000003" customHeight="1">
      <c r="A22" s="274" t="s">
        <v>2854</v>
      </c>
      <c r="B22" s="24" t="s">
        <v>1048</v>
      </c>
      <c r="C22" s="24" t="s">
        <v>1049</v>
      </c>
      <c r="D22" s="34" t="s">
        <v>4</v>
      </c>
      <c r="E22" s="8">
        <v>44082</v>
      </c>
      <c r="F22" s="366">
        <v>44710</v>
      </c>
      <c r="G22" s="52"/>
      <c r="H22" s="366">
        <v>44710</v>
      </c>
      <c r="I22" s="11">
        <f t="shared" ca="1" si="5"/>
        <v>-1</v>
      </c>
      <c r="J22" s="12" t="str">
        <f t="shared" ca="1" si="1"/>
        <v>OVERDUE</v>
      </c>
      <c r="K22" s="24" t="s">
        <v>1075</v>
      </c>
      <c r="L22" s="15"/>
    </row>
    <row r="23" spans="1:12" ht="24">
      <c r="A23" s="271" t="s">
        <v>2855</v>
      </c>
      <c r="B23" s="24" t="s">
        <v>1050</v>
      </c>
      <c r="C23" s="24" t="s">
        <v>1051</v>
      </c>
      <c r="D23" s="34" t="s">
        <v>1</v>
      </c>
      <c r="E23" s="8">
        <v>44082</v>
      </c>
      <c r="F23" s="366">
        <v>44710</v>
      </c>
      <c r="G23" s="52"/>
      <c r="H23" s="366">
        <v>44710</v>
      </c>
      <c r="I23" s="11">
        <f t="shared" ca="1" si="5"/>
        <v>-1</v>
      </c>
      <c r="J23" s="12" t="str">
        <f t="shared" ca="1" si="1"/>
        <v>OVERDUE</v>
      </c>
      <c r="K23" s="24" t="s">
        <v>1076</v>
      </c>
      <c r="L23" s="15"/>
    </row>
    <row r="24" spans="1:12" ht="26.45" customHeight="1">
      <c r="A24" s="271" t="s">
        <v>2856</v>
      </c>
      <c r="B24" s="24" t="s">
        <v>1052</v>
      </c>
      <c r="C24" s="24" t="s">
        <v>1053</v>
      </c>
      <c r="D24" s="34" t="s">
        <v>1</v>
      </c>
      <c r="E24" s="8">
        <v>44082</v>
      </c>
      <c r="F24" s="366">
        <v>44710</v>
      </c>
      <c r="G24" s="52"/>
      <c r="H24" s="366">
        <v>44710</v>
      </c>
      <c r="I24" s="11">
        <f t="shared" ca="1" si="5"/>
        <v>-1</v>
      </c>
      <c r="J24" s="12" t="str">
        <f t="shared" ca="1" si="1"/>
        <v>OVERDUE</v>
      </c>
      <c r="K24" s="24" t="s">
        <v>1077</v>
      </c>
      <c r="L24" s="15"/>
    </row>
    <row r="25" spans="1:12" ht="26.45" customHeight="1">
      <c r="A25" s="271" t="s">
        <v>2857</v>
      </c>
      <c r="B25" s="24" t="s">
        <v>1054</v>
      </c>
      <c r="C25" s="24" t="s">
        <v>1055</v>
      </c>
      <c r="D25" s="34" t="s">
        <v>1</v>
      </c>
      <c r="E25" s="8">
        <v>44082</v>
      </c>
      <c r="F25" s="366">
        <v>44710</v>
      </c>
      <c r="G25" s="52"/>
      <c r="H25" s="366">
        <v>44710</v>
      </c>
      <c r="I25" s="11">
        <f t="shared" ca="1" si="5"/>
        <v>-1</v>
      </c>
      <c r="J25" s="12" t="str">
        <f t="shared" ca="1" si="1"/>
        <v>OVERDUE</v>
      </c>
      <c r="K25" s="24" t="s">
        <v>1077</v>
      </c>
      <c r="L25" s="15"/>
    </row>
    <row r="26" spans="1:12" ht="26.45" customHeight="1">
      <c r="A26" s="271" t="s">
        <v>2858</v>
      </c>
      <c r="B26" s="24" t="s">
        <v>1056</v>
      </c>
      <c r="C26" s="24" t="s">
        <v>1043</v>
      </c>
      <c r="D26" s="34" t="s">
        <v>1</v>
      </c>
      <c r="E26" s="8">
        <v>44082</v>
      </c>
      <c r="F26" s="366">
        <v>44710</v>
      </c>
      <c r="G26" s="52"/>
      <c r="H26" s="366">
        <v>44710</v>
      </c>
      <c r="I26" s="11">
        <f t="shared" ca="1" si="5"/>
        <v>-1</v>
      </c>
      <c r="J26" s="12" t="str">
        <f t="shared" ca="1" si="1"/>
        <v>OVERDUE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12</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12</v>
      </c>
      <c r="J28" s="12" t="str">
        <f t="shared" ca="1" si="1"/>
        <v>NOT DUE</v>
      </c>
      <c r="K28" s="24" t="s">
        <v>1077</v>
      </c>
      <c r="L28" s="15"/>
    </row>
    <row r="29" spans="1:12" ht="24">
      <c r="A29" s="271" t="s">
        <v>2861</v>
      </c>
      <c r="B29" s="24" t="s">
        <v>1059</v>
      </c>
      <c r="C29" s="24"/>
      <c r="D29" s="34" t="s">
        <v>4</v>
      </c>
      <c r="E29" s="8">
        <v>44082</v>
      </c>
      <c r="F29" s="366">
        <v>44703</v>
      </c>
      <c r="G29" s="52"/>
      <c r="H29" s="10">
        <f>F29+30</f>
        <v>44733</v>
      </c>
      <c r="I29" s="11">
        <f t="shared" ca="1" si="5"/>
        <v>22</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45515.041666666664</v>
      </c>
      <c r="I30" s="18">
        <f t="shared" ref="I30:I31" si="6">D30-($F$4-G30)</f>
        <v>19321</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45515.041666666664</v>
      </c>
      <c r="I31" s="18">
        <f t="shared" si="6"/>
        <v>19321</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12</v>
      </c>
      <c r="J32" s="12" t="str">
        <f t="shared" ca="1" si="1"/>
        <v>NOT DUE</v>
      </c>
      <c r="K32" s="24" t="s">
        <v>1078</v>
      </c>
      <c r="L32" s="186"/>
    </row>
    <row r="33" spans="1:12" ht="15" customHeight="1">
      <c r="A33" s="271" t="s">
        <v>2865</v>
      </c>
      <c r="B33" s="24" t="s">
        <v>1546</v>
      </c>
      <c r="C33" s="24"/>
      <c r="D33" s="34" t="s">
        <v>1</v>
      </c>
      <c r="E33" s="8">
        <v>44082</v>
      </c>
      <c r="F33" s="366">
        <v>44710</v>
      </c>
      <c r="G33" s="52"/>
      <c r="H33" s="366">
        <v>44710</v>
      </c>
      <c r="I33" s="11">
        <f t="shared" ca="1" si="5"/>
        <v>-1</v>
      </c>
      <c r="J33" s="12" t="str">
        <f t="shared" ca="1" si="1"/>
        <v>OVERDUE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103</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103</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103</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103</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103</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103</v>
      </c>
      <c r="J39" s="12" t="str">
        <f t="shared" ca="1" si="1"/>
        <v>NOT DUE</v>
      </c>
      <c r="K39" s="24" t="s">
        <v>1080</v>
      </c>
      <c r="L39" s="15"/>
    </row>
    <row r="40" spans="1:12" ht="27" customHeight="1">
      <c r="A40" s="274" t="s">
        <v>4091</v>
      </c>
      <c r="B40" s="24" t="s">
        <v>3551</v>
      </c>
      <c r="C40" s="24" t="s">
        <v>3552</v>
      </c>
      <c r="D40" s="34" t="s">
        <v>4</v>
      </c>
      <c r="E40" s="8">
        <v>44082</v>
      </c>
      <c r="F40" s="366">
        <v>44703</v>
      </c>
      <c r="G40" s="52"/>
      <c r="H40" s="10">
        <f>F40+30</f>
        <v>44733</v>
      </c>
      <c r="I40" s="11">
        <f t="shared" ca="1" si="5"/>
        <v>22</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48" sqref="B48"/>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44710</v>
      </c>
    </row>
    <row r="4" spans="1:4" ht="19.5" customHeight="1"/>
    <row r="5" spans="1:4" s="31" customFormat="1" ht="21.75" customHeight="1">
      <c r="A5" s="313" t="s">
        <v>2158</v>
      </c>
      <c r="B5" s="316">
        <v>10352</v>
      </c>
      <c r="C5" s="193"/>
    </row>
    <row r="6" spans="1:4" s="31" customFormat="1" ht="21.75" customHeight="1">
      <c r="A6" s="313" t="s">
        <v>2157</v>
      </c>
      <c r="B6" s="316">
        <v>7.6</v>
      </c>
    </row>
    <row r="7" spans="1:4" s="31" customFormat="1" ht="21.75" customHeight="1">
      <c r="A7" s="313" t="s">
        <v>2150</v>
      </c>
      <c r="B7" s="316">
        <v>5908</v>
      </c>
    </row>
    <row r="8" spans="1:4" s="31" customFormat="1" ht="21.75" customHeight="1">
      <c r="A8" s="313" t="s">
        <v>2151</v>
      </c>
      <c r="B8" s="316">
        <v>5497</v>
      </c>
    </row>
    <row r="9" spans="1:4" s="31" customFormat="1" ht="21.75" customHeight="1">
      <c r="A9" s="313" t="s">
        <v>2152</v>
      </c>
      <c r="B9" s="316">
        <v>5663</v>
      </c>
      <c r="D9" s="31" t="s">
        <v>4974</v>
      </c>
    </row>
    <row r="10" spans="1:4" s="31" customFormat="1" ht="21.75" customHeight="1">
      <c r="A10" s="313" t="s">
        <v>2154</v>
      </c>
      <c r="B10" s="316">
        <v>476</v>
      </c>
    </row>
    <row r="11" spans="1:4" s="31" customFormat="1" ht="21.75" customHeight="1">
      <c r="A11" s="313" t="s">
        <v>2153</v>
      </c>
      <c r="B11" s="316">
        <v>545</v>
      </c>
    </row>
    <row r="12" spans="1:4" s="31" customFormat="1" ht="21.75" customHeight="1">
      <c r="A12" s="314" t="s">
        <v>2155</v>
      </c>
      <c r="B12" s="316">
        <v>9406</v>
      </c>
    </row>
    <row r="13" spans="1:4" s="31" customFormat="1" ht="21.75" customHeight="1">
      <c r="A13" s="313" t="s">
        <v>2156</v>
      </c>
      <c r="B13" s="316">
        <v>658</v>
      </c>
    </row>
    <row r="14" spans="1:4" s="31" customFormat="1" ht="21.75" customHeight="1">
      <c r="A14" s="313" t="s">
        <v>2159</v>
      </c>
      <c r="B14" s="316">
        <v>679</v>
      </c>
    </row>
    <row r="15" spans="1:4" s="31" customFormat="1" ht="21.75" customHeight="1">
      <c r="A15" s="313" t="s">
        <v>2160</v>
      </c>
      <c r="B15" s="316">
        <v>2252</v>
      </c>
    </row>
    <row r="16" spans="1:4" s="31" customFormat="1" ht="21.75" customHeight="1">
      <c r="A16" s="313" t="s">
        <v>2161</v>
      </c>
      <c r="B16" s="316">
        <v>1958</v>
      </c>
    </row>
    <row r="17" spans="1:3" s="31" customFormat="1" ht="21.75" customHeight="1">
      <c r="A17" s="313" t="s">
        <v>2162</v>
      </c>
      <c r="B17" s="316">
        <v>7103</v>
      </c>
    </row>
    <row r="18" spans="1:3" s="31" customFormat="1" ht="21.75" customHeight="1">
      <c r="A18" s="313" t="s">
        <v>2163</v>
      </c>
      <c r="B18" s="316">
        <v>5325</v>
      </c>
    </row>
    <row r="19" spans="1:3" s="31" customFormat="1" ht="21.75" customHeight="1">
      <c r="A19" s="313" t="s">
        <v>2164</v>
      </c>
      <c r="B19" s="316">
        <v>15053</v>
      </c>
    </row>
    <row r="20" spans="1:3" s="31" customFormat="1" ht="21.75" customHeight="1">
      <c r="A20" s="313" t="s">
        <v>2165</v>
      </c>
      <c r="B20" s="316">
        <v>2313</v>
      </c>
    </row>
    <row r="21" spans="1:3" s="31" customFormat="1" ht="21.75" customHeight="1">
      <c r="A21" s="313" t="s">
        <v>2166</v>
      </c>
      <c r="B21" s="316">
        <v>7314</v>
      </c>
    </row>
    <row r="22" spans="1:3" s="31" customFormat="1" ht="21.75" customHeight="1">
      <c r="A22" s="313" t="s">
        <v>2167</v>
      </c>
      <c r="B22" s="316">
        <v>6903</v>
      </c>
    </row>
    <row r="23" spans="1:3" s="31" customFormat="1" ht="21.75" customHeight="1">
      <c r="A23" s="313" t="s">
        <v>2183</v>
      </c>
      <c r="B23" s="316">
        <v>8942</v>
      </c>
    </row>
    <row r="24" spans="1:3" s="31" customFormat="1" ht="21.75" customHeight="1">
      <c r="A24" s="313" t="s">
        <v>2184</v>
      </c>
      <c r="B24" s="316">
        <v>6626</v>
      </c>
    </row>
    <row r="25" spans="1:3" s="31" customFormat="1" ht="21.75" customHeight="1">
      <c r="A25" s="313" t="s">
        <v>2168</v>
      </c>
      <c r="B25" s="316">
        <v>9841</v>
      </c>
    </row>
    <row r="26" spans="1:3" s="31" customFormat="1" ht="21.75" customHeight="1">
      <c r="A26" s="313" t="s">
        <v>2169</v>
      </c>
      <c r="B26" s="316">
        <v>12691</v>
      </c>
    </row>
    <row r="27" spans="1:3" s="31" customFormat="1" ht="21.75" customHeight="1">
      <c r="A27" s="313" t="s">
        <v>4737</v>
      </c>
      <c r="B27" s="316">
        <v>7160</v>
      </c>
    </row>
    <row r="28" spans="1:3" s="31" customFormat="1" ht="21.75" customHeight="1">
      <c r="A28" s="313" t="s">
        <v>2170</v>
      </c>
      <c r="B28" s="316">
        <v>8386</v>
      </c>
      <c r="C28" s="193"/>
    </row>
    <row r="29" spans="1:3" s="31" customFormat="1" ht="21.75" customHeight="1">
      <c r="A29" s="313" t="s">
        <v>2171</v>
      </c>
      <c r="B29" s="316">
        <v>6769</v>
      </c>
      <c r="C29" s="193"/>
    </row>
    <row r="30" spans="1:3" s="31" customFormat="1" ht="21.75" customHeight="1">
      <c r="A30" s="313" t="s">
        <v>2172</v>
      </c>
      <c r="B30" s="316">
        <v>6674</v>
      </c>
    </row>
    <row r="31" spans="1:3" s="31" customFormat="1" ht="21.75" customHeight="1">
      <c r="A31" s="313" t="s">
        <v>2173</v>
      </c>
      <c r="B31" s="316">
        <v>8606</v>
      </c>
      <c r="C31" s="193"/>
    </row>
    <row r="32" spans="1:3" s="31" customFormat="1" ht="21.75" customHeight="1">
      <c r="A32" s="313" t="s">
        <v>2174</v>
      </c>
      <c r="B32" s="316">
        <v>5873</v>
      </c>
      <c r="C32" s="193"/>
    </row>
    <row r="33" spans="1:2" s="31" customFormat="1" ht="21.75" customHeight="1">
      <c r="A33" s="313" t="s">
        <v>2175</v>
      </c>
      <c r="B33" s="316">
        <v>9330</v>
      </c>
    </row>
    <row r="34" spans="1:2" s="31" customFormat="1" ht="21.75" customHeight="1">
      <c r="A34" s="313" t="s">
        <v>2176</v>
      </c>
      <c r="B34" s="316">
        <v>665</v>
      </c>
    </row>
    <row r="35" spans="1:2" ht="21.75" customHeight="1">
      <c r="A35" s="313" t="s">
        <v>2177</v>
      </c>
      <c r="B35" s="317">
        <v>1390</v>
      </c>
    </row>
    <row r="36" spans="1:2" ht="21.75" customHeight="1">
      <c r="A36" s="315" t="s">
        <v>2178</v>
      </c>
      <c r="B36" s="317">
        <v>602</v>
      </c>
    </row>
    <row r="37" spans="1:2" ht="21.75" customHeight="1">
      <c r="A37" s="315" t="s">
        <v>2179</v>
      </c>
      <c r="B37" s="317">
        <v>385</v>
      </c>
    </row>
    <row r="38" spans="1:2" ht="21.75" customHeight="1">
      <c r="A38" s="315" t="s">
        <v>2180</v>
      </c>
      <c r="B38" s="317">
        <v>15319</v>
      </c>
    </row>
    <row r="39" spans="1:2" ht="21.75" customHeight="1">
      <c r="A39" s="315" t="s">
        <v>2181</v>
      </c>
      <c r="B39" s="317">
        <v>283</v>
      </c>
    </row>
    <row r="40" spans="1:2" ht="21.75" customHeight="1">
      <c r="A40" s="315" t="s">
        <v>2182</v>
      </c>
      <c r="B40" s="317">
        <v>281</v>
      </c>
    </row>
    <row r="41" spans="1:2" ht="21.75" customHeight="1">
      <c r="A41" s="315" t="s">
        <v>3555</v>
      </c>
      <c r="B41" s="318">
        <v>134</v>
      </c>
    </row>
    <row r="42" spans="1:2" ht="21.75" customHeight="1">
      <c r="A42" s="315" t="s">
        <v>3556</v>
      </c>
      <c r="B42" s="318">
        <v>104</v>
      </c>
    </row>
    <row r="43" spans="1:2" ht="21.75" customHeight="1">
      <c r="A43" s="315" t="s">
        <v>4932</v>
      </c>
      <c r="B43" s="317">
        <v>5425</v>
      </c>
    </row>
    <row r="44" spans="1:2" ht="21.75" customHeight="1">
      <c r="A44" s="315" t="s">
        <v>3518</v>
      </c>
      <c r="B44" s="317">
        <v>5781.9</v>
      </c>
    </row>
    <row r="45" spans="1:2" ht="21.75" customHeight="1">
      <c r="A45" s="315" t="s">
        <v>4393</v>
      </c>
      <c r="B45" s="317">
        <v>0</v>
      </c>
    </row>
    <row r="46" spans="1:2" ht="21.75" customHeight="1">
      <c r="A46" s="315" t="s">
        <v>4656</v>
      </c>
      <c r="B46" s="317">
        <v>719</v>
      </c>
    </row>
    <row r="47" spans="1:2" ht="21.75" customHeight="1">
      <c r="A47" s="315" t="s">
        <v>4657</v>
      </c>
      <c r="B47" s="317">
        <v>708</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1560</v>
      </c>
      <c r="D3" s="521" t="s">
        <v>12</v>
      </c>
      <c r="E3" s="521"/>
      <c r="F3" s="249" t="s">
        <v>2186</v>
      </c>
    </row>
    <row r="4" spans="1:12" ht="18" customHeight="1">
      <c r="A4" s="520" t="s">
        <v>74</v>
      </c>
      <c r="B4" s="520"/>
      <c r="C4" s="29" t="s">
        <v>4655</v>
      </c>
      <c r="D4" s="521" t="s">
        <v>2072</v>
      </c>
      <c r="E4" s="521"/>
      <c r="F4" s="246">
        <f>'Running Hours'!B36</f>
        <v>602</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45018.25</v>
      </c>
      <c r="I8" s="18">
        <f>D8-($F$4-G8)</f>
        <v>7398</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12</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45018.25</v>
      </c>
      <c r="I10" s="18">
        <f t="shared" ref="I10:I17" si="2">D10-($F$4-G10)</f>
        <v>7398</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45518.25</v>
      </c>
      <c r="I11" s="18">
        <f t="shared" si="2"/>
        <v>19398</v>
      </c>
      <c r="J11" s="12" t="str">
        <f t="shared" si="0"/>
        <v>NOT DUE</v>
      </c>
      <c r="K11" s="24"/>
      <c r="L11" s="15"/>
    </row>
    <row r="12" spans="1:12" ht="24">
      <c r="A12" s="12" t="s">
        <v>2749</v>
      </c>
      <c r="B12" s="24" t="s">
        <v>1539</v>
      </c>
      <c r="C12" s="24" t="s">
        <v>1540</v>
      </c>
      <c r="D12" s="34">
        <v>8000</v>
      </c>
      <c r="E12" s="8">
        <v>44082</v>
      </c>
      <c r="F12" s="8">
        <v>44082</v>
      </c>
      <c r="G12" s="20">
        <v>0</v>
      </c>
      <c r="H12" s="17">
        <f>IF(I12&lt;=8000,$F$5+(I12/24),"error")</f>
        <v>45018.25</v>
      </c>
      <c r="I12" s="18">
        <f t="shared" si="2"/>
        <v>7398</v>
      </c>
      <c r="J12" s="12" t="str">
        <f t="shared" si="0"/>
        <v>NOT DUE</v>
      </c>
      <c r="K12" s="24"/>
      <c r="L12" s="15"/>
    </row>
    <row r="13" spans="1:12">
      <c r="A13" s="12" t="s">
        <v>2750</v>
      </c>
      <c r="B13" s="24" t="s">
        <v>1539</v>
      </c>
      <c r="C13" s="24" t="s">
        <v>1535</v>
      </c>
      <c r="D13" s="34">
        <v>20000</v>
      </c>
      <c r="E13" s="8">
        <v>44082</v>
      </c>
      <c r="F13" s="8">
        <v>44082</v>
      </c>
      <c r="G13" s="20">
        <v>0</v>
      </c>
      <c r="H13" s="17">
        <f>IF(I13&lt;=20000,$F$5+(I13/24),"error")</f>
        <v>45518.25</v>
      </c>
      <c r="I13" s="18">
        <f t="shared" si="2"/>
        <v>19398</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45018.25</v>
      </c>
      <c r="I14" s="18">
        <f t="shared" si="2"/>
        <v>7398</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45018.25</v>
      </c>
      <c r="I15" s="18">
        <f t="shared" si="2"/>
        <v>7398</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45018.25</v>
      </c>
      <c r="I16" s="18">
        <f t="shared" si="2"/>
        <v>7398</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45018.25</v>
      </c>
      <c r="I17" s="18">
        <f t="shared" si="2"/>
        <v>7398</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45018.25</v>
      </c>
      <c r="I18" s="18">
        <f>D18-($F$4-G18)</f>
        <v>7398</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45018.25</v>
      </c>
      <c r="I19" s="18">
        <f>D19-($F$4-G19)</f>
        <v>7398</v>
      </c>
      <c r="J19" s="12" t="str">
        <f t="shared" si="0"/>
        <v>NOT DUE</v>
      </c>
      <c r="K19" s="24"/>
      <c r="L19" s="15"/>
    </row>
    <row r="20" spans="1:12" ht="36">
      <c r="A20" s="271" t="s">
        <v>2757</v>
      </c>
      <c r="B20" s="24" t="s">
        <v>1042</v>
      </c>
      <c r="C20" s="24" t="s">
        <v>1043</v>
      </c>
      <c r="D20" s="34" t="s">
        <v>1</v>
      </c>
      <c r="E20" s="8">
        <v>44082</v>
      </c>
      <c r="F20" s="366">
        <v>44710</v>
      </c>
      <c r="G20" s="52"/>
      <c r="H20" s="10">
        <f>F20+1</f>
        <v>44711</v>
      </c>
      <c r="I20" s="11">
        <f t="shared" ref="I20:I38" ca="1" si="4">IF(ISBLANK(H20),"",H20-DATE(YEAR(NOW()),MONTH(NOW()),DAY(NOW())))</f>
        <v>0</v>
      </c>
      <c r="J20" s="12" t="str">
        <f t="shared" ca="1" si="0"/>
        <v>NOT DUE</v>
      </c>
      <c r="K20" s="24" t="s">
        <v>1072</v>
      </c>
      <c r="L20" s="15"/>
    </row>
    <row r="21" spans="1:12" ht="36">
      <c r="A21" s="271" t="s">
        <v>2758</v>
      </c>
      <c r="B21" s="24" t="s">
        <v>1044</v>
      </c>
      <c r="C21" s="24" t="s">
        <v>1045</v>
      </c>
      <c r="D21" s="34" t="s">
        <v>1</v>
      </c>
      <c r="E21" s="8">
        <v>44082</v>
      </c>
      <c r="F21" s="366">
        <v>44710</v>
      </c>
      <c r="G21" s="52"/>
      <c r="H21" s="10">
        <f t="shared" ref="H21:H22" si="5">F21+1</f>
        <v>44711</v>
      </c>
      <c r="I21" s="11">
        <f t="shared" ca="1" si="4"/>
        <v>0</v>
      </c>
      <c r="J21" s="12" t="str">
        <f t="shared" ca="1" si="0"/>
        <v>NOT DUE</v>
      </c>
      <c r="K21" s="24" t="s">
        <v>1073</v>
      </c>
      <c r="L21" s="15"/>
    </row>
    <row r="22" spans="1:12" ht="36">
      <c r="A22" s="271" t="s">
        <v>2759</v>
      </c>
      <c r="B22" s="24" t="s">
        <v>1046</v>
      </c>
      <c r="C22" s="24" t="s">
        <v>1047</v>
      </c>
      <c r="D22" s="34" t="s">
        <v>1</v>
      </c>
      <c r="E22" s="8">
        <v>44082</v>
      </c>
      <c r="F22" s="366">
        <v>44710</v>
      </c>
      <c r="G22" s="52"/>
      <c r="H22" s="10">
        <f t="shared" si="5"/>
        <v>44711</v>
      </c>
      <c r="I22" s="11">
        <f t="shared" ca="1" si="4"/>
        <v>0</v>
      </c>
      <c r="J22" s="12" t="str">
        <f t="shared" ca="1" si="0"/>
        <v>NOT DUE</v>
      </c>
      <c r="K22" s="24" t="s">
        <v>1074</v>
      </c>
      <c r="L22" s="15"/>
    </row>
    <row r="23" spans="1:12" ht="38.450000000000003" customHeight="1">
      <c r="A23" s="274" t="s">
        <v>2760</v>
      </c>
      <c r="B23" s="24" t="s">
        <v>1048</v>
      </c>
      <c r="C23" s="24" t="s">
        <v>1049</v>
      </c>
      <c r="D23" s="34" t="s">
        <v>4</v>
      </c>
      <c r="E23" s="8">
        <v>44082</v>
      </c>
      <c r="F23" s="366">
        <v>44682</v>
      </c>
      <c r="G23" s="52"/>
      <c r="H23" s="10">
        <f>F23+30</f>
        <v>44712</v>
      </c>
      <c r="I23" s="11">
        <f t="shared" ca="1" si="4"/>
        <v>1</v>
      </c>
      <c r="J23" s="12" t="str">
        <f t="shared" ca="1" si="0"/>
        <v>NOT DUE</v>
      </c>
      <c r="K23" s="24" t="s">
        <v>1075</v>
      </c>
      <c r="L23" s="15"/>
    </row>
    <row r="24" spans="1:12" ht="24">
      <c r="A24" s="271" t="s">
        <v>2761</v>
      </c>
      <c r="B24" s="24" t="s">
        <v>1050</v>
      </c>
      <c r="C24" s="24" t="s">
        <v>1051</v>
      </c>
      <c r="D24" s="34" t="s">
        <v>1</v>
      </c>
      <c r="E24" s="8">
        <v>44082</v>
      </c>
      <c r="F24" s="366">
        <v>44710</v>
      </c>
      <c r="G24" s="52"/>
      <c r="H24" s="10">
        <f t="shared" ref="H24:H27" si="6">F24+1</f>
        <v>44711</v>
      </c>
      <c r="I24" s="11">
        <f t="shared" ca="1" si="4"/>
        <v>0</v>
      </c>
      <c r="J24" s="12" t="str">
        <f t="shared" ca="1" si="0"/>
        <v>NOT DUE</v>
      </c>
      <c r="K24" s="24" t="s">
        <v>1076</v>
      </c>
      <c r="L24" s="15"/>
    </row>
    <row r="25" spans="1:12" ht="26.45" customHeight="1">
      <c r="A25" s="271" t="s">
        <v>2762</v>
      </c>
      <c r="B25" s="24" t="s">
        <v>1052</v>
      </c>
      <c r="C25" s="24" t="s">
        <v>1053</v>
      </c>
      <c r="D25" s="34" t="s">
        <v>1</v>
      </c>
      <c r="E25" s="8">
        <v>44082</v>
      </c>
      <c r="F25" s="366">
        <v>44710</v>
      </c>
      <c r="G25" s="52"/>
      <c r="H25" s="10">
        <f t="shared" si="6"/>
        <v>44711</v>
      </c>
      <c r="I25" s="11">
        <f t="shared" ca="1" si="4"/>
        <v>0</v>
      </c>
      <c r="J25" s="12" t="str">
        <f t="shared" ca="1" si="0"/>
        <v>NOT DUE</v>
      </c>
      <c r="K25" s="24" t="s">
        <v>1077</v>
      </c>
      <c r="L25" s="15"/>
    </row>
    <row r="26" spans="1:12" ht="26.45" customHeight="1">
      <c r="A26" s="271" t="s">
        <v>2763</v>
      </c>
      <c r="B26" s="24" t="s">
        <v>1054</v>
      </c>
      <c r="C26" s="24" t="s">
        <v>1055</v>
      </c>
      <c r="D26" s="34" t="s">
        <v>1</v>
      </c>
      <c r="E26" s="8">
        <v>44082</v>
      </c>
      <c r="F26" s="366">
        <v>44710</v>
      </c>
      <c r="G26" s="52"/>
      <c r="H26" s="10">
        <f t="shared" si="6"/>
        <v>44711</v>
      </c>
      <c r="I26" s="11">
        <f t="shared" ca="1" si="4"/>
        <v>0</v>
      </c>
      <c r="J26" s="12" t="str">
        <f t="shared" ca="1" si="0"/>
        <v>NOT DUE</v>
      </c>
      <c r="K26" s="24" t="s">
        <v>1077</v>
      </c>
      <c r="L26" s="15"/>
    </row>
    <row r="27" spans="1:12" ht="26.45" customHeight="1">
      <c r="A27" s="271" t="s">
        <v>2764</v>
      </c>
      <c r="B27" s="24" t="s">
        <v>1056</v>
      </c>
      <c r="C27" s="24" t="s">
        <v>1043</v>
      </c>
      <c r="D27" s="34" t="s">
        <v>1</v>
      </c>
      <c r="E27" s="8">
        <v>44082</v>
      </c>
      <c r="F27" s="366">
        <v>44710</v>
      </c>
      <c r="G27" s="52"/>
      <c r="H27" s="10">
        <f t="shared" si="6"/>
        <v>44711</v>
      </c>
      <c r="I27" s="11">
        <f t="shared" ca="1" si="4"/>
        <v>0</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45518.25</v>
      </c>
      <c r="I28" s="18">
        <f t="shared" ref="I28:I29" si="7">D28-($F$4-G28)</f>
        <v>19398</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45518.25</v>
      </c>
      <c r="I29" s="18">
        <f t="shared" si="7"/>
        <v>19398</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12</v>
      </c>
      <c r="J30" s="12" t="str">
        <f t="shared" ca="1" si="0"/>
        <v>NOT DUE</v>
      </c>
      <c r="K30" s="24" t="s">
        <v>1078</v>
      </c>
      <c r="L30" s="113"/>
    </row>
    <row r="31" spans="1:12" ht="15" customHeight="1">
      <c r="A31" s="271" t="s">
        <v>2768</v>
      </c>
      <c r="B31" s="24" t="s">
        <v>1546</v>
      </c>
      <c r="C31" s="24"/>
      <c r="D31" s="34" t="s">
        <v>1</v>
      </c>
      <c r="E31" s="8">
        <v>44082</v>
      </c>
      <c r="F31" s="366">
        <v>44710</v>
      </c>
      <c r="G31" s="52"/>
      <c r="H31" s="10">
        <f t="shared" ref="H31" si="8">F31+1</f>
        <v>44711</v>
      </c>
      <c r="I31" s="11">
        <f t="shared" ca="1" si="4"/>
        <v>0</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103</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103</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103</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103</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103</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103</v>
      </c>
      <c r="J37" s="12" t="str">
        <f t="shared" ca="1" si="0"/>
        <v>NOT DUE</v>
      </c>
      <c r="K37" s="24" t="s">
        <v>1080</v>
      </c>
      <c r="L37" s="15"/>
    </row>
    <row r="38" spans="1:12" ht="24.75" customHeight="1">
      <c r="A38" s="274" t="s">
        <v>2775</v>
      </c>
      <c r="B38" s="24" t="s">
        <v>3551</v>
      </c>
      <c r="C38" s="24" t="s">
        <v>3552</v>
      </c>
      <c r="D38" s="34" t="s">
        <v>4</v>
      </c>
      <c r="E38" s="8">
        <v>44082</v>
      </c>
      <c r="F38" s="366">
        <v>44703</v>
      </c>
      <c r="G38" s="52"/>
      <c r="H38" s="10">
        <f>F38+30</f>
        <v>44733</v>
      </c>
      <c r="I38" s="11">
        <f t="shared" ca="1" si="4"/>
        <v>22</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6" t="s">
        <v>5</v>
      </c>
      <c r="B1" s="526"/>
      <c r="C1" s="397" t="s">
        <v>4918</v>
      </c>
      <c r="D1" s="526" t="s">
        <v>7</v>
      </c>
      <c r="E1" s="526"/>
      <c r="F1" s="398" t="str">
        <f>VLOOKUP($C$1,Details!$A$2:$D$7,4,FALSE)</f>
        <v>NK 2022591</v>
      </c>
    </row>
    <row r="2" spans="1:12" ht="19.5" customHeight="1">
      <c r="A2" s="526" t="s">
        <v>8</v>
      </c>
      <c r="B2" s="526"/>
      <c r="C2" s="400" t="str">
        <f>VLOOKUP($C$1,Details!$A$2:$D$7,2,FALSE)</f>
        <v>SINGAPORE</v>
      </c>
      <c r="D2" s="526" t="s">
        <v>9</v>
      </c>
      <c r="E2" s="526"/>
      <c r="F2" s="401">
        <f>VLOOKUP($C$1,Details!$A$2:$D$7,3,FALSE)</f>
        <v>9771004</v>
      </c>
    </row>
    <row r="3" spans="1:12" ht="19.5" customHeight="1">
      <c r="A3" s="526" t="s">
        <v>10</v>
      </c>
      <c r="B3" s="526"/>
      <c r="C3" s="400" t="s">
        <v>1557</v>
      </c>
      <c r="D3" s="526" t="s">
        <v>12</v>
      </c>
      <c r="E3" s="526"/>
      <c r="F3" s="402" t="s">
        <v>2185</v>
      </c>
    </row>
    <row r="4" spans="1:12" ht="18" customHeight="1">
      <c r="A4" s="526" t="s">
        <v>74</v>
      </c>
      <c r="B4" s="526"/>
      <c r="C4" s="400" t="s">
        <v>4655</v>
      </c>
      <c r="D4" s="526" t="s">
        <v>2072</v>
      </c>
      <c r="E4" s="526"/>
      <c r="F4" s="403">
        <f>'Running Hours'!B37</f>
        <v>385</v>
      </c>
    </row>
    <row r="5" spans="1:12" ht="18" customHeight="1">
      <c r="A5" s="526" t="s">
        <v>75</v>
      </c>
      <c r="B5" s="526"/>
      <c r="C5" s="404" t="s">
        <v>4653</v>
      </c>
      <c r="D5" s="526" t="s">
        <v>4549</v>
      </c>
      <c r="E5" s="526"/>
      <c r="F5" s="405">
        <f>'Running Hours'!$D3</f>
        <v>44710</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45027.291666666664</v>
      </c>
      <c r="I8" s="418">
        <f>D8-($F$4-G8)</f>
        <v>7615</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12</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45027.291666666664</v>
      </c>
      <c r="I10" s="418">
        <f t="shared" ref="I10:I19" si="2">D10-($F$4-G10)</f>
        <v>7615</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45527.291666666664</v>
      </c>
      <c r="I11" s="418">
        <f t="shared" si="2"/>
        <v>19615</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45027.291666666664</v>
      </c>
      <c r="I12" s="418">
        <f t="shared" si="2"/>
        <v>7615</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45527.291666666664</v>
      </c>
      <c r="I13" s="418">
        <f t="shared" si="2"/>
        <v>19615</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45027.291666666664</v>
      </c>
      <c r="I14" s="418">
        <f t="shared" si="2"/>
        <v>7615</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45027.291666666664</v>
      </c>
      <c r="I15" s="418">
        <f t="shared" si="2"/>
        <v>7615</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45027.291666666664</v>
      </c>
      <c r="I16" s="418">
        <f t="shared" si="2"/>
        <v>7615</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45027.291666666664</v>
      </c>
      <c r="I17" s="418">
        <f t="shared" si="2"/>
        <v>7615</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45027.291666666664</v>
      </c>
      <c r="I18" s="418">
        <f t="shared" si="2"/>
        <v>7615</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45027.291666666664</v>
      </c>
      <c r="I19" s="418">
        <f t="shared" si="2"/>
        <v>7615</v>
      </c>
      <c r="J19" s="412" t="str">
        <f t="shared" si="0"/>
        <v>NOT DUE</v>
      </c>
      <c r="K19" s="413"/>
      <c r="L19" s="419"/>
    </row>
    <row r="20" spans="1:12" ht="36">
      <c r="A20" s="425" t="s">
        <v>2788</v>
      </c>
      <c r="B20" s="413" t="s">
        <v>1042</v>
      </c>
      <c r="C20" s="413" t="s">
        <v>1043</v>
      </c>
      <c r="D20" s="414" t="s">
        <v>1</v>
      </c>
      <c r="E20" s="415">
        <v>44082</v>
      </c>
      <c r="F20" s="366">
        <v>44710</v>
      </c>
      <c r="G20" s="421"/>
      <c r="H20" s="422">
        <f>F20+1</f>
        <v>44711</v>
      </c>
      <c r="I20" s="423">
        <f t="shared" ref="I20:I38" ca="1" si="4">IF(ISBLANK(H20),"",H20-DATE(YEAR(NOW()),MONTH(NOW()),DAY(NOW())))</f>
        <v>0</v>
      </c>
      <c r="J20" s="412" t="str">
        <f t="shared" ca="1" si="0"/>
        <v>NOT DUE</v>
      </c>
      <c r="K20" s="413" t="s">
        <v>1072</v>
      </c>
      <c r="L20" s="419"/>
    </row>
    <row r="21" spans="1:12" ht="36">
      <c r="A21" s="425" t="s">
        <v>2789</v>
      </c>
      <c r="B21" s="413" t="s">
        <v>1044</v>
      </c>
      <c r="C21" s="413" t="s">
        <v>1045</v>
      </c>
      <c r="D21" s="414" t="s">
        <v>1</v>
      </c>
      <c r="E21" s="415">
        <v>44082</v>
      </c>
      <c r="F21" s="366">
        <v>44710</v>
      </c>
      <c r="G21" s="421"/>
      <c r="H21" s="422">
        <f t="shared" ref="H21:H22" si="5">F21+1</f>
        <v>44711</v>
      </c>
      <c r="I21" s="423">
        <f t="shared" ca="1" si="4"/>
        <v>0</v>
      </c>
      <c r="J21" s="412" t="str">
        <f t="shared" ca="1" si="0"/>
        <v>NOT DUE</v>
      </c>
      <c r="K21" s="413" t="s">
        <v>1073</v>
      </c>
      <c r="L21" s="419"/>
    </row>
    <row r="22" spans="1:12" ht="36">
      <c r="A22" s="425" t="s">
        <v>2790</v>
      </c>
      <c r="B22" s="413" t="s">
        <v>1046</v>
      </c>
      <c r="C22" s="413" t="s">
        <v>1047</v>
      </c>
      <c r="D22" s="414" t="s">
        <v>1</v>
      </c>
      <c r="E22" s="415">
        <v>44082</v>
      </c>
      <c r="F22" s="366">
        <v>44710</v>
      </c>
      <c r="G22" s="421"/>
      <c r="H22" s="422">
        <f t="shared" si="5"/>
        <v>44711</v>
      </c>
      <c r="I22" s="423">
        <f t="shared" ca="1" si="4"/>
        <v>0</v>
      </c>
      <c r="J22" s="412" t="str">
        <f t="shared" ca="1" si="0"/>
        <v>NOT DUE</v>
      </c>
      <c r="K22" s="413" t="s">
        <v>1074</v>
      </c>
      <c r="L22" s="419"/>
    </row>
    <row r="23" spans="1:12" ht="38.450000000000003" customHeight="1">
      <c r="A23" s="426" t="s">
        <v>2791</v>
      </c>
      <c r="B23" s="413" t="s">
        <v>1048</v>
      </c>
      <c r="C23" s="413" t="s">
        <v>1049</v>
      </c>
      <c r="D23" s="414" t="s">
        <v>4</v>
      </c>
      <c r="E23" s="415">
        <v>44082</v>
      </c>
      <c r="F23" s="366">
        <v>44696</v>
      </c>
      <c r="G23" s="421"/>
      <c r="H23" s="422">
        <f>F23+30</f>
        <v>44726</v>
      </c>
      <c r="I23" s="423">
        <f t="shared" ca="1" si="4"/>
        <v>15</v>
      </c>
      <c r="J23" s="412" t="str">
        <f t="shared" ca="1" si="0"/>
        <v>NOT DUE</v>
      </c>
      <c r="K23" s="413" t="s">
        <v>1075</v>
      </c>
      <c r="L23" s="419"/>
    </row>
    <row r="24" spans="1:12" ht="24">
      <c r="A24" s="425" t="s">
        <v>2792</v>
      </c>
      <c r="B24" s="413" t="s">
        <v>1050</v>
      </c>
      <c r="C24" s="413" t="s">
        <v>1051</v>
      </c>
      <c r="D24" s="414" t="s">
        <v>1</v>
      </c>
      <c r="E24" s="415">
        <v>44082</v>
      </c>
      <c r="F24" s="366">
        <v>44710</v>
      </c>
      <c r="G24" s="421"/>
      <c r="H24" s="422">
        <f t="shared" ref="H24:H27" si="6">F24+1</f>
        <v>44711</v>
      </c>
      <c r="I24" s="423">
        <f t="shared" ca="1" si="4"/>
        <v>0</v>
      </c>
      <c r="J24" s="412" t="str">
        <f t="shared" ca="1" si="0"/>
        <v>NOT DUE</v>
      </c>
      <c r="K24" s="413" t="s">
        <v>1076</v>
      </c>
      <c r="L24" s="419"/>
    </row>
    <row r="25" spans="1:12" ht="26.45" customHeight="1">
      <c r="A25" s="425" t="s">
        <v>2793</v>
      </c>
      <c r="B25" s="413" t="s">
        <v>1052</v>
      </c>
      <c r="C25" s="413" t="s">
        <v>1053</v>
      </c>
      <c r="D25" s="414" t="s">
        <v>1</v>
      </c>
      <c r="E25" s="415">
        <v>44082</v>
      </c>
      <c r="F25" s="366">
        <v>44710</v>
      </c>
      <c r="G25" s="421"/>
      <c r="H25" s="422">
        <f t="shared" si="6"/>
        <v>44711</v>
      </c>
      <c r="I25" s="423">
        <f t="shared" ca="1" si="4"/>
        <v>0</v>
      </c>
      <c r="J25" s="412" t="str">
        <f t="shared" ca="1" si="0"/>
        <v>NOT DUE</v>
      </c>
      <c r="K25" s="413" t="s">
        <v>1077</v>
      </c>
      <c r="L25" s="419"/>
    </row>
    <row r="26" spans="1:12" ht="26.45" customHeight="1">
      <c r="A26" s="425" t="s">
        <v>2794</v>
      </c>
      <c r="B26" s="413" t="s">
        <v>1054</v>
      </c>
      <c r="C26" s="413" t="s">
        <v>1055</v>
      </c>
      <c r="D26" s="414" t="s">
        <v>1</v>
      </c>
      <c r="E26" s="415">
        <v>44082</v>
      </c>
      <c r="F26" s="366">
        <v>44710</v>
      </c>
      <c r="G26" s="421"/>
      <c r="H26" s="422">
        <f t="shared" si="6"/>
        <v>44711</v>
      </c>
      <c r="I26" s="423">
        <f t="shared" ca="1" si="4"/>
        <v>0</v>
      </c>
      <c r="J26" s="412" t="str">
        <f t="shared" ca="1" si="0"/>
        <v>NOT DUE</v>
      </c>
      <c r="K26" s="413" t="s">
        <v>1077</v>
      </c>
      <c r="L26" s="419"/>
    </row>
    <row r="27" spans="1:12" ht="26.45" customHeight="1">
      <c r="A27" s="425" t="s">
        <v>2795</v>
      </c>
      <c r="B27" s="413" t="s">
        <v>1056</v>
      </c>
      <c r="C27" s="413" t="s">
        <v>1043</v>
      </c>
      <c r="D27" s="414" t="s">
        <v>1</v>
      </c>
      <c r="E27" s="415">
        <v>44082</v>
      </c>
      <c r="F27" s="366">
        <v>44710</v>
      </c>
      <c r="G27" s="421"/>
      <c r="H27" s="422">
        <f t="shared" si="6"/>
        <v>44711</v>
      </c>
      <c r="I27" s="423">
        <f t="shared" ca="1" si="4"/>
        <v>0</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45527.291666666664</v>
      </c>
      <c r="I28" s="418">
        <f t="shared" ref="I28:I29" si="7">D28-($F$4-G28)</f>
        <v>19615</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45527.291666666664</v>
      </c>
      <c r="I29" s="418">
        <f t="shared" si="7"/>
        <v>19615</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12</v>
      </c>
      <c r="J30" s="412" t="str">
        <f t="shared" ca="1" si="0"/>
        <v>NOT DUE</v>
      </c>
      <c r="K30" s="413" t="s">
        <v>1078</v>
      </c>
      <c r="L30" s="424"/>
    </row>
    <row r="31" spans="1:12" ht="15" customHeight="1">
      <c r="A31" s="412" t="s">
        <v>2799</v>
      </c>
      <c r="B31" s="413" t="s">
        <v>1546</v>
      </c>
      <c r="C31" s="413"/>
      <c r="D31" s="414" t="s">
        <v>1</v>
      </c>
      <c r="E31" s="415">
        <v>44082</v>
      </c>
      <c r="F31" s="366">
        <v>44710</v>
      </c>
      <c r="G31" s="421"/>
      <c r="H31" s="422">
        <f t="shared" ref="H31" si="8">F31+1</f>
        <v>44711</v>
      </c>
      <c r="I31" s="423">
        <f t="shared" ca="1" si="4"/>
        <v>0</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103</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103</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103</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103</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103</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103</v>
      </c>
      <c r="J37" s="412" t="str">
        <f t="shared" ca="1" si="0"/>
        <v>NOT DUE</v>
      </c>
      <c r="K37" s="413" t="s">
        <v>1080</v>
      </c>
      <c r="L37" s="419"/>
    </row>
    <row r="38" spans="1:12" ht="21.75" customHeight="1">
      <c r="A38" s="426" t="s">
        <v>2806</v>
      </c>
      <c r="B38" s="413" t="s">
        <v>3551</v>
      </c>
      <c r="C38" s="413" t="s">
        <v>3552</v>
      </c>
      <c r="D38" s="414" t="s">
        <v>4</v>
      </c>
      <c r="E38" s="415">
        <v>44082</v>
      </c>
      <c r="F38" s="366">
        <v>44703</v>
      </c>
      <c r="G38" s="421"/>
      <c r="H38" s="422">
        <f>F38+30</f>
        <v>44733</v>
      </c>
      <c r="I38" s="423">
        <f t="shared" ca="1" si="4"/>
        <v>22</v>
      </c>
      <c r="J38" s="412" t="str">
        <f t="shared" ca="1" si="0"/>
        <v>NOT DUE</v>
      </c>
      <c r="K38" s="413"/>
      <c r="L38" s="424" t="s">
        <v>4392</v>
      </c>
    </row>
    <row r="39" spans="1:12" ht="15" customHeight="1"/>
    <row r="42" spans="1:12">
      <c r="B42" s="429" t="s">
        <v>4545</v>
      </c>
      <c r="D42" s="409" t="s">
        <v>3926</v>
      </c>
      <c r="H42" s="429" t="s">
        <v>3927</v>
      </c>
    </row>
    <row r="44" spans="1:12">
      <c r="C44" s="430" t="s">
        <v>4956</v>
      </c>
      <c r="E44" s="527" t="s">
        <v>5001</v>
      </c>
      <c r="F44" s="527"/>
      <c r="G44" s="527"/>
      <c r="I44" s="527" t="s">
        <v>4949</v>
      </c>
      <c r="J44" s="527"/>
      <c r="K44" s="527"/>
    </row>
    <row r="45" spans="1:12">
      <c r="E45" s="528"/>
      <c r="F45" s="528"/>
      <c r="G45" s="528"/>
      <c r="I45" s="528"/>
      <c r="J45" s="528"/>
      <c r="K45" s="528"/>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1561</v>
      </c>
      <c r="D3" s="521" t="s">
        <v>12</v>
      </c>
      <c r="E3" s="521"/>
      <c r="F3" s="249" t="s">
        <v>2687</v>
      </c>
    </row>
    <row r="4" spans="1:12" ht="18" customHeight="1">
      <c r="A4" s="520" t="s">
        <v>74</v>
      </c>
      <c r="B4" s="520"/>
      <c r="C4" s="29" t="s">
        <v>4691</v>
      </c>
      <c r="D4" s="521" t="s">
        <v>2072</v>
      </c>
      <c r="E4" s="521"/>
      <c r="F4" s="246">
        <f>'Running Hours'!B46</f>
        <v>719</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12</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103</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1196</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103</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1196</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1196</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1196</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103</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1196</v>
      </c>
      <c r="J16" s="12" t="str">
        <f t="shared" ca="1" si="1"/>
        <v>NOT DUE</v>
      </c>
      <c r="K16" s="24"/>
      <c r="L16" s="15"/>
    </row>
    <row r="17" spans="1:12" ht="36">
      <c r="A17" s="271" t="s">
        <v>2697</v>
      </c>
      <c r="B17" s="24" t="s">
        <v>1042</v>
      </c>
      <c r="C17" s="24" t="s">
        <v>1043</v>
      </c>
      <c r="D17" s="34" t="s">
        <v>1</v>
      </c>
      <c r="E17" s="8">
        <v>44082</v>
      </c>
      <c r="F17" s="366">
        <v>44710</v>
      </c>
      <c r="G17" s="52"/>
      <c r="H17" s="10">
        <f>F17+1</f>
        <v>44711</v>
      </c>
      <c r="I17" s="11">
        <f t="shared" ref="I17:I36" ca="1" si="2">IF(ISBLANK(H17),"",H17-DATE(YEAR(NOW()),MONTH(NOW()),DAY(NOW())))</f>
        <v>0</v>
      </c>
      <c r="J17" s="12" t="str">
        <f t="shared" ca="1" si="1"/>
        <v>NOT DUE</v>
      </c>
      <c r="K17" s="24" t="s">
        <v>1072</v>
      </c>
      <c r="L17" s="15"/>
    </row>
    <row r="18" spans="1:12" ht="36">
      <c r="A18" s="271" t="s">
        <v>2698</v>
      </c>
      <c r="B18" s="24" t="s">
        <v>1044</v>
      </c>
      <c r="C18" s="24" t="s">
        <v>1045</v>
      </c>
      <c r="D18" s="34" t="s">
        <v>1</v>
      </c>
      <c r="E18" s="8">
        <v>44082</v>
      </c>
      <c r="F18" s="366">
        <v>44710</v>
      </c>
      <c r="G18" s="52"/>
      <c r="H18" s="10">
        <f t="shared" ref="H18:H19" si="3">F18+1</f>
        <v>44711</v>
      </c>
      <c r="I18" s="11">
        <f t="shared" ca="1" si="2"/>
        <v>0</v>
      </c>
      <c r="J18" s="12" t="str">
        <f t="shared" ca="1" si="1"/>
        <v>NOT DUE</v>
      </c>
      <c r="K18" s="24" t="s">
        <v>1073</v>
      </c>
      <c r="L18" s="15"/>
    </row>
    <row r="19" spans="1:12" ht="36">
      <c r="A19" s="271" t="s">
        <v>2699</v>
      </c>
      <c r="B19" s="24" t="s">
        <v>1046</v>
      </c>
      <c r="C19" s="24" t="s">
        <v>1047</v>
      </c>
      <c r="D19" s="34" t="s">
        <v>1</v>
      </c>
      <c r="E19" s="8">
        <v>44082</v>
      </c>
      <c r="F19" s="366">
        <v>44710</v>
      </c>
      <c r="G19" s="52"/>
      <c r="H19" s="10">
        <f t="shared" si="3"/>
        <v>44711</v>
      </c>
      <c r="I19" s="11">
        <f t="shared" ca="1" si="2"/>
        <v>0</v>
      </c>
      <c r="J19" s="12" t="str">
        <f t="shared" ca="1" si="1"/>
        <v>NOT DUE</v>
      </c>
      <c r="K19" s="24" t="s">
        <v>1074</v>
      </c>
      <c r="L19" s="15"/>
    </row>
    <row r="20" spans="1:12" ht="38.450000000000003" customHeight="1">
      <c r="A20" s="274" t="s">
        <v>2700</v>
      </c>
      <c r="B20" s="24" t="s">
        <v>1048</v>
      </c>
      <c r="C20" s="24" t="s">
        <v>1049</v>
      </c>
      <c r="D20" s="34" t="s">
        <v>4</v>
      </c>
      <c r="E20" s="8">
        <v>44082</v>
      </c>
      <c r="F20" s="366">
        <v>44682</v>
      </c>
      <c r="G20" s="52"/>
      <c r="H20" s="10">
        <f>F20+30</f>
        <v>44712</v>
      </c>
      <c r="I20" s="11">
        <f t="shared" ca="1" si="2"/>
        <v>1</v>
      </c>
      <c r="J20" s="12" t="str">
        <f t="shared" ca="1" si="1"/>
        <v>NOT DUE</v>
      </c>
      <c r="K20" s="24" t="s">
        <v>1075</v>
      </c>
      <c r="L20" s="15"/>
    </row>
    <row r="21" spans="1:12" ht="24">
      <c r="A21" s="271" t="s">
        <v>2701</v>
      </c>
      <c r="B21" s="24" t="s">
        <v>1050</v>
      </c>
      <c r="C21" s="24" t="s">
        <v>1051</v>
      </c>
      <c r="D21" s="34" t="s">
        <v>1</v>
      </c>
      <c r="E21" s="8">
        <v>44082</v>
      </c>
      <c r="F21" s="366">
        <v>44710</v>
      </c>
      <c r="G21" s="52"/>
      <c r="H21" s="10">
        <f t="shared" ref="H21:H24" si="4">F21+1</f>
        <v>44711</v>
      </c>
      <c r="I21" s="11">
        <f t="shared" ca="1" si="2"/>
        <v>0</v>
      </c>
      <c r="J21" s="12" t="str">
        <f t="shared" ca="1" si="1"/>
        <v>NOT DUE</v>
      </c>
      <c r="K21" s="24" t="s">
        <v>1076</v>
      </c>
      <c r="L21" s="15"/>
    </row>
    <row r="22" spans="1:12" ht="26.45" customHeight="1">
      <c r="A22" s="271" t="s">
        <v>2702</v>
      </c>
      <c r="B22" s="24" t="s">
        <v>1052</v>
      </c>
      <c r="C22" s="24" t="s">
        <v>1053</v>
      </c>
      <c r="D22" s="34" t="s">
        <v>1</v>
      </c>
      <c r="E22" s="8">
        <v>44082</v>
      </c>
      <c r="F22" s="366">
        <v>44710</v>
      </c>
      <c r="G22" s="52"/>
      <c r="H22" s="10">
        <f t="shared" si="4"/>
        <v>44711</v>
      </c>
      <c r="I22" s="11">
        <f t="shared" ca="1" si="2"/>
        <v>0</v>
      </c>
      <c r="J22" s="12" t="str">
        <f t="shared" ca="1" si="1"/>
        <v>NOT DUE</v>
      </c>
      <c r="K22" s="24" t="s">
        <v>1077</v>
      </c>
      <c r="L22" s="15"/>
    </row>
    <row r="23" spans="1:12" ht="26.45" customHeight="1">
      <c r="A23" s="271" t="s">
        <v>2703</v>
      </c>
      <c r="B23" s="24" t="s">
        <v>1054</v>
      </c>
      <c r="C23" s="24" t="s">
        <v>1055</v>
      </c>
      <c r="D23" s="34" t="s">
        <v>1</v>
      </c>
      <c r="E23" s="8">
        <v>44082</v>
      </c>
      <c r="F23" s="366">
        <v>44710</v>
      </c>
      <c r="G23" s="52"/>
      <c r="H23" s="10">
        <f t="shared" si="4"/>
        <v>44711</v>
      </c>
      <c r="I23" s="11">
        <f t="shared" ca="1" si="2"/>
        <v>0</v>
      </c>
      <c r="J23" s="12" t="str">
        <f t="shared" ca="1" si="1"/>
        <v>NOT DUE</v>
      </c>
      <c r="K23" s="24" t="s">
        <v>1077</v>
      </c>
      <c r="L23" s="15"/>
    </row>
    <row r="24" spans="1:12" ht="26.45" customHeight="1">
      <c r="A24" s="271" t="s">
        <v>2704</v>
      </c>
      <c r="B24" s="24" t="s">
        <v>1056</v>
      </c>
      <c r="C24" s="24" t="s">
        <v>1043</v>
      </c>
      <c r="D24" s="34" t="s">
        <v>1</v>
      </c>
      <c r="E24" s="8">
        <v>44082</v>
      </c>
      <c r="F24" s="366">
        <v>44710</v>
      </c>
      <c r="G24" s="52"/>
      <c r="H24" s="10">
        <f t="shared" si="4"/>
        <v>44711</v>
      </c>
      <c r="I24" s="11">
        <f t="shared" ca="1" si="2"/>
        <v>0</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1196</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1196</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12</v>
      </c>
      <c r="J29" s="12" t="str">
        <f t="shared" ca="1" si="1"/>
        <v>NOT DUE</v>
      </c>
      <c r="K29" s="24" t="s">
        <v>1078</v>
      </c>
      <c r="L29" s="113"/>
    </row>
    <row r="30" spans="1:12" ht="15" customHeight="1">
      <c r="A30" s="271" t="s">
        <v>2710</v>
      </c>
      <c r="B30" s="24" t="s">
        <v>1546</v>
      </c>
      <c r="C30" s="24"/>
      <c r="D30" s="34" t="s">
        <v>1</v>
      </c>
      <c r="E30" s="8">
        <v>44082</v>
      </c>
      <c r="F30" s="366">
        <v>44710</v>
      </c>
      <c r="G30" s="52"/>
      <c r="H30" s="10">
        <f t="shared" ref="H30" si="6">F30+1</f>
        <v>44711</v>
      </c>
      <c r="I30" s="11">
        <f t="shared" ca="1" si="2"/>
        <v>0</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103</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103</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103</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103</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103</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103</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1562</v>
      </c>
      <c r="D3" s="521" t="s">
        <v>12</v>
      </c>
      <c r="E3" s="521"/>
      <c r="F3" s="249" t="s">
        <v>2717</v>
      </c>
    </row>
    <row r="4" spans="1:12" ht="18" customHeight="1">
      <c r="A4" s="520" t="s">
        <v>74</v>
      </c>
      <c r="B4" s="520"/>
      <c r="C4" s="29" t="s">
        <v>4691</v>
      </c>
      <c r="D4" s="521" t="s">
        <v>2072</v>
      </c>
      <c r="E4" s="521"/>
      <c r="F4" s="246">
        <f>'Running Hours'!B47</f>
        <v>708</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12</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103</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1196</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103</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1196</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1196</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1196</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103</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1196</v>
      </c>
      <c r="J16" s="12" t="str">
        <f t="shared" ca="1" si="1"/>
        <v>NOT DUE</v>
      </c>
      <c r="K16" s="24"/>
      <c r="L16" s="15"/>
    </row>
    <row r="17" spans="1:12" ht="36">
      <c r="A17" s="271" t="s">
        <v>2727</v>
      </c>
      <c r="B17" s="24" t="s">
        <v>1042</v>
      </c>
      <c r="C17" s="24" t="s">
        <v>1043</v>
      </c>
      <c r="D17" s="34" t="s">
        <v>1</v>
      </c>
      <c r="E17" s="8">
        <v>44082</v>
      </c>
      <c r="F17" s="366">
        <v>44710</v>
      </c>
      <c r="G17" s="52"/>
      <c r="H17" s="10">
        <f>F17+1</f>
        <v>44711</v>
      </c>
      <c r="I17" s="11">
        <f t="shared" ref="I17:I34" ca="1" si="2">IF(ISBLANK(H17),"",H17-DATE(YEAR(NOW()),MONTH(NOW()),DAY(NOW())))</f>
        <v>0</v>
      </c>
      <c r="J17" s="12" t="str">
        <f t="shared" ca="1" si="1"/>
        <v>NOT DUE</v>
      </c>
      <c r="K17" s="24" t="s">
        <v>1072</v>
      </c>
      <c r="L17" s="15"/>
    </row>
    <row r="18" spans="1:12" ht="36">
      <c r="A18" s="271" t="s">
        <v>2728</v>
      </c>
      <c r="B18" s="24" t="s">
        <v>1044</v>
      </c>
      <c r="C18" s="24" t="s">
        <v>1045</v>
      </c>
      <c r="D18" s="34" t="s">
        <v>1</v>
      </c>
      <c r="E18" s="8">
        <v>44082</v>
      </c>
      <c r="F18" s="366">
        <v>44710</v>
      </c>
      <c r="G18" s="52"/>
      <c r="H18" s="10">
        <f t="shared" ref="H18:H19" si="3">F18+1</f>
        <v>44711</v>
      </c>
      <c r="I18" s="11">
        <f t="shared" ca="1" si="2"/>
        <v>0</v>
      </c>
      <c r="J18" s="12" t="str">
        <f t="shared" ca="1" si="1"/>
        <v>NOT DUE</v>
      </c>
      <c r="K18" s="24" t="s">
        <v>1073</v>
      </c>
      <c r="L18" s="15"/>
    </row>
    <row r="19" spans="1:12" ht="36">
      <c r="A19" s="271" t="s">
        <v>2729</v>
      </c>
      <c r="B19" s="24" t="s">
        <v>1046</v>
      </c>
      <c r="C19" s="24" t="s">
        <v>1047</v>
      </c>
      <c r="D19" s="34" t="s">
        <v>1</v>
      </c>
      <c r="E19" s="8">
        <v>44082</v>
      </c>
      <c r="F19" s="366">
        <v>44710</v>
      </c>
      <c r="G19" s="52"/>
      <c r="H19" s="10">
        <f t="shared" si="3"/>
        <v>44711</v>
      </c>
      <c r="I19" s="11">
        <f t="shared" ca="1" si="2"/>
        <v>0</v>
      </c>
      <c r="J19" s="12" t="str">
        <f t="shared" ca="1" si="1"/>
        <v>NOT DUE</v>
      </c>
      <c r="K19" s="24" t="s">
        <v>1074</v>
      </c>
      <c r="L19" s="15"/>
    </row>
    <row r="20" spans="1:12" ht="38.450000000000003" customHeight="1">
      <c r="A20" s="274" t="s">
        <v>2730</v>
      </c>
      <c r="B20" s="24" t="s">
        <v>1048</v>
      </c>
      <c r="C20" s="24" t="s">
        <v>1049</v>
      </c>
      <c r="D20" s="34" t="s">
        <v>4</v>
      </c>
      <c r="E20" s="8">
        <v>44082</v>
      </c>
      <c r="F20" s="366">
        <v>44682</v>
      </c>
      <c r="G20" s="52"/>
      <c r="H20" s="10">
        <f>F20+30</f>
        <v>44712</v>
      </c>
      <c r="I20" s="11">
        <f t="shared" ca="1" si="2"/>
        <v>1</v>
      </c>
      <c r="J20" s="12" t="str">
        <f t="shared" ca="1" si="1"/>
        <v>NOT DUE</v>
      </c>
      <c r="K20" s="24" t="s">
        <v>1075</v>
      </c>
      <c r="L20" s="15"/>
    </row>
    <row r="21" spans="1:12" ht="24">
      <c r="A21" s="271" t="s">
        <v>2731</v>
      </c>
      <c r="B21" s="24" t="s">
        <v>1050</v>
      </c>
      <c r="C21" s="24" t="s">
        <v>1051</v>
      </c>
      <c r="D21" s="34" t="s">
        <v>1</v>
      </c>
      <c r="E21" s="8">
        <v>44082</v>
      </c>
      <c r="F21" s="366">
        <v>44710</v>
      </c>
      <c r="G21" s="52"/>
      <c r="H21" s="10">
        <f t="shared" ref="H21:H24" si="4">F21+1</f>
        <v>44711</v>
      </c>
      <c r="I21" s="11">
        <f t="shared" ca="1" si="2"/>
        <v>0</v>
      </c>
      <c r="J21" s="12" t="str">
        <f t="shared" ca="1" si="1"/>
        <v>NOT DUE</v>
      </c>
      <c r="K21" s="24" t="s">
        <v>1076</v>
      </c>
      <c r="L21" s="15"/>
    </row>
    <row r="22" spans="1:12" ht="26.45" customHeight="1">
      <c r="A22" s="271" t="s">
        <v>2732</v>
      </c>
      <c r="B22" s="24" t="s">
        <v>1052</v>
      </c>
      <c r="C22" s="24" t="s">
        <v>1053</v>
      </c>
      <c r="D22" s="34" t="s">
        <v>1</v>
      </c>
      <c r="E22" s="8">
        <v>44082</v>
      </c>
      <c r="F22" s="366">
        <v>44710</v>
      </c>
      <c r="G22" s="52"/>
      <c r="H22" s="10">
        <f t="shared" si="4"/>
        <v>44711</v>
      </c>
      <c r="I22" s="11">
        <f t="shared" ca="1" si="2"/>
        <v>0</v>
      </c>
      <c r="J22" s="12" t="str">
        <f t="shared" ca="1" si="1"/>
        <v>NOT DUE</v>
      </c>
      <c r="K22" s="24" t="s">
        <v>1077</v>
      </c>
      <c r="L22" s="15"/>
    </row>
    <row r="23" spans="1:12" ht="26.45" customHeight="1">
      <c r="A23" s="271" t="s">
        <v>2733</v>
      </c>
      <c r="B23" s="24" t="s">
        <v>1054</v>
      </c>
      <c r="C23" s="24" t="s">
        <v>1055</v>
      </c>
      <c r="D23" s="34" t="s">
        <v>1</v>
      </c>
      <c r="E23" s="8">
        <v>44082</v>
      </c>
      <c r="F23" s="366">
        <v>44710</v>
      </c>
      <c r="G23" s="52"/>
      <c r="H23" s="10">
        <f t="shared" si="4"/>
        <v>44711</v>
      </c>
      <c r="I23" s="11">
        <f t="shared" ca="1" si="2"/>
        <v>0</v>
      </c>
      <c r="J23" s="12" t="str">
        <f t="shared" ca="1" si="1"/>
        <v>NOT DUE</v>
      </c>
      <c r="K23" s="24" t="s">
        <v>1077</v>
      </c>
      <c r="L23" s="15"/>
    </row>
    <row r="24" spans="1:12" ht="26.45" customHeight="1">
      <c r="A24" s="271" t="s">
        <v>2734</v>
      </c>
      <c r="B24" s="24" t="s">
        <v>1056</v>
      </c>
      <c r="C24" s="24" t="s">
        <v>1043</v>
      </c>
      <c r="D24" s="34" t="s">
        <v>1</v>
      </c>
      <c r="E24" s="8">
        <v>44082</v>
      </c>
      <c r="F24" s="366">
        <v>44710</v>
      </c>
      <c r="G24" s="52"/>
      <c r="H24" s="10">
        <f t="shared" si="4"/>
        <v>44711</v>
      </c>
      <c r="I24" s="11">
        <f t="shared" ca="1" si="2"/>
        <v>0</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1196</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1196</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12</v>
      </c>
      <c r="J27" s="12" t="str">
        <f t="shared" ca="1" si="1"/>
        <v>NOT DUE</v>
      </c>
      <c r="K27" s="24" t="s">
        <v>1078</v>
      </c>
      <c r="L27" s="113"/>
    </row>
    <row r="28" spans="1:12" ht="15" customHeight="1">
      <c r="A28" s="271" t="s">
        <v>2738</v>
      </c>
      <c r="B28" s="24" t="s">
        <v>1546</v>
      </c>
      <c r="C28" s="24"/>
      <c r="D28" s="32" t="s">
        <v>1</v>
      </c>
      <c r="E28" s="8">
        <v>44082</v>
      </c>
      <c r="F28" s="366">
        <v>44710</v>
      </c>
      <c r="G28" s="52"/>
      <c r="H28" s="10">
        <f t="shared" ref="H28" si="5">F28+1</f>
        <v>44711</v>
      </c>
      <c r="I28" s="11">
        <f t="shared" ca="1" si="2"/>
        <v>0</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103</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103</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103</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103</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103</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103</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1584</v>
      </c>
      <c r="D3" s="521" t="s">
        <v>12</v>
      </c>
      <c r="E3" s="521"/>
      <c r="F3" s="249" t="s">
        <v>2187</v>
      </c>
    </row>
    <row r="4" spans="1:12" ht="18" customHeight="1">
      <c r="A4" s="520" t="s">
        <v>74</v>
      </c>
      <c r="B4" s="520"/>
      <c r="C4" s="29" t="s">
        <v>4659</v>
      </c>
      <c r="D4" s="521" t="s">
        <v>2072</v>
      </c>
      <c r="E4" s="521"/>
      <c r="F4" s="246">
        <f>'Running Hours'!B38</f>
        <v>15319</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831</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831</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831</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831</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831</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12</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103</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831</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103</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831</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103</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831</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831</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103</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103</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12</v>
      </c>
      <c r="J23" s="12" t="str">
        <f t="shared" ca="1" si="2"/>
        <v>NOT DUE</v>
      </c>
      <c r="K23" s="24" t="s">
        <v>1077</v>
      </c>
      <c r="L23" s="15"/>
    </row>
    <row r="24" spans="1:12" ht="38.450000000000003" customHeight="1">
      <c r="A24" s="271" t="s">
        <v>2670</v>
      </c>
      <c r="B24" s="24" t="s">
        <v>1042</v>
      </c>
      <c r="C24" s="24" t="s">
        <v>1043</v>
      </c>
      <c r="D24" s="34" t="s">
        <v>1</v>
      </c>
      <c r="E24" s="8">
        <v>43970</v>
      </c>
      <c r="F24" s="366">
        <v>44710</v>
      </c>
      <c r="G24" s="52"/>
      <c r="H24" s="10">
        <f>F24+1</f>
        <v>44711</v>
      </c>
      <c r="I24" s="11">
        <f t="shared" ca="1" si="1"/>
        <v>0</v>
      </c>
      <c r="J24" s="12" t="str">
        <f t="shared" ca="1" si="2"/>
        <v>NOT DUE</v>
      </c>
      <c r="K24" s="24" t="s">
        <v>1077</v>
      </c>
      <c r="L24" s="15"/>
    </row>
    <row r="25" spans="1:12" ht="38.450000000000003" customHeight="1">
      <c r="A25" s="271" t="s">
        <v>2671</v>
      </c>
      <c r="B25" s="24" t="s">
        <v>1044</v>
      </c>
      <c r="C25" s="24" t="s">
        <v>1045</v>
      </c>
      <c r="D25" s="34" t="s">
        <v>1</v>
      </c>
      <c r="E25" s="8">
        <v>44082</v>
      </c>
      <c r="F25" s="366">
        <v>44710</v>
      </c>
      <c r="G25" s="52"/>
      <c r="H25" s="10">
        <f t="shared" ref="H25:H26" si="4">F25+1</f>
        <v>44711</v>
      </c>
      <c r="I25" s="11">
        <f t="shared" ca="1" si="1"/>
        <v>0</v>
      </c>
      <c r="J25" s="12" t="str">
        <f t="shared" ca="1" si="2"/>
        <v>NOT DUE</v>
      </c>
      <c r="K25" s="24" t="s">
        <v>1077</v>
      </c>
      <c r="L25" s="15"/>
    </row>
    <row r="26" spans="1:12" ht="38.450000000000003" customHeight="1">
      <c r="A26" s="271" t="s">
        <v>2672</v>
      </c>
      <c r="B26" s="24" t="s">
        <v>1046</v>
      </c>
      <c r="C26" s="24" t="s">
        <v>1047</v>
      </c>
      <c r="D26" s="34" t="s">
        <v>1</v>
      </c>
      <c r="E26" s="8">
        <v>44082</v>
      </c>
      <c r="F26" s="366">
        <v>44710</v>
      </c>
      <c r="G26" s="52"/>
      <c r="H26" s="10">
        <f t="shared" si="4"/>
        <v>44711</v>
      </c>
      <c r="I26" s="11">
        <f t="shared" ca="1" si="1"/>
        <v>0</v>
      </c>
      <c r="J26" s="12" t="str">
        <f t="shared" ca="1" si="2"/>
        <v>NOT DUE</v>
      </c>
      <c r="K26" s="24"/>
      <c r="L26" s="15"/>
    </row>
    <row r="27" spans="1:12" ht="38.450000000000003" customHeight="1">
      <c r="A27" s="274" t="s">
        <v>2673</v>
      </c>
      <c r="B27" s="24" t="s">
        <v>1048</v>
      </c>
      <c r="C27" s="24" t="s">
        <v>1049</v>
      </c>
      <c r="D27" s="34" t="s">
        <v>4</v>
      </c>
      <c r="E27" s="8">
        <v>44082</v>
      </c>
      <c r="F27" s="366">
        <v>44682</v>
      </c>
      <c r="G27" s="52"/>
      <c r="H27" s="10">
        <f>F27+30</f>
        <v>44712</v>
      </c>
      <c r="I27" s="11">
        <f t="shared" ca="1" si="1"/>
        <v>1</v>
      </c>
      <c r="J27" s="12" t="str">
        <f t="shared" ca="1" si="2"/>
        <v>NOT DUE</v>
      </c>
      <c r="K27" s="24" t="s">
        <v>1078</v>
      </c>
      <c r="L27" s="15"/>
    </row>
    <row r="28" spans="1:12" ht="26.45" customHeight="1">
      <c r="A28" s="271" t="s">
        <v>2674</v>
      </c>
      <c r="B28" s="24" t="s">
        <v>1050</v>
      </c>
      <c r="C28" s="24" t="s">
        <v>1051</v>
      </c>
      <c r="D28" s="34" t="s">
        <v>1</v>
      </c>
      <c r="E28" s="8">
        <v>44082</v>
      </c>
      <c r="F28" s="366">
        <v>44710</v>
      </c>
      <c r="G28" s="52"/>
      <c r="H28" s="10">
        <f>F28+1</f>
        <v>44711</v>
      </c>
      <c r="I28" s="11">
        <f t="shared" ca="1" si="1"/>
        <v>0</v>
      </c>
      <c r="J28" s="12" t="str">
        <f t="shared" ca="1" si="2"/>
        <v>NOT DUE</v>
      </c>
      <c r="K28" s="24" t="s">
        <v>1078</v>
      </c>
      <c r="L28" s="15"/>
    </row>
    <row r="29" spans="1:12" ht="26.45" customHeight="1">
      <c r="A29" s="271" t="s">
        <v>2675</v>
      </c>
      <c r="B29" s="24" t="s">
        <v>1052</v>
      </c>
      <c r="C29" s="24" t="s">
        <v>1053</v>
      </c>
      <c r="D29" s="34" t="s">
        <v>1</v>
      </c>
      <c r="E29" s="8">
        <v>44082</v>
      </c>
      <c r="F29" s="366">
        <v>44710</v>
      </c>
      <c r="G29" s="52"/>
      <c r="H29" s="10">
        <f t="shared" ref="H29:H31" si="5">F29+1</f>
        <v>44711</v>
      </c>
      <c r="I29" s="11">
        <f t="shared" ca="1" si="1"/>
        <v>0</v>
      </c>
      <c r="J29" s="12" t="str">
        <f t="shared" ca="1" si="2"/>
        <v>NOT DUE</v>
      </c>
      <c r="K29" s="24" t="s">
        <v>1078</v>
      </c>
      <c r="L29" s="15"/>
    </row>
    <row r="30" spans="1:12" ht="26.45" customHeight="1">
      <c r="A30" s="271" t="s">
        <v>2676</v>
      </c>
      <c r="B30" s="24" t="s">
        <v>1054</v>
      </c>
      <c r="C30" s="24" t="s">
        <v>1055</v>
      </c>
      <c r="D30" s="34" t="s">
        <v>1</v>
      </c>
      <c r="E30" s="8">
        <v>44082</v>
      </c>
      <c r="F30" s="366">
        <v>44710</v>
      </c>
      <c r="G30" s="52"/>
      <c r="H30" s="10">
        <f t="shared" si="5"/>
        <v>44711</v>
      </c>
      <c r="I30" s="11">
        <f t="shared" ca="1" si="1"/>
        <v>0</v>
      </c>
      <c r="J30" s="12" t="str">
        <f t="shared" ca="1" si="2"/>
        <v>NOT DUE</v>
      </c>
      <c r="K30" s="24" t="s">
        <v>1079</v>
      </c>
      <c r="L30" s="15"/>
    </row>
    <row r="31" spans="1:12" ht="26.45" customHeight="1">
      <c r="A31" s="271" t="s">
        <v>2677</v>
      </c>
      <c r="B31" s="24" t="s">
        <v>1056</v>
      </c>
      <c r="C31" s="24" t="s">
        <v>1043</v>
      </c>
      <c r="D31" s="34" t="s">
        <v>1</v>
      </c>
      <c r="E31" s="8">
        <v>44082</v>
      </c>
      <c r="F31" s="366">
        <v>44710</v>
      </c>
      <c r="G31" s="52"/>
      <c r="H31" s="10">
        <f t="shared" si="5"/>
        <v>44711</v>
      </c>
      <c r="I31" s="11">
        <f t="shared" ca="1" si="1"/>
        <v>0</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12</v>
      </c>
      <c r="J32" s="12" t="str">
        <f t="shared" ca="1" si="2"/>
        <v>NOT DUE</v>
      </c>
      <c r="K32" s="24" t="s">
        <v>1079</v>
      </c>
      <c r="L32" s="15"/>
    </row>
    <row r="33" spans="1:12" ht="26.45" customHeight="1">
      <c r="A33" s="12" t="s">
        <v>2679</v>
      </c>
      <c r="B33" s="24" t="s">
        <v>1059</v>
      </c>
      <c r="C33" s="24" t="s">
        <v>1058</v>
      </c>
      <c r="D33" s="34" t="s">
        <v>4</v>
      </c>
      <c r="E33" s="8">
        <v>44082</v>
      </c>
      <c r="F33" s="366">
        <v>44696</v>
      </c>
      <c r="G33" s="52"/>
      <c r="H33" s="10">
        <f>F33+30</f>
        <v>44726</v>
      </c>
      <c r="I33" s="11">
        <f t="shared" ca="1" si="1"/>
        <v>15</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831</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831</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12</v>
      </c>
      <c r="J36" s="12" t="str">
        <f t="shared" ca="1" si="2"/>
        <v>NOT DUE</v>
      </c>
      <c r="K36" s="24" t="s">
        <v>1080</v>
      </c>
      <c r="L36" s="32"/>
    </row>
    <row r="37" spans="1:12" ht="15.75" customHeight="1">
      <c r="A37" s="271" t="s">
        <v>2683</v>
      </c>
      <c r="B37" s="24" t="s">
        <v>1546</v>
      </c>
      <c r="C37" s="24"/>
      <c r="D37" s="34" t="s">
        <v>1</v>
      </c>
      <c r="E37" s="8">
        <v>44082</v>
      </c>
      <c r="F37" s="366">
        <v>44710</v>
      </c>
      <c r="G37" s="52"/>
      <c r="H37" s="10">
        <f>F37+1</f>
        <v>44711</v>
      </c>
      <c r="I37" s="11">
        <f t="shared" ca="1" si="1"/>
        <v>0</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103</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103</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103</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103</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103</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103</v>
      </c>
      <c r="J43" s="12" t="str">
        <f t="shared" ca="1" si="2"/>
        <v>NOT DUE</v>
      </c>
      <c r="K43" s="24"/>
      <c r="L43" s="15"/>
    </row>
    <row r="44" spans="1:12" ht="26.25" customHeight="1">
      <c r="A44" s="274" t="s">
        <v>3429</v>
      </c>
      <c r="B44" s="24" t="s">
        <v>3551</v>
      </c>
      <c r="C44" s="24" t="s">
        <v>3552</v>
      </c>
      <c r="D44" s="34" t="s">
        <v>4</v>
      </c>
      <c r="E44" s="8">
        <v>44082</v>
      </c>
      <c r="F44" s="366">
        <v>44696</v>
      </c>
      <c r="G44" s="52"/>
      <c r="H44" s="10">
        <f>F44+30</f>
        <v>44726</v>
      </c>
      <c r="I44" s="11">
        <f t="shared" ca="1" si="1"/>
        <v>15</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1585</v>
      </c>
      <c r="D3" s="521" t="s">
        <v>12</v>
      </c>
      <c r="E3" s="521"/>
      <c r="F3" s="249" t="s">
        <v>2188</v>
      </c>
    </row>
    <row r="4" spans="1:12" ht="18" customHeight="1">
      <c r="A4" s="520" t="s">
        <v>74</v>
      </c>
      <c r="B4" s="520"/>
      <c r="C4" s="29" t="s">
        <v>4660</v>
      </c>
      <c r="D4" s="521" t="s">
        <v>2072</v>
      </c>
      <c r="E4" s="521"/>
      <c r="F4" s="52"/>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831</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831</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831</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831</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3</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103</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831</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103</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831</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103</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831</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831</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831</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103</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103</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3</v>
      </c>
      <c r="J23" s="12" t="str">
        <f t="shared" ca="1" si="1"/>
        <v>NOT DUE</v>
      </c>
      <c r="K23" s="24" t="s">
        <v>1077</v>
      </c>
      <c r="L23" s="15"/>
    </row>
    <row r="24" spans="1:12" ht="38.450000000000003" customHeight="1">
      <c r="A24" s="271" t="s">
        <v>2637</v>
      </c>
      <c r="B24" s="24" t="s">
        <v>1042</v>
      </c>
      <c r="C24" s="24" t="s">
        <v>1043</v>
      </c>
      <c r="D24" s="34" t="s">
        <v>1</v>
      </c>
      <c r="E24" s="8">
        <v>44082</v>
      </c>
      <c r="F24" s="366">
        <v>44710</v>
      </c>
      <c r="G24" s="52"/>
      <c r="H24" s="10">
        <f>F24+1</f>
        <v>44711</v>
      </c>
      <c r="I24" s="11">
        <f t="shared" ca="1" si="0"/>
        <v>0</v>
      </c>
      <c r="J24" s="12" t="str">
        <f t="shared" ca="1" si="1"/>
        <v>NOT DUE</v>
      </c>
      <c r="K24" s="24" t="s">
        <v>1077</v>
      </c>
      <c r="L24" s="15"/>
    </row>
    <row r="25" spans="1:12" ht="38.450000000000003" customHeight="1">
      <c r="A25" s="271" t="s">
        <v>2638</v>
      </c>
      <c r="B25" s="24" t="s">
        <v>1044</v>
      </c>
      <c r="C25" s="24" t="s">
        <v>1045</v>
      </c>
      <c r="D25" s="34" t="s">
        <v>1</v>
      </c>
      <c r="E25" s="8">
        <v>44082</v>
      </c>
      <c r="F25" s="366">
        <v>44710</v>
      </c>
      <c r="G25" s="52"/>
      <c r="H25" s="10">
        <f t="shared" ref="H25:H26" si="3">F25+1</f>
        <v>44711</v>
      </c>
      <c r="I25" s="11">
        <f t="shared" ca="1" si="0"/>
        <v>0</v>
      </c>
      <c r="J25" s="12" t="str">
        <f t="shared" ca="1" si="1"/>
        <v>NOT DUE</v>
      </c>
      <c r="K25" s="24" t="s">
        <v>1077</v>
      </c>
      <c r="L25" s="15"/>
    </row>
    <row r="26" spans="1:12" ht="38.450000000000003" customHeight="1">
      <c r="A26" s="271" t="s">
        <v>2639</v>
      </c>
      <c r="B26" s="24" t="s">
        <v>1046</v>
      </c>
      <c r="C26" s="24" t="s">
        <v>1047</v>
      </c>
      <c r="D26" s="34" t="s">
        <v>1</v>
      </c>
      <c r="E26" s="8">
        <v>44082</v>
      </c>
      <c r="F26" s="366">
        <v>44710</v>
      </c>
      <c r="G26" s="52"/>
      <c r="H26" s="10">
        <f t="shared" si="3"/>
        <v>44711</v>
      </c>
      <c r="I26" s="11">
        <f t="shared" ca="1" si="0"/>
        <v>0</v>
      </c>
      <c r="J26" s="12" t="str">
        <f t="shared" ca="1" si="1"/>
        <v>NOT DUE</v>
      </c>
      <c r="K26" s="24"/>
      <c r="L26" s="15"/>
    </row>
    <row r="27" spans="1:12" ht="38.450000000000003" customHeight="1">
      <c r="A27" s="274" t="s">
        <v>2640</v>
      </c>
      <c r="B27" s="24" t="s">
        <v>1048</v>
      </c>
      <c r="C27" s="24" t="s">
        <v>1049</v>
      </c>
      <c r="D27" s="34" t="s">
        <v>4</v>
      </c>
      <c r="E27" s="8">
        <v>44082</v>
      </c>
      <c r="F27" s="366">
        <v>44692</v>
      </c>
      <c r="G27" s="52"/>
      <c r="H27" s="10">
        <f>F27+30</f>
        <v>44722</v>
      </c>
      <c r="I27" s="11">
        <f t="shared" ca="1" si="0"/>
        <v>11</v>
      </c>
      <c r="J27" s="12" t="str">
        <f t="shared" ca="1" si="1"/>
        <v>NOT DUE</v>
      </c>
      <c r="K27" s="24" t="s">
        <v>1078</v>
      </c>
      <c r="L27" s="15"/>
    </row>
    <row r="28" spans="1:12" ht="26.45" customHeight="1">
      <c r="A28" s="271" t="s">
        <v>2641</v>
      </c>
      <c r="B28" s="24" t="s">
        <v>1050</v>
      </c>
      <c r="C28" s="24" t="s">
        <v>1051</v>
      </c>
      <c r="D28" s="34" t="s">
        <v>1</v>
      </c>
      <c r="E28" s="8">
        <v>44082</v>
      </c>
      <c r="F28" s="366">
        <v>44710</v>
      </c>
      <c r="G28" s="52"/>
      <c r="H28" s="10">
        <f>F28+1</f>
        <v>44711</v>
      </c>
      <c r="I28" s="11">
        <f t="shared" ca="1" si="0"/>
        <v>0</v>
      </c>
      <c r="J28" s="12" t="str">
        <f t="shared" ca="1" si="1"/>
        <v>NOT DUE</v>
      </c>
      <c r="K28" s="24" t="s">
        <v>1078</v>
      </c>
      <c r="L28" s="15"/>
    </row>
    <row r="29" spans="1:12" ht="26.45" customHeight="1">
      <c r="A29" s="271" t="s">
        <v>2642</v>
      </c>
      <c r="B29" s="24" t="s">
        <v>1052</v>
      </c>
      <c r="C29" s="24" t="s">
        <v>1053</v>
      </c>
      <c r="D29" s="34" t="s">
        <v>1</v>
      </c>
      <c r="E29" s="8">
        <v>44082</v>
      </c>
      <c r="F29" s="366">
        <v>44710</v>
      </c>
      <c r="G29" s="52"/>
      <c r="H29" s="10">
        <f t="shared" ref="H29:H31" si="4">F29+1</f>
        <v>44711</v>
      </c>
      <c r="I29" s="11">
        <f t="shared" ca="1" si="0"/>
        <v>0</v>
      </c>
      <c r="J29" s="12" t="str">
        <f t="shared" ca="1" si="1"/>
        <v>NOT DUE</v>
      </c>
      <c r="K29" s="24" t="s">
        <v>1078</v>
      </c>
      <c r="L29" s="15"/>
    </row>
    <row r="30" spans="1:12" ht="26.45" customHeight="1">
      <c r="A30" s="271" t="s">
        <v>2643</v>
      </c>
      <c r="B30" s="24" t="s">
        <v>1054</v>
      </c>
      <c r="C30" s="24" t="s">
        <v>1055</v>
      </c>
      <c r="D30" s="34" t="s">
        <v>1</v>
      </c>
      <c r="E30" s="8">
        <v>44082</v>
      </c>
      <c r="F30" s="366">
        <v>44710</v>
      </c>
      <c r="G30" s="52"/>
      <c r="H30" s="10">
        <f t="shared" si="4"/>
        <v>44711</v>
      </c>
      <c r="I30" s="11">
        <f t="shared" ca="1" si="0"/>
        <v>0</v>
      </c>
      <c r="J30" s="12" t="str">
        <f t="shared" ca="1" si="1"/>
        <v>NOT DUE</v>
      </c>
      <c r="K30" s="24" t="s">
        <v>1079</v>
      </c>
      <c r="L30" s="15"/>
    </row>
    <row r="31" spans="1:12" ht="26.45" customHeight="1">
      <c r="A31" s="271" t="s">
        <v>2644</v>
      </c>
      <c r="B31" s="24" t="s">
        <v>1056</v>
      </c>
      <c r="C31" s="24" t="s">
        <v>1043</v>
      </c>
      <c r="D31" s="34" t="s">
        <v>1</v>
      </c>
      <c r="E31" s="8">
        <v>44082</v>
      </c>
      <c r="F31" s="366">
        <v>44710</v>
      </c>
      <c r="G31" s="52"/>
      <c r="H31" s="10">
        <f t="shared" si="4"/>
        <v>44711</v>
      </c>
      <c r="I31" s="11">
        <f t="shared" ca="1" si="0"/>
        <v>0</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831</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831</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11</v>
      </c>
      <c r="J34" s="12" t="str">
        <f t="shared" ca="1" si="1"/>
        <v>NOT DUE</v>
      </c>
      <c r="K34" s="24" t="s">
        <v>1080</v>
      </c>
      <c r="L34" s="113"/>
    </row>
    <row r="35" spans="1:12" ht="15.75" customHeight="1">
      <c r="A35" s="271" t="s">
        <v>2648</v>
      </c>
      <c r="B35" s="24" t="s">
        <v>1546</v>
      </c>
      <c r="C35" s="24"/>
      <c r="D35" s="34" t="s">
        <v>1</v>
      </c>
      <c r="E35" s="8">
        <v>44082</v>
      </c>
      <c r="F35" s="366">
        <v>44710</v>
      </c>
      <c r="G35" s="52"/>
      <c r="H35" s="10">
        <f>F35+1</f>
        <v>44711</v>
      </c>
      <c r="I35" s="11">
        <f t="shared" ca="1" si="0"/>
        <v>0</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103</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103</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103</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103</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103</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103</v>
      </c>
      <c r="J41" s="12" t="str">
        <f t="shared" ca="1" si="1"/>
        <v>NOT DUE</v>
      </c>
      <c r="K41" s="24"/>
      <c r="L41" s="15"/>
    </row>
    <row r="42" spans="1:12" ht="27.75" customHeight="1">
      <c r="A42" s="274" t="s">
        <v>3427</v>
      </c>
      <c r="B42" s="24" t="s">
        <v>3551</v>
      </c>
      <c r="C42" s="24" t="s">
        <v>3552</v>
      </c>
      <c r="D42" s="34" t="s">
        <v>4</v>
      </c>
      <c r="E42" s="8">
        <v>44082</v>
      </c>
      <c r="F42" s="366">
        <v>44692</v>
      </c>
      <c r="G42" s="52"/>
      <c r="H42" s="10">
        <f>F42+30</f>
        <v>44722</v>
      </c>
      <c r="I42" s="11">
        <f t="shared" ca="1" si="0"/>
        <v>11</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1586</v>
      </c>
      <c r="D3" s="521" t="s">
        <v>12</v>
      </c>
      <c r="E3" s="521"/>
      <c r="F3" s="249" t="s">
        <v>2189</v>
      </c>
    </row>
    <row r="4" spans="1:12" ht="18" customHeight="1">
      <c r="A4" s="520" t="s">
        <v>74</v>
      </c>
      <c r="B4" s="520"/>
      <c r="C4" s="29" t="s">
        <v>4661</v>
      </c>
      <c r="D4" s="521" t="s">
        <v>2072</v>
      </c>
      <c r="E4" s="521"/>
      <c r="F4" s="52"/>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831</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831</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831</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831</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3</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103</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831</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103</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831</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103</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831</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831</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103</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103</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3</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3</v>
      </c>
      <c r="J23" s="12" t="str">
        <f t="shared" ca="1" si="1"/>
        <v>NOT DUE</v>
      </c>
      <c r="K23" s="24" t="s">
        <v>1077</v>
      </c>
      <c r="L23" s="15"/>
    </row>
    <row r="24" spans="1:12" ht="38.450000000000003" customHeight="1">
      <c r="A24" s="271" t="s">
        <v>2604</v>
      </c>
      <c r="B24" s="24" t="s">
        <v>1042</v>
      </c>
      <c r="C24" s="24" t="s">
        <v>1043</v>
      </c>
      <c r="D24" s="34" t="s">
        <v>1</v>
      </c>
      <c r="E24" s="8">
        <v>44082</v>
      </c>
      <c r="F24" s="366">
        <v>44710</v>
      </c>
      <c r="G24" s="52"/>
      <c r="H24" s="10">
        <f>F24+1</f>
        <v>44711</v>
      </c>
      <c r="I24" s="11">
        <f t="shared" ca="1" si="0"/>
        <v>0</v>
      </c>
      <c r="J24" s="12" t="str">
        <f t="shared" ca="1" si="1"/>
        <v>NOT DUE</v>
      </c>
      <c r="K24" s="24" t="s">
        <v>1077</v>
      </c>
      <c r="L24" s="15"/>
    </row>
    <row r="25" spans="1:12" ht="38.450000000000003" customHeight="1">
      <c r="A25" s="271" t="s">
        <v>2605</v>
      </c>
      <c r="B25" s="24" t="s">
        <v>1044</v>
      </c>
      <c r="C25" s="24" t="s">
        <v>1045</v>
      </c>
      <c r="D25" s="34" t="s">
        <v>1</v>
      </c>
      <c r="E25" s="8">
        <v>44082</v>
      </c>
      <c r="F25" s="366">
        <v>44710</v>
      </c>
      <c r="G25" s="52"/>
      <c r="H25" s="10">
        <f t="shared" ref="H25:H26" si="4">F25+1</f>
        <v>44711</v>
      </c>
      <c r="I25" s="11">
        <f t="shared" ca="1" si="0"/>
        <v>0</v>
      </c>
      <c r="J25" s="12" t="str">
        <f t="shared" ca="1" si="1"/>
        <v>NOT DUE</v>
      </c>
      <c r="K25" s="24" t="s">
        <v>1077</v>
      </c>
      <c r="L25" s="15"/>
    </row>
    <row r="26" spans="1:12" ht="38.450000000000003" customHeight="1">
      <c r="A26" s="271" t="s">
        <v>2606</v>
      </c>
      <c r="B26" s="24" t="s">
        <v>1046</v>
      </c>
      <c r="C26" s="24" t="s">
        <v>1047</v>
      </c>
      <c r="D26" s="34" t="s">
        <v>1</v>
      </c>
      <c r="E26" s="8">
        <v>44082</v>
      </c>
      <c r="F26" s="366">
        <v>44710</v>
      </c>
      <c r="G26" s="52"/>
      <c r="H26" s="10">
        <f t="shared" si="4"/>
        <v>44711</v>
      </c>
      <c r="I26" s="11">
        <f t="shared" ca="1" si="0"/>
        <v>0</v>
      </c>
      <c r="J26" s="12" t="str">
        <f t="shared" ca="1" si="1"/>
        <v>NOT DUE</v>
      </c>
      <c r="K26" s="24"/>
      <c r="L26" s="15"/>
    </row>
    <row r="27" spans="1:12" ht="38.450000000000003" customHeight="1">
      <c r="A27" s="274" t="s">
        <v>2607</v>
      </c>
      <c r="B27" s="24" t="s">
        <v>1048</v>
      </c>
      <c r="C27" s="24" t="s">
        <v>1049</v>
      </c>
      <c r="D27" s="34" t="s">
        <v>4</v>
      </c>
      <c r="E27" s="8">
        <v>44082</v>
      </c>
      <c r="F27" s="366">
        <v>44696</v>
      </c>
      <c r="G27" s="52"/>
      <c r="H27" s="10">
        <f>F27+30</f>
        <v>44726</v>
      </c>
      <c r="I27" s="11">
        <f t="shared" ca="1" si="0"/>
        <v>15</v>
      </c>
      <c r="J27" s="12" t="str">
        <f t="shared" ca="1" si="1"/>
        <v>NOT DUE</v>
      </c>
      <c r="K27" s="24" t="s">
        <v>1078</v>
      </c>
      <c r="L27" s="15"/>
    </row>
    <row r="28" spans="1:12" ht="26.45" customHeight="1">
      <c r="A28" s="271" t="s">
        <v>2608</v>
      </c>
      <c r="B28" s="24" t="s">
        <v>1050</v>
      </c>
      <c r="C28" s="24" t="s">
        <v>1051</v>
      </c>
      <c r="D28" s="34" t="s">
        <v>1</v>
      </c>
      <c r="E28" s="8">
        <v>44082</v>
      </c>
      <c r="F28" s="366">
        <v>44710</v>
      </c>
      <c r="G28" s="52"/>
      <c r="H28" s="10">
        <f>F28+1</f>
        <v>44711</v>
      </c>
      <c r="I28" s="11">
        <f t="shared" ca="1" si="0"/>
        <v>0</v>
      </c>
      <c r="J28" s="12" t="str">
        <f t="shared" ca="1" si="1"/>
        <v>NOT DUE</v>
      </c>
      <c r="K28" s="24" t="s">
        <v>1078</v>
      </c>
      <c r="L28" s="15"/>
    </row>
    <row r="29" spans="1:12" ht="26.45" customHeight="1">
      <c r="A29" s="271" t="s">
        <v>2609</v>
      </c>
      <c r="B29" s="24" t="s">
        <v>1052</v>
      </c>
      <c r="C29" s="24" t="s">
        <v>1053</v>
      </c>
      <c r="D29" s="34" t="s">
        <v>1</v>
      </c>
      <c r="E29" s="8">
        <v>44082</v>
      </c>
      <c r="F29" s="366">
        <v>44710</v>
      </c>
      <c r="G29" s="52"/>
      <c r="H29" s="10">
        <f t="shared" ref="H29:H31" si="5">F29+1</f>
        <v>44711</v>
      </c>
      <c r="I29" s="11">
        <f t="shared" ca="1" si="0"/>
        <v>0</v>
      </c>
      <c r="J29" s="12" t="str">
        <f t="shared" ca="1" si="1"/>
        <v>NOT DUE</v>
      </c>
      <c r="K29" s="24" t="s">
        <v>1078</v>
      </c>
      <c r="L29" s="15"/>
    </row>
    <row r="30" spans="1:12" ht="26.45" customHeight="1">
      <c r="A30" s="271" t="s">
        <v>2610</v>
      </c>
      <c r="B30" s="24" t="s">
        <v>1054</v>
      </c>
      <c r="C30" s="24" t="s">
        <v>1055</v>
      </c>
      <c r="D30" s="34" t="s">
        <v>1</v>
      </c>
      <c r="E30" s="8">
        <v>44082</v>
      </c>
      <c r="F30" s="366">
        <v>44710</v>
      </c>
      <c r="G30" s="52"/>
      <c r="H30" s="10">
        <f t="shared" si="5"/>
        <v>44711</v>
      </c>
      <c r="I30" s="11">
        <f t="shared" ca="1" si="0"/>
        <v>0</v>
      </c>
      <c r="J30" s="12" t="str">
        <f t="shared" ca="1" si="1"/>
        <v>NOT DUE</v>
      </c>
      <c r="K30" s="24" t="s">
        <v>1079</v>
      </c>
      <c r="L30" s="15"/>
    </row>
    <row r="31" spans="1:12" ht="26.45" customHeight="1">
      <c r="A31" s="271" t="s">
        <v>2611</v>
      </c>
      <c r="B31" s="24" t="s">
        <v>1056</v>
      </c>
      <c r="C31" s="24" t="s">
        <v>1043</v>
      </c>
      <c r="D31" s="34" t="s">
        <v>1</v>
      </c>
      <c r="E31" s="8">
        <v>44082</v>
      </c>
      <c r="F31" s="366">
        <v>44710</v>
      </c>
      <c r="G31" s="52"/>
      <c r="H31" s="10">
        <f t="shared" si="5"/>
        <v>44711</v>
      </c>
      <c r="I31" s="11">
        <f t="shared" ca="1" si="0"/>
        <v>0</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24</v>
      </c>
      <c r="J32" s="12" t="str">
        <f t="shared" ca="1" si="1"/>
        <v>NOT DUE</v>
      </c>
      <c r="K32" s="24" t="s">
        <v>1079</v>
      </c>
      <c r="L32" s="15"/>
    </row>
    <row r="33" spans="1:12" ht="26.45" customHeight="1">
      <c r="A33" s="274" t="s">
        <v>2613</v>
      </c>
      <c r="B33" s="24" t="s">
        <v>1059</v>
      </c>
      <c r="C33" s="24"/>
      <c r="D33" s="34" t="s">
        <v>4</v>
      </c>
      <c r="E33" s="8">
        <v>44082</v>
      </c>
      <c r="F33" s="366">
        <v>44696</v>
      </c>
      <c r="G33" s="52"/>
      <c r="H33" s="10">
        <f>F33+30</f>
        <v>44726</v>
      </c>
      <c r="I33" s="11">
        <f t="shared" ca="1" si="0"/>
        <v>15</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831</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831</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12</v>
      </c>
      <c r="J36" s="12" t="str">
        <f t="shared" ca="1" si="1"/>
        <v>NOT DUE</v>
      </c>
      <c r="K36" s="24" t="s">
        <v>1080</v>
      </c>
      <c r="L36" s="113"/>
    </row>
    <row r="37" spans="1:12" ht="15.75" customHeight="1">
      <c r="A37" s="271" t="s">
        <v>2617</v>
      </c>
      <c r="B37" s="24" t="s">
        <v>1546</v>
      </c>
      <c r="C37" s="24"/>
      <c r="D37" s="34" t="s">
        <v>1</v>
      </c>
      <c r="E37" s="8">
        <v>44082</v>
      </c>
      <c r="F37" s="366">
        <v>44710</v>
      </c>
      <c r="G37" s="52"/>
      <c r="H37" s="10">
        <f>F37+1</f>
        <v>44711</v>
      </c>
      <c r="I37" s="11">
        <f t="shared" ca="1" si="0"/>
        <v>0</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103</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103</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103</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103</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103</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103</v>
      </c>
      <c r="J43" s="12" t="str">
        <f t="shared" ca="1" si="1"/>
        <v>NOT DUE</v>
      </c>
      <c r="K43" s="24"/>
      <c r="L43" s="15"/>
    </row>
    <row r="44" spans="1:12" ht="27" customHeight="1">
      <c r="A44" s="274" t="s">
        <v>3554</v>
      </c>
      <c r="B44" s="24" t="s">
        <v>3551</v>
      </c>
      <c r="C44" s="24" t="s">
        <v>3552</v>
      </c>
      <c r="D44" s="34" t="s">
        <v>4</v>
      </c>
      <c r="E44" s="8">
        <v>44082</v>
      </c>
      <c r="F44" s="366">
        <v>44696</v>
      </c>
      <c r="G44" s="52"/>
      <c r="H44" s="10">
        <f>F44+30</f>
        <v>44726</v>
      </c>
      <c r="I44" s="11">
        <f t="shared" ca="1" si="0"/>
        <v>15</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G17" sqref="G1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1601</v>
      </c>
      <c r="D3" s="521" t="s">
        <v>12</v>
      </c>
      <c r="E3" s="521"/>
      <c r="F3" s="249" t="s">
        <v>2587</v>
      </c>
    </row>
    <row r="4" spans="1:12" ht="18" customHeight="1">
      <c r="A4" s="520" t="s">
        <v>74</v>
      </c>
      <c r="B4" s="520"/>
      <c r="C4" s="29" t="s">
        <v>4661</v>
      </c>
      <c r="D4" s="521" t="s">
        <v>2072</v>
      </c>
      <c r="E4" s="521"/>
      <c r="F4" s="246">
        <f>'Running Hours'!B30</f>
        <v>6674</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45265.25</v>
      </c>
      <c r="I8" s="18">
        <f t="shared" ref="I8:I19" si="0">D8-($F$4-G8)</f>
        <v>13326</v>
      </c>
      <c r="J8" s="12" t="str">
        <f t="shared" ref="J8:J40" si="1">IF(I8="","",IF(I8&lt;0,"OVERDUE","NOT DUE"))</f>
        <v>NOT DUE</v>
      </c>
      <c r="K8" s="24" t="s">
        <v>1602</v>
      </c>
      <c r="L8" s="15"/>
    </row>
    <row r="9" spans="1:12">
      <c r="A9" s="12" t="s">
        <v>2557</v>
      </c>
      <c r="B9" s="24" t="s">
        <v>1533</v>
      </c>
      <c r="C9" s="24" t="s">
        <v>1334</v>
      </c>
      <c r="D9" s="34">
        <v>600</v>
      </c>
      <c r="E9" s="8">
        <v>44082</v>
      </c>
      <c r="F9" s="305">
        <v>44710</v>
      </c>
      <c r="G9" s="20">
        <v>6674</v>
      </c>
      <c r="H9" s="17">
        <f>IF(I9&lt;=600,$F$5+(I9/24),"error")</f>
        <v>44735</v>
      </c>
      <c r="I9" s="18">
        <f t="shared" si="0"/>
        <v>600</v>
      </c>
      <c r="J9" s="12" t="str">
        <f t="shared" si="1"/>
        <v>NOT DUE</v>
      </c>
      <c r="K9" s="24"/>
      <c r="L9" s="15"/>
    </row>
    <row r="10" spans="1:12">
      <c r="A10" s="12" t="s">
        <v>2558</v>
      </c>
      <c r="B10" s="24" t="s">
        <v>1533</v>
      </c>
      <c r="C10" s="24" t="s">
        <v>1588</v>
      </c>
      <c r="D10" s="34">
        <v>8000</v>
      </c>
      <c r="E10" s="8">
        <v>44082</v>
      </c>
      <c r="F10" s="8">
        <v>44082</v>
      </c>
      <c r="G10" s="20"/>
      <c r="H10" s="17">
        <f>IF(I10&lt;=8000,$F$5+(I10/24),"error")</f>
        <v>44765.25</v>
      </c>
      <c r="I10" s="18">
        <f t="shared" si="0"/>
        <v>1326</v>
      </c>
      <c r="J10" s="12" t="str">
        <f t="shared" si="1"/>
        <v>NOT DUE</v>
      </c>
      <c r="K10" s="24"/>
      <c r="L10" s="113"/>
    </row>
    <row r="11" spans="1:12">
      <c r="A11" s="12" t="s">
        <v>2559</v>
      </c>
      <c r="B11" s="24" t="s">
        <v>1533</v>
      </c>
      <c r="C11" s="24" t="s">
        <v>1589</v>
      </c>
      <c r="D11" s="34">
        <v>20000</v>
      </c>
      <c r="E11" s="8">
        <v>44082</v>
      </c>
      <c r="F11" s="8">
        <v>44082</v>
      </c>
      <c r="G11" s="20"/>
      <c r="H11" s="17">
        <f>IF(I11&lt;=20000,$F$5+(I11/24),"error")</f>
        <v>45265.25</v>
      </c>
      <c r="I11" s="18">
        <f t="shared" si="0"/>
        <v>13326</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44765.25</v>
      </c>
      <c r="I12" s="18">
        <f t="shared" si="0"/>
        <v>1326</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45265.25</v>
      </c>
      <c r="I13" s="18">
        <f t="shared" si="0"/>
        <v>13326</v>
      </c>
      <c r="J13" s="12" t="str">
        <f t="shared" si="1"/>
        <v>NOT DUE</v>
      </c>
      <c r="K13" s="24"/>
      <c r="L13" s="15"/>
    </row>
    <row r="14" spans="1:12" ht="36">
      <c r="A14" s="12" t="s">
        <v>2562</v>
      </c>
      <c r="B14" s="24" t="s">
        <v>1591</v>
      </c>
      <c r="C14" s="24" t="s">
        <v>1592</v>
      </c>
      <c r="D14" s="34">
        <v>8000</v>
      </c>
      <c r="E14" s="8">
        <v>44082</v>
      </c>
      <c r="F14" s="8">
        <v>44082</v>
      </c>
      <c r="G14" s="20"/>
      <c r="H14" s="17">
        <f>IF(I14&lt;=8000,$F$5+(I14/24),"error")</f>
        <v>44765.25</v>
      </c>
      <c r="I14" s="18">
        <f t="shared" si="0"/>
        <v>1326</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44765.25</v>
      </c>
      <c r="I15" s="18">
        <f t="shared" si="0"/>
        <v>1326</v>
      </c>
      <c r="J15" s="12" t="str">
        <f t="shared" si="1"/>
        <v>NOT DUE</v>
      </c>
      <c r="K15" s="24" t="s">
        <v>1603</v>
      </c>
      <c r="L15" s="113"/>
    </row>
    <row r="16" spans="1:12" ht="36">
      <c r="A16" s="12" t="s">
        <v>2564</v>
      </c>
      <c r="B16" s="24" t="s">
        <v>1595</v>
      </c>
      <c r="C16" s="24" t="s">
        <v>1596</v>
      </c>
      <c r="D16" s="34">
        <v>8000</v>
      </c>
      <c r="E16" s="8">
        <v>44082</v>
      </c>
      <c r="F16" s="8">
        <v>44082</v>
      </c>
      <c r="G16" s="20"/>
      <c r="H16" s="17">
        <f t="shared" si="2"/>
        <v>44765.25</v>
      </c>
      <c r="I16" s="18">
        <f t="shared" si="0"/>
        <v>1326</v>
      </c>
      <c r="J16" s="12" t="str">
        <f t="shared" si="1"/>
        <v>NOT DUE</v>
      </c>
      <c r="K16" s="24" t="s">
        <v>1603</v>
      </c>
      <c r="L16" s="113"/>
    </row>
    <row r="17" spans="1:12" ht="26.45" customHeight="1">
      <c r="A17" s="12" t="s">
        <v>2565</v>
      </c>
      <c r="B17" s="24" t="s">
        <v>1597</v>
      </c>
      <c r="C17" s="24" t="s">
        <v>1598</v>
      </c>
      <c r="D17" s="34">
        <v>600</v>
      </c>
      <c r="E17" s="366">
        <v>44584</v>
      </c>
      <c r="F17" s="366">
        <v>44710</v>
      </c>
      <c r="G17" s="304">
        <v>6674</v>
      </c>
      <c r="H17" s="17">
        <f>IF(I17&lt;=600,$F$5+(I17/24),"error")</f>
        <v>44735</v>
      </c>
      <c r="I17" s="18">
        <f t="shared" si="0"/>
        <v>600</v>
      </c>
      <c r="J17" s="12" t="str">
        <f t="shared" si="1"/>
        <v>NOT DUE</v>
      </c>
      <c r="K17" s="24" t="s">
        <v>1604</v>
      </c>
      <c r="L17" s="113"/>
    </row>
    <row r="18" spans="1:12">
      <c r="A18" s="12" t="s">
        <v>2566</v>
      </c>
      <c r="B18" s="24" t="s">
        <v>3430</v>
      </c>
      <c r="C18" s="24" t="s">
        <v>1599</v>
      </c>
      <c r="D18" s="34">
        <v>8000</v>
      </c>
      <c r="E18" s="8">
        <v>44082</v>
      </c>
      <c r="F18" s="8">
        <v>44082</v>
      </c>
      <c r="G18" s="20"/>
      <c r="H18" s="17">
        <f t="shared" si="2"/>
        <v>44765.25</v>
      </c>
      <c r="I18" s="18">
        <f t="shared" si="0"/>
        <v>1326</v>
      </c>
      <c r="J18" s="12" t="str">
        <f t="shared" si="1"/>
        <v>NOT DUE</v>
      </c>
      <c r="K18" s="24" t="s">
        <v>1603</v>
      </c>
      <c r="L18" s="15"/>
    </row>
    <row r="19" spans="1:12">
      <c r="A19" s="12" t="s">
        <v>2567</v>
      </c>
      <c r="B19" s="24" t="s">
        <v>1577</v>
      </c>
      <c r="C19" s="24" t="s">
        <v>1600</v>
      </c>
      <c r="D19" s="34">
        <v>8000</v>
      </c>
      <c r="E19" s="8">
        <v>44082</v>
      </c>
      <c r="F19" s="8">
        <v>44082</v>
      </c>
      <c r="G19" s="20"/>
      <c r="H19" s="17">
        <f t="shared" si="2"/>
        <v>44765.25</v>
      </c>
      <c r="I19" s="18">
        <f t="shared" si="0"/>
        <v>1326</v>
      </c>
      <c r="J19" s="12" t="str">
        <f t="shared" si="1"/>
        <v>NOT DUE</v>
      </c>
      <c r="K19" s="24"/>
      <c r="L19" s="15"/>
    </row>
    <row r="20" spans="1:12" ht="36">
      <c r="A20" s="271" t="s">
        <v>2568</v>
      </c>
      <c r="B20" s="24" t="s">
        <v>4938</v>
      </c>
      <c r="C20" s="24" t="s">
        <v>1043</v>
      </c>
      <c r="D20" s="34" t="s">
        <v>1</v>
      </c>
      <c r="E20" s="8">
        <v>44082</v>
      </c>
      <c r="F20" s="366">
        <v>44710</v>
      </c>
      <c r="G20" s="52"/>
      <c r="H20" s="10">
        <f>F20+1</f>
        <v>44711</v>
      </c>
      <c r="I20" s="11">
        <f t="shared" ref="I20:I40" ca="1" si="3">IF(ISBLANK(H20),"",H20-DATE(YEAR(NOW()),MONTH(NOW()),DAY(NOW())))</f>
        <v>0</v>
      </c>
      <c r="J20" s="12" t="str">
        <f t="shared" ca="1" si="1"/>
        <v>NOT DUE</v>
      </c>
      <c r="K20" s="24" t="s">
        <v>1072</v>
      </c>
      <c r="L20" s="15"/>
    </row>
    <row r="21" spans="1:12" ht="36">
      <c r="A21" s="271" t="s">
        <v>2569</v>
      </c>
      <c r="B21" s="24" t="s">
        <v>1044</v>
      </c>
      <c r="C21" s="24" t="s">
        <v>1045</v>
      </c>
      <c r="D21" s="34" t="s">
        <v>1</v>
      </c>
      <c r="E21" s="8">
        <v>44082</v>
      </c>
      <c r="F21" s="366">
        <v>44710</v>
      </c>
      <c r="G21" s="52" t="s">
        <v>4949</v>
      </c>
      <c r="H21" s="10">
        <f t="shared" ref="H21:H22" si="4">F21+1</f>
        <v>44711</v>
      </c>
      <c r="I21" s="11">
        <f t="shared" ca="1" si="3"/>
        <v>0</v>
      </c>
      <c r="J21" s="12" t="str">
        <f t="shared" ca="1" si="1"/>
        <v>NOT DUE</v>
      </c>
      <c r="K21" s="24" t="s">
        <v>1073</v>
      </c>
      <c r="L21" s="15"/>
    </row>
    <row r="22" spans="1:12" ht="36">
      <c r="A22" s="271" t="s">
        <v>2570</v>
      </c>
      <c r="B22" s="24" t="s">
        <v>1046</v>
      </c>
      <c r="C22" s="24" t="s">
        <v>1047</v>
      </c>
      <c r="D22" s="34" t="s">
        <v>1</v>
      </c>
      <c r="E22" s="8">
        <v>44082</v>
      </c>
      <c r="F22" s="366">
        <v>44710</v>
      </c>
      <c r="G22" s="52"/>
      <c r="H22" s="10">
        <f t="shared" si="4"/>
        <v>44711</v>
      </c>
      <c r="I22" s="11">
        <f t="shared" ca="1" si="3"/>
        <v>0</v>
      </c>
      <c r="J22" s="12" t="str">
        <f t="shared" ca="1" si="1"/>
        <v>NOT DUE</v>
      </c>
      <c r="K22" s="24" t="s">
        <v>1074</v>
      </c>
      <c r="L22" s="15"/>
    </row>
    <row r="23" spans="1:12" ht="38.25" customHeight="1">
      <c r="A23" s="274" t="s">
        <v>2571</v>
      </c>
      <c r="B23" s="24" t="s">
        <v>1048</v>
      </c>
      <c r="C23" s="24" t="s">
        <v>1049</v>
      </c>
      <c r="D23" s="34" t="s">
        <v>4</v>
      </c>
      <c r="E23" s="8">
        <v>44082</v>
      </c>
      <c r="F23" s="366">
        <v>44689</v>
      </c>
      <c r="G23" s="52"/>
      <c r="H23" s="10">
        <f>F23+30</f>
        <v>44719</v>
      </c>
      <c r="I23" s="11">
        <f t="shared" ca="1" si="3"/>
        <v>8</v>
      </c>
      <c r="J23" s="12" t="str">
        <f t="shared" ca="1" si="1"/>
        <v>NOT DUE</v>
      </c>
      <c r="K23" s="24" t="s">
        <v>1075</v>
      </c>
      <c r="L23" s="15"/>
    </row>
    <row r="24" spans="1:12" ht="24">
      <c r="A24" s="271" t="s">
        <v>2572</v>
      </c>
      <c r="B24" s="24" t="s">
        <v>1050</v>
      </c>
      <c r="C24" s="24" t="s">
        <v>1051</v>
      </c>
      <c r="D24" s="34" t="s">
        <v>1</v>
      </c>
      <c r="E24" s="8">
        <v>44082</v>
      </c>
      <c r="F24" s="366">
        <v>44710</v>
      </c>
      <c r="G24" s="52"/>
      <c r="H24" s="10">
        <f>F24+1</f>
        <v>44711</v>
      </c>
      <c r="I24" s="11">
        <f t="shared" ca="1" si="3"/>
        <v>0</v>
      </c>
      <c r="J24" s="12" t="str">
        <f t="shared" ca="1" si="1"/>
        <v>NOT DUE</v>
      </c>
      <c r="K24" s="24" t="s">
        <v>1076</v>
      </c>
      <c r="L24" s="15"/>
    </row>
    <row r="25" spans="1:12" ht="26.45" customHeight="1">
      <c r="A25" s="271" t="s">
        <v>2573</v>
      </c>
      <c r="B25" s="24" t="s">
        <v>1052</v>
      </c>
      <c r="C25" s="24" t="s">
        <v>1053</v>
      </c>
      <c r="D25" s="34" t="s">
        <v>1</v>
      </c>
      <c r="E25" s="8">
        <v>44082</v>
      </c>
      <c r="F25" s="366">
        <v>44710</v>
      </c>
      <c r="G25" s="52"/>
      <c r="H25" s="10">
        <f t="shared" ref="H25:H27" si="5">F25+1</f>
        <v>44711</v>
      </c>
      <c r="I25" s="11">
        <f t="shared" ca="1" si="3"/>
        <v>0</v>
      </c>
      <c r="J25" s="12" t="str">
        <f t="shared" ca="1" si="1"/>
        <v>NOT DUE</v>
      </c>
      <c r="K25" s="24" t="s">
        <v>1077</v>
      </c>
      <c r="L25" s="15"/>
    </row>
    <row r="26" spans="1:12" ht="26.45" customHeight="1">
      <c r="A26" s="271" t="s">
        <v>2574</v>
      </c>
      <c r="B26" s="24" t="s">
        <v>1054</v>
      </c>
      <c r="C26" s="24" t="s">
        <v>1055</v>
      </c>
      <c r="D26" s="34" t="s">
        <v>1</v>
      </c>
      <c r="E26" s="8">
        <v>44082</v>
      </c>
      <c r="F26" s="366">
        <v>44710</v>
      </c>
      <c r="G26" s="52"/>
      <c r="H26" s="10">
        <f t="shared" si="5"/>
        <v>44711</v>
      </c>
      <c r="I26" s="11">
        <f t="shared" ca="1" si="3"/>
        <v>0</v>
      </c>
      <c r="J26" s="12" t="str">
        <f t="shared" ca="1" si="1"/>
        <v>NOT DUE</v>
      </c>
      <c r="K26" s="24" t="s">
        <v>1077</v>
      </c>
      <c r="L26" s="15"/>
    </row>
    <row r="27" spans="1:12" ht="26.45" customHeight="1">
      <c r="A27" s="271" t="s">
        <v>2575</v>
      </c>
      <c r="B27" s="24" t="s">
        <v>1056</v>
      </c>
      <c r="C27" s="24" t="s">
        <v>1043</v>
      </c>
      <c r="D27" s="34" t="s">
        <v>1</v>
      </c>
      <c r="E27" s="8">
        <v>44082</v>
      </c>
      <c r="F27" s="366">
        <v>44710</v>
      </c>
      <c r="G27" s="52"/>
      <c r="H27" s="10">
        <f t="shared" si="5"/>
        <v>44711</v>
      </c>
      <c r="I27" s="11">
        <f t="shared" ca="1" si="3"/>
        <v>0</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5</v>
      </c>
      <c r="J28" s="12" t="str">
        <f t="shared" ca="1" si="1"/>
        <v>NOT DUE</v>
      </c>
      <c r="K28" s="24" t="s">
        <v>1077</v>
      </c>
      <c r="L28" s="15"/>
    </row>
    <row r="29" spans="1:12" ht="24">
      <c r="A29" s="274" t="s">
        <v>2577</v>
      </c>
      <c r="B29" s="24" t="s">
        <v>1059</v>
      </c>
      <c r="C29" s="24"/>
      <c r="D29" s="34" t="s">
        <v>4</v>
      </c>
      <c r="E29" s="8">
        <v>44082</v>
      </c>
      <c r="F29" s="366">
        <v>44689</v>
      </c>
      <c r="G29" s="52"/>
      <c r="H29" s="10">
        <f>F29+30</f>
        <v>44719</v>
      </c>
      <c r="I29" s="11">
        <f t="shared" ca="1" si="3"/>
        <v>8</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831</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831</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5</v>
      </c>
      <c r="J32" s="12" t="str">
        <f t="shared" ca="1" si="1"/>
        <v>NOT DUE</v>
      </c>
      <c r="K32" s="24" t="s">
        <v>1078</v>
      </c>
      <c r="L32" s="15"/>
    </row>
    <row r="33" spans="1:12" ht="15" customHeight="1">
      <c r="A33" s="271" t="s">
        <v>2581</v>
      </c>
      <c r="B33" s="24" t="s">
        <v>1546</v>
      </c>
      <c r="C33" s="24"/>
      <c r="D33" s="34" t="s">
        <v>1</v>
      </c>
      <c r="E33" s="8">
        <v>44082</v>
      </c>
      <c r="F33" s="366">
        <v>44710</v>
      </c>
      <c r="G33" s="52"/>
      <c r="H33" s="10">
        <f>F33+1</f>
        <v>44711</v>
      </c>
      <c r="I33" s="11">
        <f t="shared" ca="1" si="3"/>
        <v>0</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103</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103</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103</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103</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103</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103</v>
      </c>
      <c r="J39" s="12" t="str">
        <f t="shared" ca="1" si="1"/>
        <v>NOT DUE</v>
      </c>
      <c r="K39" s="24" t="s">
        <v>1080</v>
      </c>
      <c r="L39" s="15"/>
    </row>
    <row r="40" spans="1:12" ht="26.25" customHeight="1">
      <c r="A40" s="274" t="s">
        <v>3553</v>
      </c>
      <c r="B40" s="24" t="s">
        <v>3551</v>
      </c>
      <c r="C40" s="24" t="s">
        <v>3552</v>
      </c>
      <c r="D40" s="34" t="s">
        <v>4</v>
      </c>
      <c r="E40" s="8">
        <v>44082</v>
      </c>
      <c r="F40" s="366">
        <v>44696</v>
      </c>
      <c r="G40" s="52"/>
      <c r="H40" s="10">
        <f>F40+30</f>
        <v>44726</v>
      </c>
      <c r="I40" s="11">
        <f t="shared" ca="1" si="3"/>
        <v>15</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28"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1605</v>
      </c>
      <c r="D3" s="521" t="s">
        <v>12</v>
      </c>
      <c r="E3" s="521"/>
      <c r="F3" s="249" t="s">
        <v>2586</v>
      </c>
    </row>
    <row r="4" spans="1:12" ht="18" customHeight="1">
      <c r="A4" s="520" t="s">
        <v>74</v>
      </c>
      <c r="B4" s="520"/>
      <c r="C4" s="29" t="s">
        <v>4661</v>
      </c>
      <c r="D4" s="521" t="s">
        <v>2072</v>
      </c>
      <c r="E4" s="521"/>
      <c r="F4" s="246">
        <f>'Running Hours'!B31</f>
        <v>8606</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45184.75</v>
      </c>
      <c r="I8" s="18">
        <f t="shared" ref="I8:I19" si="0">D8-($F$4-G8)</f>
        <v>11394</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44712.041666666664</v>
      </c>
      <c r="I9" s="18">
        <f t="shared" si="0"/>
        <v>49</v>
      </c>
      <c r="J9" s="12" t="str">
        <f t="shared" si="1"/>
        <v>NOT DUE</v>
      </c>
      <c r="K9" s="24"/>
      <c r="L9" s="15"/>
    </row>
    <row r="10" spans="1:12">
      <c r="A10" s="12" t="s">
        <v>4017</v>
      </c>
      <c r="B10" s="24" t="s">
        <v>1533</v>
      </c>
      <c r="C10" s="24" t="s">
        <v>1588</v>
      </c>
      <c r="D10" s="34">
        <v>8000</v>
      </c>
      <c r="E10" s="8">
        <v>44082</v>
      </c>
      <c r="F10" s="366">
        <v>44661</v>
      </c>
      <c r="G10" s="20">
        <v>8055</v>
      </c>
      <c r="H10" s="17">
        <f>IF(I10&lt;=8000,$F$5+(I10/24),"error")</f>
        <v>45020.375</v>
      </c>
      <c r="I10" s="18">
        <f t="shared" si="0"/>
        <v>7449</v>
      </c>
      <c r="J10" s="12" t="str">
        <f t="shared" si="1"/>
        <v>NOT DUE</v>
      </c>
      <c r="K10" s="24"/>
      <c r="L10" s="113"/>
    </row>
    <row r="11" spans="1:12">
      <c r="A11" s="12" t="s">
        <v>4018</v>
      </c>
      <c r="B11" s="24" t="s">
        <v>1533</v>
      </c>
      <c r="C11" s="24" t="s">
        <v>1589</v>
      </c>
      <c r="D11" s="34">
        <v>20000</v>
      </c>
      <c r="E11" s="8">
        <v>44082</v>
      </c>
      <c r="F11" s="8">
        <v>44082</v>
      </c>
      <c r="G11" s="20"/>
      <c r="H11" s="17">
        <f>IF(I11&lt;=20000,$F$5+(I11/24),"error")</f>
        <v>45184.75</v>
      </c>
      <c r="I11" s="18">
        <f t="shared" si="0"/>
        <v>11394</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45020.375</v>
      </c>
      <c r="I12" s="18">
        <f t="shared" si="0"/>
        <v>7449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45184.75</v>
      </c>
      <c r="I13" s="18">
        <f t="shared" si="0"/>
        <v>11394</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45020.375</v>
      </c>
      <c r="I14" s="18">
        <f t="shared" si="0"/>
        <v>7449</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45020.375</v>
      </c>
      <c r="I15" s="18">
        <f t="shared" si="0"/>
        <v>7449</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45020.375</v>
      </c>
      <c r="I16" s="18">
        <f t="shared" si="0"/>
        <v>7449</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44725.958333333336</v>
      </c>
      <c r="I17" s="18">
        <f t="shared" si="0"/>
        <v>383</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45020.375</v>
      </c>
      <c r="I18" s="18">
        <f t="shared" si="0"/>
        <v>7449</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45020.375</v>
      </c>
      <c r="I19" s="18">
        <f t="shared" si="0"/>
        <v>7449</v>
      </c>
      <c r="J19" s="12" t="str">
        <f t="shared" si="1"/>
        <v>NOT DUE</v>
      </c>
      <c r="K19" s="24"/>
      <c r="L19" s="15"/>
    </row>
    <row r="20" spans="1:12" ht="36">
      <c r="A20" s="271" t="s">
        <v>4027</v>
      </c>
      <c r="B20" s="24" t="s">
        <v>1042</v>
      </c>
      <c r="C20" s="24" t="s">
        <v>1043</v>
      </c>
      <c r="D20" s="34" t="s">
        <v>1</v>
      </c>
      <c r="E20" s="8">
        <v>44082</v>
      </c>
      <c r="F20" s="366">
        <v>44710</v>
      </c>
      <c r="G20" s="52"/>
      <c r="H20" s="10">
        <f>F20+1</f>
        <v>44711</v>
      </c>
      <c r="I20" s="11">
        <f t="shared" ref="I20:I40" ca="1" si="3">IF(ISBLANK(H20),"",H20-DATE(YEAR(NOW()),MONTH(NOW()),DAY(NOW())))</f>
        <v>0</v>
      </c>
      <c r="J20" s="12" t="str">
        <f t="shared" ca="1" si="1"/>
        <v>NOT DUE</v>
      </c>
      <c r="K20" s="24" t="s">
        <v>1072</v>
      </c>
      <c r="L20" s="15"/>
    </row>
    <row r="21" spans="1:12" ht="36">
      <c r="A21" s="271" t="s">
        <v>4028</v>
      </c>
      <c r="B21" s="24" t="s">
        <v>1044</v>
      </c>
      <c r="C21" s="24" t="s">
        <v>1045</v>
      </c>
      <c r="D21" s="34" t="s">
        <v>1</v>
      </c>
      <c r="E21" s="8">
        <v>44082</v>
      </c>
      <c r="F21" s="366">
        <v>44710</v>
      </c>
      <c r="G21" s="52"/>
      <c r="H21" s="10">
        <f t="shared" ref="H21:H22" si="4">F21+1</f>
        <v>44711</v>
      </c>
      <c r="I21" s="11">
        <f t="shared" ca="1" si="3"/>
        <v>0</v>
      </c>
      <c r="J21" s="12" t="str">
        <f t="shared" ca="1" si="1"/>
        <v>NOT DUE</v>
      </c>
      <c r="K21" s="24" t="s">
        <v>1073</v>
      </c>
      <c r="L21" s="15"/>
    </row>
    <row r="22" spans="1:12" ht="36">
      <c r="A22" s="271" t="s">
        <v>4029</v>
      </c>
      <c r="B22" s="24" t="s">
        <v>1046</v>
      </c>
      <c r="C22" s="24" t="s">
        <v>1047</v>
      </c>
      <c r="D22" s="34" t="s">
        <v>1</v>
      </c>
      <c r="E22" s="8">
        <v>44082</v>
      </c>
      <c r="F22" s="366">
        <v>44710</v>
      </c>
      <c r="G22" s="52"/>
      <c r="H22" s="10">
        <f t="shared" si="4"/>
        <v>44711</v>
      </c>
      <c r="I22" s="11">
        <f t="shared" ca="1" si="3"/>
        <v>0</v>
      </c>
      <c r="J22" s="12" t="str">
        <f t="shared" ca="1" si="1"/>
        <v>NOT DUE</v>
      </c>
      <c r="K22" s="24" t="s">
        <v>1074</v>
      </c>
      <c r="L22" s="15"/>
    </row>
    <row r="23" spans="1:12" ht="38.25" customHeight="1">
      <c r="A23" s="274" t="s">
        <v>4030</v>
      </c>
      <c r="B23" s="24" t="s">
        <v>1048</v>
      </c>
      <c r="C23" s="24" t="s">
        <v>1049</v>
      </c>
      <c r="D23" s="34" t="s">
        <v>4</v>
      </c>
      <c r="E23" s="8">
        <v>44082</v>
      </c>
      <c r="F23" s="366">
        <v>44689</v>
      </c>
      <c r="G23" s="52"/>
      <c r="H23" s="10">
        <f>F23+30</f>
        <v>44719</v>
      </c>
      <c r="I23" s="11">
        <f t="shared" ca="1" si="3"/>
        <v>8</v>
      </c>
      <c r="J23" s="12" t="str">
        <f t="shared" ca="1" si="1"/>
        <v>NOT DUE</v>
      </c>
      <c r="K23" s="24" t="s">
        <v>1075</v>
      </c>
      <c r="L23" s="15"/>
    </row>
    <row r="24" spans="1:12" ht="24">
      <c r="A24" s="271" t="s">
        <v>4031</v>
      </c>
      <c r="B24" s="24" t="s">
        <v>1050</v>
      </c>
      <c r="C24" s="24" t="s">
        <v>1051</v>
      </c>
      <c r="D24" s="34" t="s">
        <v>1</v>
      </c>
      <c r="E24" s="8">
        <v>44082</v>
      </c>
      <c r="F24" s="366">
        <v>44710</v>
      </c>
      <c r="G24" s="52"/>
      <c r="H24" s="10">
        <f>F24+1</f>
        <v>44711</v>
      </c>
      <c r="I24" s="11">
        <f t="shared" ca="1" si="3"/>
        <v>0</v>
      </c>
      <c r="J24" s="12" t="str">
        <f t="shared" ca="1" si="1"/>
        <v>NOT DUE</v>
      </c>
      <c r="K24" s="24" t="s">
        <v>1076</v>
      </c>
      <c r="L24" s="15"/>
    </row>
    <row r="25" spans="1:12" ht="26.45" customHeight="1">
      <c r="A25" s="271" t="s">
        <v>4032</v>
      </c>
      <c r="B25" s="24" t="s">
        <v>1052</v>
      </c>
      <c r="C25" s="24" t="s">
        <v>1053</v>
      </c>
      <c r="D25" s="34" t="s">
        <v>1</v>
      </c>
      <c r="E25" s="8">
        <v>44082</v>
      </c>
      <c r="F25" s="366">
        <v>44710</v>
      </c>
      <c r="G25" s="52"/>
      <c r="H25" s="10">
        <f t="shared" ref="H25:H27" si="5">F25+1</f>
        <v>44711</v>
      </c>
      <c r="I25" s="11">
        <f t="shared" ca="1" si="3"/>
        <v>0</v>
      </c>
      <c r="J25" s="12" t="str">
        <f t="shared" ca="1" si="1"/>
        <v>NOT DUE</v>
      </c>
      <c r="K25" s="24" t="s">
        <v>1077</v>
      </c>
      <c r="L25" s="15"/>
    </row>
    <row r="26" spans="1:12" ht="26.45" customHeight="1">
      <c r="A26" s="271" t="s">
        <v>4033</v>
      </c>
      <c r="B26" s="24" t="s">
        <v>1054</v>
      </c>
      <c r="C26" s="24" t="s">
        <v>1055</v>
      </c>
      <c r="D26" s="34" t="s">
        <v>1</v>
      </c>
      <c r="E26" s="8">
        <v>44082</v>
      </c>
      <c r="F26" s="366">
        <v>44710</v>
      </c>
      <c r="G26" s="52"/>
      <c r="H26" s="10">
        <f t="shared" si="5"/>
        <v>44711</v>
      </c>
      <c r="I26" s="11">
        <f t="shared" ca="1" si="3"/>
        <v>0</v>
      </c>
      <c r="J26" s="12" t="str">
        <f t="shared" ca="1" si="1"/>
        <v>NOT DUE</v>
      </c>
      <c r="K26" s="24" t="s">
        <v>1077</v>
      </c>
      <c r="L26" s="15"/>
    </row>
    <row r="27" spans="1:12" ht="26.45" customHeight="1">
      <c r="A27" s="271" t="s">
        <v>4034</v>
      </c>
      <c r="B27" s="24" t="s">
        <v>1056</v>
      </c>
      <c r="C27" s="24" t="s">
        <v>1043</v>
      </c>
      <c r="D27" s="34" t="s">
        <v>1</v>
      </c>
      <c r="E27" s="8">
        <v>44082</v>
      </c>
      <c r="F27" s="366">
        <v>44710</v>
      </c>
      <c r="G27" s="52"/>
      <c r="H27" s="10">
        <f t="shared" si="5"/>
        <v>44711</v>
      </c>
      <c r="I27" s="11">
        <f t="shared" ca="1" si="3"/>
        <v>0</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5</v>
      </c>
      <c r="J28" s="12" t="str">
        <f t="shared" ca="1" si="1"/>
        <v>NOT DUE</v>
      </c>
      <c r="K28" s="24" t="s">
        <v>1077</v>
      </c>
      <c r="L28" s="15"/>
    </row>
    <row r="29" spans="1:12" ht="24">
      <c r="A29" s="274" t="s">
        <v>4036</v>
      </c>
      <c r="B29" s="24" t="s">
        <v>1059</v>
      </c>
      <c r="C29" s="24"/>
      <c r="D29" s="34" t="s">
        <v>4</v>
      </c>
      <c r="E29" s="8">
        <v>44082</v>
      </c>
      <c r="F29" s="366">
        <v>44689</v>
      </c>
      <c r="G29" s="52"/>
      <c r="H29" s="10">
        <f>F29+30</f>
        <v>44719</v>
      </c>
      <c r="I29" s="11">
        <f t="shared" ca="1" si="3"/>
        <v>8</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831</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831</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5</v>
      </c>
      <c r="J32" s="12" t="str">
        <f t="shared" ca="1" si="1"/>
        <v>NOT DUE</v>
      </c>
      <c r="K32" s="24" t="s">
        <v>1078</v>
      </c>
      <c r="L32" s="113"/>
    </row>
    <row r="33" spans="1:12" ht="15" customHeight="1">
      <c r="A33" s="271" t="s">
        <v>4040</v>
      </c>
      <c r="B33" s="24" t="s">
        <v>1546</v>
      </c>
      <c r="C33" s="24"/>
      <c r="D33" s="34" t="s">
        <v>1</v>
      </c>
      <c r="E33" s="8">
        <v>44082</v>
      </c>
      <c r="F33" s="366">
        <v>44710</v>
      </c>
      <c r="G33" s="52"/>
      <c r="H33" s="10">
        <f>F33+1</f>
        <v>44711</v>
      </c>
      <c r="I33" s="11">
        <f t="shared" ca="1" si="3"/>
        <v>0</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103</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103</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103</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103</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103</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103</v>
      </c>
      <c r="J39" s="12" t="str">
        <f t="shared" ca="1" si="1"/>
        <v>NOT DUE</v>
      </c>
      <c r="K39" s="24" t="s">
        <v>1080</v>
      </c>
      <c r="L39" s="15"/>
    </row>
    <row r="40" spans="1:12" ht="26.25" customHeight="1">
      <c r="A40" s="274" t="s">
        <v>4047</v>
      </c>
      <c r="B40" s="24" t="s">
        <v>3551</v>
      </c>
      <c r="C40" s="24" t="s">
        <v>3552</v>
      </c>
      <c r="D40" s="34" t="s">
        <v>4</v>
      </c>
      <c r="E40" s="8">
        <v>44082</v>
      </c>
      <c r="F40" s="366">
        <v>44696</v>
      </c>
      <c r="G40" s="52"/>
      <c r="H40" s="10">
        <f>F40+30</f>
        <v>44726</v>
      </c>
      <c r="I40" s="11">
        <f t="shared" ca="1" si="3"/>
        <v>15</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31"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1606</v>
      </c>
      <c r="D3" s="521" t="s">
        <v>12</v>
      </c>
      <c r="E3" s="521"/>
      <c r="F3" s="249" t="s">
        <v>2494</v>
      </c>
    </row>
    <row r="4" spans="1:12" ht="18" customHeight="1">
      <c r="A4" s="520" t="s">
        <v>74</v>
      </c>
      <c r="B4" s="520"/>
      <c r="C4" s="29" t="s">
        <v>4662</v>
      </c>
      <c r="D4" s="521" t="s">
        <v>2072</v>
      </c>
      <c r="E4" s="521"/>
      <c r="F4" s="246">
        <f>'Running Hours'!B32</f>
        <v>5873</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45298.625</v>
      </c>
      <c r="I8" s="18">
        <f t="shared" ref="I8:I19" si="0">D8-($F$4-G8)</f>
        <v>14127</v>
      </c>
      <c r="J8" s="12" t="str">
        <f t="shared" ref="J8:J39" si="1">IF(I8="","",IF(I8&lt;0,"OVERDUE","NOT DUE"))</f>
        <v>NOT DUE</v>
      </c>
      <c r="K8" s="24" t="s">
        <v>1602</v>
      </c>
      <c r="L8" s="15"/>
    </row>
    <row r="9" spans="1:12">
      <c r="A9" s="12" t="s">
        <v>2496</v>
      </c>
      <c r="B9" s="24" t="s">
        <v>1533</v>
      </c>
      <c r="C9" s="24" t="s">
        <v>1334</v>
      </c>
      <c r="D9" s="34">
        <v>600</v>
      </c>
      <c r="E9" s="8">
        <v>44082</v>
      </c>
      <c r="F9" s="366">
        <v>44703</v>
      </c>
      <c r="G9" s="20">
        <v>5712</v>
      </c>
      <c r="H9" s="17">
        <f>IF(I9&lt;=600,$F$5+(I9/24),"error")</f>
        <v>44728.291666666664</v>
      </c>
      <c r="I9" s="18">
        <f t="shared" si="0"/>
        <v>439</v>
      </c>
      <c r="J9" s="12" t="str">
        <f t="shared" si="1"/>
        <v>NOT DUE</v>
      </c>
      <c r="K9" s="24"/>
      <c r="L9" s="15"/>
    </row>
    <row r="10" spans="1:12">
      <c r="A10" s="12" t="s">
        <v>2497</v>
      </c>
      <c r="B10" s="24" t="s">
        <v>1533</v>
      </c>
      <c r="C10" s="24" t="s">
        <v>1588</v>
      </c>
      <c r="D10" s="34">
        <v>8000</v>
      </c>
      <c r="E10" s="8">
        <v>44082</v>
      </c>
      <c r="F10" s="8">
        <v>44082</v>
      </c>
      <c r="G10" s="20"/>
      <c r="H10" s="17">
        <f>IF(I10&lt;=8000,$F$5+(I10/24),"error")</f>
        <v>44798.625</v>
      </c>
      <c r="I10" s="18">
        <f t="shared" si="0"/>
        <v>2127</v>
      </c>
      <c r="J10" s="12" t="str">
        <f t="shared" si="1"/>
        <v>NOT DUE</v>
      </c>
      <c r="K10" s="24"/>
      <c r="L10" s="113"/>
    </row>
    <row r="11" spans="1:12">
      <c r="A11" s="12" t="s">
        <v>2498</v>
      </c>
      <c r="B11" s="24" t="s">
        <v>1533</v>
      </c>
      <c r="C11" s="24" t="s">
        <v>1589</v>
      </c>
      <c r="D11" s="34">
        <v>20000</v>
      </c>
      <c r="E11" s="8">
        <v>44082</v>
      </c>
      <c r="F11" s="8">
        <v>44082</v>
      </c>
      <c r="G11" s="20"/>
      <c r="H11" s="17">
        <f>IF(I11&lt;=20000,$F$5+(I11/24),"error")</f>
        <v>45298.625</v>
      </c>
      <c r="I11" s="18">
        <f t="shared" si="0"/>
        <v>14127</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44798.625</v>
      </c>
      <c r="I12" s="18">
        <f t="shared" si="0"/>
        <v>2127</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45298.625</v>
      </c>
      <c r="I13" s="18">
        <f t="shared" si="0"/>
        <v>14127</v>
      </c>
      <c r="J13" s="12" t="str">
        <f t="shared" si="1"/>
        <v>NOT DUE</v>
      </c>
      <c r="K13" s="24"/>
      <c r="L13" s="15"/>
    </row>
    <row r="14" spans="1:12" ht="36">
      <c r="A14" s="12" t="s">
        <v>2501</v>
      </c>
      <c r="B14" s="24" t="s">
        <v>1591</v>
      </c>
      <c r="C14" s="24" t="s">
        <v>1592</v>
      </c>
      <c r="D14" s="34">
        <v>8000</v>
      </c>
      <c r="E14" s="8">
        <v>44082</v>
      </c>
      <c r="F14" s="8">
        <v>44082</v>
      </c>
      <c r="G14" s="20"/>
      <c r="H14" s="17">
        <f>IF(I14&lt;=8000,$F$5+(I14/24),"error")</f>
        <v>44798.625</v>
      </c>
      <c r="I14" s="18">
        <f t="shared" si="0"/>
        <v>2127</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44798.625</v>
      </c>
      <c r="I15" s="18">
        <f t="shared" si="0"/>
        <v>2127</v>
      </c>
      <c r="J15" s="12" t="str">
        <f t="shared" si="1"/>
        <v>NOT DUE</v>
      </c>
      <c r="K15" s="24" t="s">
        <v>1603</v>
      </c>
      <c r="L15" s="113"/>
    </row>
    <row r="16" spans="1:12" ht="36">
      <c r="A16" s="12" t="s">
        <v>2503</v>
      </c>
      <c r="B16" s="24" t="s">
        <v>1595</v>
      </c>
      <c r="C16" s="24" t="s">
        <v>1596</v>
      </c>
      <c r="D16" s="34">
        <v>8000</v>
      </c>
      <c r="E16" s="8">
        <v>44082</v>
      </c>
      <c r="F16" s="8">
        <v>44082</v>
      </c>
      <c r="G16" s="20"/>
      <c r="H16" s="17">
        <f t="shared" si="2"/>
        <v>44798.625</v>
      </c>
      <c r="I16" s="18">
        <f t="shared" si="0"/>
        <v>2127</v>
      </c>
      <c r="J16" s="12" t="str">
        <f t="shared" si="1"/>
        <v>NOT DUE</v>
      </c>
      <c r="K16" s="24" t="s">
        <v>1603</v>
      </c>
      <c r="L16" s="113"/>
    </row>
    <row r="17" spans="1:12" ht="26.45" customHeight="1">
      <c r="A17" s="12" t="s">
        <v>2504</v>
      </c>
      <c r="B17" s="24" t="s">
        <v>1597</v>
      </c>
      <c r="C17" s="24" t="s">
        <v>1598</v>
      </c>
      <c r="D17" s="34">
        <v>600</v>
      </c>
      <c r="E17" s="8">
        <v>44082</v>
      </c>
      <c r="F17" s="366">
        <v>44703</v>
      </c>
      <c r="G17" s="20">
        <v>5712</v>
      </c>
      <c r="H17" s="17">
        <f>IF(I17&lt;=600,$F$5+(I17/24),"error")</f>
        <v>44728.291666666664</v>
      </c>
      <c r="I17" s="18">
        <f t="shared" si="0"/>
        <v>439</v>
      </c>
      <c r="J17" s="12" t="str">
        <f t="shared" si="1"/>
        <v>NOT DUE</v>
      </c>
      <c r="K17" s="24" t="s">
        <v>1604</v>
      </c>
      <c r="L17" s="15"/>
    </row>
    <row r="18" spans="1:12">
      <c r="A18" s="12" t="s">
        <v>2505</v>
      </c>
      <c r="B18" s="24" t="s">
        <v>3430</v>
      </c>
      <c r="C18" s="24" t="s">
        <v>1599</v>
      </c>
      <c r="D18" s="34">
        <v>8000</v>
      </c>
      <c r="E18" s="8">
        <v>44082</v>
      </c>
      <c r="F18" s="8">
        <v>44082</v>
      </c>
      <c r="G18" s="20"/>
      <c r="H18" s="17">
        <f t="shared" si="2"/>
        <v>44798.625</v>
      </c>
      <c r="I18" s="18">
        <f t="shared" si="0"/>
        <v>2127</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44798.625</v>
      </c>
      <c r="I19" s="18">
        <f t="shared" si="0"/>
        <v>2127</v>
      </c>
      <c r="J19" s="12" t="str">
        <f t="shared" si="1"/>
        <v>NOT DUE</v>
      </c>
      <c r="K19" s="24"/>
      <c r="L19" s="15"/>
    </row>
    <row r="20" spans="1:12" ht="36">
      <c r="A20" s="271" t="s">
        <v>2507</v>
      </c>
      <c r="B20" s="24" t="s">
        <v>1042</v>
      </c>
      <c r="C20" s="24" t="s">
        <v>1043</v>
      </c>
      <c r="D20" s="34" t="s">
        <v>1</v>
      </c>
      <c r="E20" s="8">
        <v>44082</v>
      </c>
      <c r="F20" s="366">
        <v>44710</v>
      </c>
      <c r="G20" s="52"/>
      <c r="H20" s="10">
        <f>F20+1</f>
        <v>44711</v>
      </c>
      <c r="I20" s="11">
        <f t="shared" ref="I20:I39" ca="1" si="3">IF(ISBLANK(H20),"",H20-DATE(YEAR(NOW()),MONTH(NOW()),DAY(NOW())))</f>
        <v>0</v>
      </c>
      <c r="J20" s="12" t="str">
        <f t="shared" ca="1" si="1"/>
        <v>NOT DUE</v>
      </c>
      <c r="K20" s="24" t="s">
        <v>1072</v>
      </c>
      <c r="L20" s="15"/>
    </row>
    <row r="21" spans="1:12" ht="36">
      <c r="A21" s="271" t="s">
        <v>2508</v>
      </c>
      <c r="B21" s="24" t="s">
        <v>1044</v>
      </c>
      <c r="C21" s="24" t="s">
        <v>1045</v>
      </c>
      <c r="D21" s="34" t="s">
        <v>1</v>
      </c>
      <c r="E21" s="8">
        <v>44082</v>
      </c>
      <c r="F21" s="366">
        <v>44710</v>
      </c>
      <c r="G21" s="52"/>
      <c r="H21" s="10">
        <f t="shared" ref="H21:H22" si="4">F21+1</f>
        <v>44711</v>
      </c>
      <c r="I21" s="11">
        <f t="shared" ca="1" si="3"/>
        <v>0</v>
      </c>
      <c r="J21" s="12" t="str">
        <f t="shared" ca="1" si="1"/>
        <v>NOT DUE</v>
      </c>
      <c r="K21" s="24" t="s">
        <v>1073</v>
      </c>
      <c r="L21" s="15"/>
    </row>
    <row r="22" spans="1:12" ht="36">
      <c r="A22" s="271" t="s">
        <v>2509</v>
      </c>
      <c r="B22" s="24" t="s">
        <v>1046</v>
      </c>
      <c r="C22" s="24" t="s">
        <v>1047</v>
      </c>
      <c r="D22" s="34" t="s">
        <v>1</v>
      </c>
      <c r="E22" s="8">
        <v>44082</v>
      </c>
      <c r="F22" s="366">
        <v>44710</v>
      </c>
      <c r="G22" s="52"/>
      <c r="H22" s="10">
        <f t="shared" si="4"/>
        <v>44711</v>
      </c>
      <c r="I22" s="11">
        <f t="shared" ca="1" si="3"/>
        <v>0</v>
      </c>
      <c r="J22" s="12" t="str">
        <f t="shared" ca="1" si="1"/>
        <v>NOT DUE</v>
      </c>
      <c r="K22" s="24" t="s">
        <v>1074</v>
      </c>
      <c r="L22" s="15"/>
    </row>
    <row r="23" spans="1:12" ht="38.25" customHeight="1">
      <c r="A23" s="274" t="s">
        <v>2510</v>
      </c>
      <c r="B23" s="24" t="s">
        <v>1048</v>
      </c>
      <c r="C23" s="24" t="s">
        <v>1049</v>
      </c>
      <c r="D23" s="34" t="s">
        <v>4</v>
      </c>
      <c r="E23" s="8">
        <v>44082</v>
      </c>
      <c r="F23" s="366">
        <v>44710</v>
      </c>
      <c r="G23" s="52"/>
      <c r="H23" s="10">
        <f>F23+30</f>
        <v>44740</v>
      </c>
      <c r="I23" s="11">
        <f t="shared" ca="1" si="3"/>
        <v>29</v>
      </c>
      <c r="J23" s="12" t="str">
        <f t="shared" ca="1" si="1"/>
        <v>NOT DUE</v>
      </c>
      <c r="K23" s="24" t="s">
        <v>1075</v>
      </c>
      <c r="L23" s="15"/>
    </row>
    <row r="24" spans="1:12" ht="24">
      <c r="A24" s="271" t="s">
        <v>2511</v>
      </c>
      <c r="B24" s="24" t="s">
        <v>1050</v>
      </c>
      <c r="C24" s="24" t="s">
        <v>1051</v>
      </c>
      <c r="D24" s="34" t="s">
        <v>1</v>
      </c>
      <c r="E24" s="8">
        <v>44082</v>
      </c>
      <c r="F24" s="366">
        <v>44710</v>
      </c>
      <c r="G24" s="52"/>
      <c r="H24" s="10">
        <f>F24+1</f>
        <v>44711</v>
      </c>
      <c r="I24" s="11">
        <f t="shared" ca="1" si="3"/>
        <v>0</v>
      </c>
      <c r="J24" s="12" t="str">
        <f t="shared" ca="1" si="1"/>
        <v>NOT DUE</v>
      </c>
      <c r="K24" s="24" t="s">
        <v>1076</v>
      </c>
      <c r="L24" s="15"/>
    </row>
    <row r="25" spans="1:12" ht="26.45" customHeight="1">
      <c r="A25" s="271" t="s">
        <v>2512</v>
      </c>
      <c r="B25" s="24" t="s">
        <v>1052</v>
      </c>
      <c r="C25" s="24" t="s">
        <v>1053</v>
      </c>
      <c r="D25" s="34" t="s">
        <v>1</v>
      </c>
      <c r="E25" s="8">
        <v>44082</v>
      </c>
      <c r="F25" s="366">
        <v>44710</v>
      </c>
      <c r="G25" s="52"/>
      <c r="H25" s="10">
        <f t="shared" ref="H25:H27" si="5">F25+1</f>
        <v>44711</v>
      </c>
      <c r="I25" s="11">
        <f t="shared" ca="1" si="3"/>
        <v>0</v>
      </c>
      <c r="J25" s="12" t="str">
        <f t="shared" ca="1" si="1"/>
        <v>NOT DUE</v>
      </c>
      <c r="K25" s="24" t="s">
        <v>1077</v>
      </c>
      <c r="L25" s="15"/>
    </row>
    <row r="26" spans="1:12" ht="26.45" customHeight="1">
      <c r="A26" s="271" t="s">
        <v>2513</v>
      </c>
      <c r="B26" s="24" t="s">
        <v>1054</v>
      </c>
      <c r="C26" s="24" t="s">
        <v>1055</v>
      </c>
      <c r="D26" s="34" t="s">
        <v>1</v>
      </c>
      <c r="E26" s="8">
        <v>44082</v>
      </c>
      <c r="F26" s="366">
        <v>44710</v>
      </c>
      <c r="G26" s="52"/>
      <c r="H26" s="10">
        <f t="shared" si="5"/>
        <v>44711</v>
      </c>
      <c r="I26" s="11">
        <f t="shared" ca="1" si="3"/>
        <v>0</v>
      </c>
      <c r="J26" s="12" t="str">
        <f t="shared" ca="1" si="1"/>
        <v>NOT DUE</v>
      </c>
      <c r="K26" s="24" t="s">
        <v>1077</v>
      </c>
      <c r="L26" s="15"/>
    </row>
    <row r="27" spans="1:12" ht="26.45" customHeight="1">
      <c r="A27" s="271" t="s">
        <v>2514</v>
      </c>
      <c r="B27" s="24" t="s">
        <v>1056</v>
      </c>
      <c r="C27" s="24" t="s">
        <v>1043</v>
      </c>
      <c r="D27" s="34" t="s">
        <v>1</v>
      </c>
      <c r="E27" s="8">
        <v>44082</v>
      </c>
      <c r="F27" s="366">
        <v>44710</v>
      </c>
      <c r="G27" s="52"/>
      <c r="H27" s="10">
        <f t="shared" si="5"/>
        <v>44711</v>
      </c>
      <c r="I27" s="11">
        <f t="shared" ca="1" si="3"/>
        <v>0</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5</v>
      </c>
      <c r="J28" s="12" t="str">
        <f t="shared" ca="1" si="1"/>
        <v>NOT DUE</v>
      </c>
      <c r="K28" s="24" t="s">
        <v>1077</v>
      </c>
      <c r="L28" s="15"/>
    </row>
    <row r="29" spans="1:12" ht="24">
      <c r="A29" s="274" t="s">
        <v>2516</v>
      </c>
      <c r="B29" s="24" t="s">
        <v>1059</v>
      </c>
      <c r="C29" s="24"/>
      <c r="D29" s="34" t="s">
        <v>4</v>
      </c>
      <c r="E29" s="8">
        <v>44082</v>
      </c>
      <c r="F29" s="366">
        <v>44682</v>
      </c>
      <c r="G29" s="52"/>
      <c r="H29" s="10">
        <f>F29+30</f>
        <v>44712</v>
      </c>
      <c r="I29" s="11">
        <f t="shared" ca="1" si="3"/>
        <v>1</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831</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831</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18</v>
      </c>
      <c r="J32" s="12" t="str">
        <f t="shared" ca="1" si="1"/>
        <v>NOT DUE</v>
      </c>
      <c r="K32" s="24" t="s">
        <v>1078</v>
      </c>
      <c r="L32" s="15"/>
    </row>
    <row r="33" spans="1:12" ht="15" customHeight="1">
      <c r="A33" s="271" t="s">
        <v>2520</v>
      </c>
      <c r="B33" s="24" t="s">
        <v>1546</v>
      </c>
      <c r="C33" s="24"/>
      <c r="D33" s="34" t="s">
        <v>1</v>
      </c>
      <c r="E33" s="8">
        <v>44082</v>
      </c>
      <c r="F33" s="366">
        <v>44710</v>
      </c>
      <c r="G33" s="52"/>
      <c r="H33" s="10">
        <f>F33+1</f>
        <v>44711</v>
      </c>
      <c r="I33" s="11">
        <f t="shared" ca="1" si="3"/>
        <v>0</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103</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103</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103</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103</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103</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103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22" zoomScaleNormal="100" workbookViewId="0">
      <selection activeCell="C262" sqref="C262"/>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10352</v>
      </c>
      <c r="G4" s="325"/>
      <c r="N4" s="220" t="s">
        <v>3324</v>
      </c>
      <c r="O4" s="220" t="s">
        <v>3369</v>
      </c>
      <c r="P4" s="220">
        <v>9731183</v>
      </c>
    </row>
    <row r="5" spans="1:16" ht="18" customHeight="1">
      <c r="A5" s="451" t="s">
        <v>75</v>
      </c>
      <c r="B5" s="451"/>
      <c r="C5" s="331" t="s">
        <v>4636</v>
      </c>
      <c r="D5" s="452" t="s">
        <v>4549</v>
      </c>
      <c r="E5" s="452"/>
      <c r="F5" s="332">
        <f>'Running Hours'!$D3</f>
        <v>44710</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44778.666666666664</v>
      </c>
      <c r="I8" s="18">
        <f t="shared" ref="I8:I19" si="0">D8-($F$4-G8)</f>
        <v>1648</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44778.666666666664</v>
      </c>
      <c r="I9" s="18">
        <f t="shared" si="0"/>
        <v>1648</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44778.666666666664</v>
      </c>
      <c r="I10" s="18">
        <f t="shared" si="0"/>
        <v>1648</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44778.666666666664</v>
      </c>
      <c r="I11" s="18">
        <f t="shared" si="0"/>
        <v>1648</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44778.666666666664</v>
      </c>
      <c r="I12" s="18">
        <f t="shared" si="0"/>
        <v>1648</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44778.666666666664</v>
      </c>
      <c r="I13" s="18">
        <f t="shared" si="0"/>
        <v>1648</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44943.708333333336</v>
      </c>
      <c r="I14" s="18">
        <f t="shared" si="0"/>
        <v>5609</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44943.708333333336</v>
      </c>
      <c r="I15" s="18">
        <f t="shared" si="0"/>
        <v>5609</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44943.708333333336</v>
      </c>
      <c r="I16" s="18">
        <f t="shared" si="0"/>
        <v>5609</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44943.708333333336</v>
      </c>
      <c r="I17" s="18">
        <f t="shared" si="0"/>
        <v>5609</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44943.708333333336</v>
      </c>
      <c r="I18" s="18">
        <f t="shared" si="0"/>
        <v>5609</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44943.708333333336</v>
      </c>
      <c r="I19" s="18">
        <f t="shared" si="0"/>
        <v>5609</v>
      </c>
      <c r="J19" s="12" t="str">
        <f t="shared" si="1"/>
        <v>NOT DUE</v>
      </c>
      <c r="K19" s="13"/>
      <c r="L19" s="15"/>
    </row>
    <row r="20" spans="1:12" ht="26.45" customHeight="1">
      <c r="A20" s="272" t="s">
        <v>89</v>
      </c>
      <c r="B20" s="23" t="s">
        <v>95</v>
      </c>
      <c r="C20" s="24" t="s">
        <v>108</v>
      </c>
      <c r="D20" s="12" t="s">
        <v>4</v>
      </c>
      <c r="E20" s="8">
        <v>44082</v>
      </c>
      <c r="F20" s="366">
        <v>44708</v>
      </c>
      <c r="G20" s="52"/>
      <c r="H20" s="10">
        <f t="shared" ref="H20:H25" si="4">F20+30</f>
        <v>44738</v>
      </c>
      <c r="I20" s="11">
        <f t="shared" ref="I20:I25" ca="1" si="5">IF(ISBLANK(H20),"",H20-DATE(YEAR(NOW()),MONTH(NOW()),DAY(NOW())))</f>
        <v>27</v>
      </c>
      <c r="J20" s="12" t="str">
        <f t="shared" ca="1" si="1"/>
        <v>NOT DUE</v>
      </c>
      <c r="K20" s="26" t="s">
        <v>146</v>
      </c>
      <c r="L20" s="15"/>
    </row>
    <row r="21" spans="1:12" ht="26.45" customHeight="1">
      <c r="A21" s="272" t="s">
        <v>90</v>
      </c>
      <c r="B21" s="23" t="s">
        <v>96</v>
      </c>
      <c r="C21" s="24" t="s">
        <v>108</v>
      </c>
      <c r="D21" s="12" t="s">
        <v>4</v>
      </c>
      <c r="E21" s="8">
        <v>44082</v>
      </c>
      <c r="F21" s="366">
        <v>44708</v>
      </c>
      <c r="G21" s="52"/>
      <c r="H21" s="10">
        <f t="shared" si="4"/>
        <v>44738</v>
      </c>
      <c r="I21" s="11">
        <f t="shared" ca="1" si="5"/>
        <v>27</v>
      </c>
      <c r="J21" s="12" t="str">
        <f t="shared" ca="1" si="1"/>
        <v>NOT DUE</v>
      </c>
      <c r="K21" s="26" t="s">
        <v>146</v>
      </c>
      <c r="L21" s="15"/>
    </row>
    <row r="22" spans="1:12" ht="26.45" customHeight="1">
      <c r="A22" s="272" t="s">
        <v>91</v>
      </c>
      <c r="B22" s="23" t="s">
        <v>97</v>
      </c>
      <c r="C22" s="24" t="s">
        <v>108</v>
      </c>
      <c r="D22" s="12" t="s">
        <v>4</v>
      </c>
      <c r="E22" s="8">
        <v>44082</v>
      </c>
      <c r="F22" s="366">
        <v>44708</v>
      </c>
      <c r="G22" s="52"/>
      <c r="H22" s="10">
        <f t="shared" si="4"/>
        <v>44738</v>
      </c>
      <c r="I22" s="11">
        <f t="shared" ca="1" si="5"/>
        <v>27</v>
      </c>
      <c r="J22" s="12" t="str">
        <f t="shared" ca="1" si="1"/>
        <v>NOT DUE</v>
      </c>
      <c r="K22" s="26" t="s">
        <v>146</v>
      </c>
      <c r="L22" s="15"/>
    </row>
    <row r="23" spans="1:12" ht="26.45" customHeight="1">
      <c r="A23" s="272" t="s">
        <v>92</v>
      </c>
      <c r="B23" s="23" t="s">
        <v>98</v>
      </c>
      <c r="C23" s="24" t="s">
        <v>108</v>
      </c>
      <c r="D23" s="12" t="s">
        <v>4</v>
      </c>
      <c r="E23" s="8">
        <v>44082</v>
      </c>
      <c r="F23" s="366">
        <v>44708</v>
      </c>
      <c r="G23" s="52"/>
      <c r="H23" s="10">
        <f t="shared" si="4"/>
        <v>44738</v>
      </c>
      <c r="I23" s="11">
        <f t="shared" ca="1" si="5"/>
        <v>27</v>
      </c>
      <c r="J23" s="12" t="str">
        <f t="shared" ca="1" si="1"/>
        <v>NOT DUE</v>
      </c>
      <c r="K23" s="26" t="s">
        <v>146</v>
      </c>
      <c r="L23" s="15"/>
    </row>
    <row r="24" spans="1:12" ht="26.45" customHeight="1">
      <c r="A24" s="272" t="s">
        <v>93</v>
      </c>
      <c r="B24" s="23" t="s">
        <v>99</v>
      </c>
      <c r="C24" s="24" t="s">
        <v>108</v>
      </c>
      <c r="D24" s="12" t="s">
        <v>4</v>
      </c>
      <c r="E24" s="8">
        <v>44082</v>
      </c>
      <c r="F24" s="366">
        <v>44708</v>
      </c>
      <c r="G24" s="52"/>
      <c r="H24" s="10">
        <f t="shared" si="4"/>
        <v>44738</v>
      </c>
      <c r="I24" s="11">
        <f t="shared" ca="1" si="5"/>
        <v>27</v>
      </c>
      <c r="J24" s="12" t="str">
        <f t="shared" ca="1" si="1"/>
        <v>NOT DUE</v>
      </c>
      <c r="K24" s="26" t="s">
        <v>146</v>
      </c>
      <c r="L24" s="15"/>
    </row>
    <row r="25" spans="1:12" ht="26.45" customHeight="1">
      <c r="A25" s="272" t="s">
        <v>94</v>
      </c>
      <c r="B25" s="23" t="s">
        <v>100</v>
      </c>
      <c r="C25" s="24" t="s">
        <v>108</v>
      </c>
      <c r="D25" s="12" t="s">
        <v>4</v>
      </c>
      <c r="E25" s="8">
        <v>44082</v>
      </c>
      <c r="F25" s="366">
        <v>44708</v>
      </c>
      <c r="G25" s="52"/>
      <c r="H25" s="10">
        <f t="shared" si="4"/>
        <v>44738</v>
      </c>
      <c r="I25" s="11">
        <f t="shared" ca="1" si="5"/>
        <v>27</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44778.666666666664</v>
      </c>
      <c r="I26" s="18">
        <f t="shared" ref="I26:I49" si="6">D26-($F$4-G26)</f>
        <v>1648</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44778.666666666664</v>
      </c>
      <c r="I27" s="18">
        <f t="shared" si="6"/>
        <v>1648</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44778.666666666664</v>
      </c>
      <c r="I28" s="18">
        <f t="shared" si="6"/>
        <v>1648</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44778.666666666664</v>
      </c>
      <c r="I29" s="18">
        <f t="shared" si="6"/>
        <v>1648</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44778.666666666664</v>
      </c>
      <c r="I30" s="18">
        <f t="shared" si="6"/>
        <v>1648</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44778.666666666664</v>
      </c>
      <c r="I31" s="18">
        <f t="shared" si="6"/>
        <v>1648</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45278.666666666664</v>
      </c>
      <c r="I32" s="18">
        <f t="shared" si="6"/>
        <v>13648</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45278.666666666664</v>
      </c>
      <c r="I33" s="18">
        <f t="shared" si="6"/>
        <v>13648</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45278.666666666664</v>
      </c>
      <c r="I34" s="18">
        <f t="shared" si="6"/>
        <v>13648</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45278.666666666664</v>
      </c>
      <c r="I35" s="18">
        <f t="shared" si="6"/>
        <v>13648</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45278.666666666664</v>
      </c>
      <c r="I36" s="18">
        <f t="shared" si="6"/>
        <v>13648</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45278.666666666664</v>
      </c>
      <c r="I37" s="18">
        <f t="shared" si="6"/>
        <v>13648</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44778.666666666664</v>
      </c>
      <c r="I38" s="18">
        <f t="shared" si="6"/>
        <v>1648</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44778.666666666664</v>
      </c>
      <c r="I39" s="18">
        <f t="shared" si="6"/>
        <v>1648</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44778.666666666664</v>
      </c>
      <c r="I40" s="18">
        <f t="shared" si="6"/>
        <v>1648</v>
      </c>
      <c r="J40" s="12" t="str">
        <f t="shared" si="1"/>
        <v>NOT DUE</v>
      </c>
      <c r="K40" s="15"/>
      <c r="L40" s="13"/>
    </row>
    <row r="41" spans="1:12" ht="24">
      <c r="A41" s="12" t="s">
        <v>130</v>
      </c>
      <c r="B41" s="24" t="s">
        <v>136</v>
      </c>
      <c r="C41" s="24" t="s">
        <v>145</v>
      </c>
      <c r="D41" s="40">
        <v>12000</v>
      </c>
      <c r="E41" s="8">
        <v>44082</v>
      </c>
      <c r="F41" s="8">
        <v>44082</v>
      </c>
      <c r="G41" s="20">
        <v>0</v>
      </c>
      <c r="H41" s="17">
        <f t="shared" si="9"/>
        <v>44778.666666666664</v>
      </c>
      <c r="I41" s="18">
        <f t="shared" si="6"/>
        <v>1648</v>
      </c>
      <c r="J41" s="12" t="str">
        <f t="shared" si="1"/>
        <v>NOT DUE</v>
      </c>
      <c r="K41" s="15"/>
      <c r="L41" s="13"/>
    </row>
    <row r="42" spans="1:12" ht="24">
      <c r="A42" s="12" t="s">
        <v>131</v>
      </c>
      <c r="B42" s="24" t="s">
        <v>137</v>
      </c>
      <c r="C42" s="24" t="s">
        <v>145</v>
      </c>
      <c r="D42" s="40">
        <v>12000</v>
      </c>
      <c r="E42" s="8">
        <v>44082</v>
      </c>
      <c r="F42" s="8">
        <v>44082</v>
      </c>
      <c r="G42" s="20">
        <v>0</v>
      </c>
      <c r="H42" s="17">
        <f t="shared" si="9"/>
        <v>44778.666666666664</v>
      </c>
      <c r="I42" s="18">
        <f t="shared" si="6"/>
        <v>1648</v>
      </c>
      <c r="J42" s="12" t="str">
        <f t="shared" si="1"/>
        <v>NOT DUE</v>
      </c>
      <c r="K42" s="15"/>
      <c r="L42" s="13"/>
    </row>
    <row r="43" spans="1:12" ht="24">
      <c r="A43" s="12" t="s">
        <v>132</v>
      </c>
      <c r="B43" s="24" t="s">
        <v>138</v>
      </c>
      <c r="C43" s="24" t="s">
        <v>145</v>
      </c>
      <c r="D43" s="40">
        <v>12000</v>
      </c>
      <c r="E43" s="8">
        <v>44082</v>
      </c>
      <c r="F43" s="8">
        <v>44082</v>
      </c>
      <c r="G43" s="20">
        <v>0</v>
      </c>
      <c r="H43" s="17">
        <f t="shared" si="9"/>
        <v>44778.666666666664</v>
      </c>
      <c r="I43" s="18">
        <f t="shared" si="6"/>
        <v>1648</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45778.666666666664</v>
      </c>
      <c r="I44" s="18">
        <f t="shared" si="6"/>
        <v>25648</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45778.666666666664</v>
      </c>
      <c r="I45" s="18">
        <f t="shared" si="6"/>
        <v>25648</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45778.666666666664</v>
      </c>
      <c r="I46" s="18">
        <f t="shared" si="6"/>
        <v>25648</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45778.666666666664</v>
      </c>
      <c r="I47" s="18">
        <f t="shared" si="6"/>
        <v>25648</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45778.666666666664</v>
      </c>
      <c r="I48" s="18">
        <f t="shared" si="6"/>
        <v>25648</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45778.666666666664</v>
      </c>
      <c r="I49" s="18">
        <f t="shared" si="6"/>
        <v>25648</v>
      </c>
      <c r="J49" s="12" t="str">
        <f t="shared" si="1"/>
        <v>NOT DUE</v>
      </c>
      <c r="K49" s="15"/>
      <c r="L49" s="15"/>
    </row>
    <row r="50" spans="1:12" ht="24" customHeight="1">
      <c r="A50" s="272" t="s">
        <v>153</v>
      </c>
      <c r="B50" s="23" t="s">
        <v>147</v>
      </c>
      <c r="C50" s="24" t="s">
        <v>108</v>
      </c>
      <c r="D50" s="12" t="s">
        <v>4</v>
      </c>
      <c r="E50" s="8">
        <v>44082</v>
      </c>
      <c r="F50" s="366">
        <v>44708</v>
      </c>
      <c r="G50" s="52"/>
      <c r="H50" s="10">
        <f t="shared" ref="H50:H55" si="11">F50+30</f>
        <v>44738</v>
      </c>
      <c r="I50" s="11">
        <f t="shared" ref="I50:I55" ca="1" si="12">IF(ISBLANK(H50),"",H50-DATE(YEAR(NOW()),MONTH(NOW()),DAY(NOW())))</f>
        <v>27</v>
      </c>
      <c r="J50" s="12" t="str">
        <f t="shared" ca="1" si="1"/>
        <v>NOT DUE</v>
      </c>
      <c r="K50" s="15"/>
      <c r="L50" s="224" t="s">
        <v>4510</v>
      </c>
    </row>
    <row r="51" spans="1:12" ht="24" customHeight="1">
      <c r="A51" s="272" t="s">
        <v>154</v>
      </c>
      <c r="B51" s="23" t="s">
        <v>148</v>
      </c>
      <c r="C51" s="24" t="s">
        <v>108</v>
      </c>
      <c r="D51" s="12" t="s">
        <v>4</v>
      </c>
      <c r="E51" s="8">
        <v>44082</v>
      </c>
      <c r="F51" s="366">
        <v>44708</v>
      </c>
      <c r="G51" s="52"/>
      <c r="H51" s="10">
        <f t="shared" si="11"/>
        <v>44738</v>
      </c>
      <c r="I51" s="11">
        <f t="shared" ca="1" si="12"/>
        <v>27</v>
      </c>
      <c r="J51" s="12" t="str">
        <f t="shared" ca="1" si="1"/>
        <v>NOT DUE</v>
      </c>
      <c r="K51" s="15"/>
      <c r="L51" s="224" t="s">
        <v>4510</v>
      </c>
    </row>
    <row r="52" spans="1:12" ht="24" customHeight="1">
      <c r="A52" s="272" t="s">
        <v>155</v>
      </c>
      <c r="B52" s="23" t="s">
        <v>149</v>
      </c>
      <c r="C52" s="24" t="s">
        <v>108</v>
      </c>
      <c r="D52" s="12" t="s">
        <v>4</v>
      </c>
      <c r="E52" s="8">
        <v>44082</v>
      </c>
      <c r="F52" s="366">
        <v>44708</v>
      </c>
      <c r="G52" s="52"/>
      <c r="H52" s="10">
        <f t="shared" si="11"/>
        <v>44738</v>
      </c>
      <c r="I52" s="11">
        <f t="shared" ca="1" si="12"/>
        <v>27</v>
      </c>
      <c r="J52" s="12" t="str">
        <f t="shared" ca="1" si="1"/>
        <v>NOT DUE</v>
      </c>
      <c r="K52" s="15"/>
      <c r="L52" s="224" t="s">
        <v>4510</v>
      </c>
    </row>
    <row r="53" spans="1:12" ht="24" customHeight="1">
      <c r="A53" s="272" t="s">
        <v>156</v>
      </c>
      <c r="B53" s="23" t="s">
        <v>150</v>
      </c>
      <c r="C53" s="24" t="s">
        <v>108</v>
      </c>
      <c r="D53" s="12" t="s">
        <v>4</v>
      </c>
      <c r="E53" s="8">
        <v>44082</v>
      </c>
      <c r="F53" s="366">
        <v>44708</v>
      </c>
      <c r="G53" s="52"/>
      <c r="H53" s="10">
        <f t="shared" si="11"/>
        <v>44738</v>
      </c>
      <c r="I53" s="11">
        <f t="shared" ca="1" si="12"/>
        <v>27</v>
      </c>
      <c r="J53" s="12" t="str">
        <f t="shared" ca="1" si="1"/>
        <v>NOT DUE</v>
      </c>
      <c r="K53" s="15"/>
      <c r="L53" s="224" t="s">
        <v>4510</v>
      </c>
    </row>
    <row r="54" spans="1:12" ht="24" customHeight="1">
      <c r="A54" s="272" t="s">
        <v>157</v>
      </c>
      <c r="B54" s="23" t="s">
        <v>151</v>
      </c>
      <c r="C54" s="24" t="s">
        <v>108</v>
      </c>
      <c r="D54" s="12" t="s">
        <v>4</v>
      </c>
      <c r="E54" s="8">
        <v>44082</v>
      </c>
      <c r="F54" s="366">
        <v>44708</v>
      </c>
      <c r="G54" s="52"/>
      <c r="H54" s="10">
        <f t="shared" si="11"/>
        <v>44738</v>
      </c>
      <c r="I54" s="11">
        <f t="shared" ca="1" si="12"/>
        <v>27</v>
      </c>
      <c r="J54" s="12" t="str">
        <f t="shared" ca="1" si="1"/>
        <v>NOT DUE</v>
      </c>
      <c r="K54" s="15"/>
      <c r="L54" s="224" t="s">
        <v>4510</v>
      </c>
    </row>
    <row r="55" spans="1:12" ht="24" customHeight="1">
      <c r="A55" s="272" t="s">
        <v>158</v>
      </c>
      <c r="B55" s="23" t="s">
        <v>152</v>
      </c>
      <c r="C55" s="24" t="s">
        <v>108</v>
      </c>
      <c r="D55" s="12" t="s">
        <v>4</v>
      </c>
      <c r="E55" s="8">
        <v>44082</v>
      </c>
      <c r="F55" s="366">
        <v>44708</v>
      </c>
      <c r="G55" s="52"/>
      <c r="H55" s="10">
        <f t="shared" si="11"/>
        <v>44738</v>
      </c>
      <c r="I55" s="11">
        <f t="shared" ca="1" si="12"/>
        <v>27</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44778.666666666664</v>
      </c>
      <c r="I56" s="18">
        <f t="shared" ref="I56:I119" si="13">D56-($F$4-G56)</f>
        <v>1648</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44778.666666666664</v>
      </c>
      <c r="I57" s="18">
        <f t="shared" si="13"/>
        <v>1648</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44778.666666666664</v>
      </c>
      <c r="I58" s="18">
        <f t="shared" si="13"/>
        <v>1648</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44778.666666666664</v>
      </c>
      <c r="I59" s="18">
        <f t="shared" si="13"/>
        <v>1648</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44778.666666666664</v>
      </c>
      <c r="I60" s="18">
        <f t="shared" si="13"/>
        <v>1648</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44778.666666666664</v>
      </c>
      <c r="I61" s="18">
        <f t="shared" si="13"/>
        <v>1648</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45278.666666666664</v>
      </c>
      <c r="I62" s="18">
        <f t="shared" si="13"/>
        <v>13648</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45278.666666666664</v>
      </c>
      <c r="I63" s="18">
        <f t="shared" si="13"/>
        <v>13648</v>
      </c>
      <c r="J63" s="12" t="str">
        <f t="shared" si="1"/>
        <v>NOT DUE</v>
      </c>
      <c r="K63" s="15"/>
      <c r="L63" s="15"/>
    </row>
    <row r="64" spans="1:12" ht="24">
      <c r="A64" s="12" t="s">
        <v>168</v>
      </c>
      <c r="B64" s="24" t="s">
        <v>175</v>
      </c>
      <c r="C64" s="24" t="s">
        <v>185</v>
      </c>
      <c r="D64" s="40">
        <v>24000</v>
      </c>
      <c r="E64" s="8">
        <v>44082</v>
      </c>
      <c r="F64" s="8">
        <v>44082</v>
      </c>
      <c r="G64" s="20">
        <v>0</v>
      </c>
      <c r="H64" s="17">
        <f t="shared" si="15"/>
        <v>45278.666666666664</v>
      </c>
      <c r="I64" s="18">
        <f t="shared" si="13"/>
        <v>13648</v>
      </c>
      <c r="J64" s="12" t="str">
        <f t="shared" si="1"/>
        <v>NOT DUE</v>
      </c>
      <c r="K64" s="15"/>
      <c r="L64" s="15"/>
    </row>
    <row r="65" spans="1:12" ht="24">
      <c r="A65" s="12" t="s">
        <v>169</v>
      </c>
      <c r="B65" s="24" t="s">
        <v>176</v>
      </c>
      <c r="C65" s="24" t="s">
        <v>185</v>
      </c>
      <c r="D65" s="40">
        <v>24000</v>
      </c>
      <c r="E65" s="8">
        <v>44082</v>
      </c>
      <c r="F65" s="8">
        <v>44082</v>
      </c>
      <c r="G65" s="20">
        <v>0</v>
      </c>
      <c r="H65" s="17">
        <f t="shared" si="15"/>
        <v>45278.666666666664</v>
      </c>
      <c r="I65" s="18">
        <f t="shared" si="13"/>
        <v>13648</v>
      </c>
      <c r="J65" s="12" t="str">
        <f t="shared" si="1"/>
        <v>NOT DUE</v>
      </c>
      <c r="K65" s="15"/>
      <c r="L65" s="15"/>
    </row>
    <row r="66" spans="1:12" ht="24">
      <c r="A66" s="12" t="s">
        <v>170</v>
      </c>
      <c r="B66" s="24" t="s">
        <v>177</v>
      </c>
      <c r="C66" s="24" t="s">
        <v>185</v>
      </c>
      <c r="D66" s="40">
        <v>24000</v>
      </c>
      <c r="E66" s="8">
        <v>44082</v>
      </c>
      <c r="F66" s="8">
        <v>44082</v>
      </c>
      <c r="G66" s="20">
        <v>0</v>
      </c>
      <c r="H66" s="17">
        <f t="shared" si="15"/>
        <v>45278.666666666664</v>
      </c>
      <c r="I66" s="18">
        <f t="shared" si="13"/>
        <v>13648</v>
      </c>
      <c r="J66" s="12" t="str">
        <f t="shared" si="1"/>
        <v>NOT DUE</v>
      </c>
      <c r="K66" s="15"/>
      <c r="L66" s="15"/>
    </row>
    <row r="67" spans="1:12" ht="24">
      <c r="A67" s="12" t="s">
        <v>171</v>
      </c>
      <c r="B67" s="24" t="s">
        <v>178</v>
      </c>
      <c r="C67" s="24" t="s">
        <v>185</v>
      </c>
      <c r="D67" s="40">
        <v>24000</v>
      </c>
      <c r="E67" s="8">
        <v>44082</v>
      </c>
      <c r="F67" s="8">
        <v>44082</v>
      </c>
      <c r="G67" s="20">
        <v>0</v>
      </c>
      <c r="H67" s="17">
        <f t="shared" si="15"/>
        <v>45278.666666666664</v>
      </c>
      <c r="I67" s="18">
        <f t="shared" si="13"/>
        <v>13648</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44790.083333333336</v>
      </c>
      <c r="I68" s="18">
        <f t="shared" si="13"/>
        <v>1922</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45612</v>
      </c>
      <c r="I69" s="18">
        <f t="shared" si="13"/>
        <v>21648</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45612</v>
      </c>
      <c r="I70" s="18">
        <f t="shared" si="13"/>
        <v>21648</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45612</v>
      </c>
      <c r="I71" s="18">
        <f t="shared" si="13"/>
        <v>21648</v>
      </c>
      <c r="J71" s="12" t="str">
        <f t="shared" si="1"/>
        <v>NOT DUE</v>
      </c>
      <c r="K71" s="15"/>
      <c r="L71" s="15"/>
    </row>
    <row r="72" spans="1:12" ht="24">
      <c r="A72" s="12" t="s">
        <v>183</v>
      </c>
      <c r="B72" s="24" t="s">
        <v>2123</v>
      </c>
      <c r="C72" s="24" t="s">
        <v>202</v>
      </c>
      <c r="D72" s="40">
        <v>32000</v>
      </c>
      <c r="E72" s="8">
        <v>44082</v>
      </c>
      <c r="F72" s="8">
        <v>44082</v>
      </c>
      <c r="G72" s="20">
        <v>0</v>
      </c>
      <c r="H72" s="17">
        <f t="shared" si="16"/>
        <v>45612</v>
      </c>
      <c r="I72" s="18">
        <f t="shared" si="13"/>
        <v>21648</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45612</v>
      </c>
      <c r="I73" s="18">
        <f t="shared" si="13"/>
        <v>21648</v>
      </c>
      <c r="J73" s="12" t="str">
        <f t="shared" si="17"/>
        <v>NOT DUE</v>
      </c>
      <c r="K73" s="15"/>
      <c r="L73" s="15"/>
    </row>
    <row r="74" spans="1:12" ht="24">
      <c r="A74" s="12" t="s">
        <v>187</v>
      </c>
      <c r="B74" s="24" t="s">
        <v>2125</v>
      </c>
      <c r="C74" s="24" t="s">
        <v>202</v>
      </c>
      <c r="D74" s="40">
        <v>32000</v>
      </c>
      <c r="E74" s="8">
        <v>44082</v>
      </c>
      <c r="F74" s="8">
        <v>44082</v>
      </c>
      <c r="G74" s="20">
        <v>0</v>
      </c>
      <c r="H74" s="17">
        <f t="shared" si="16"/>
        <v>45612</v>
      </c>
      <c r="I74" s="18">
        <f t="shared" si="13"/>
        <v>21648</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45612</v>
      </c>
      <c r="I75" s="18">
        <f t="shared" si="13"/>
        <v>21648</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45612</v>
      </c>
      <c r="I76" s="18">
        <f t="shared" si="13"/>
        <v>21648</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45612</v>
      </c>
      <c r="I77" s="18">
        <f t="shared" si="13"/>
        <v>21648</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45612</v>
      </c>
      <c r="I78" s="18">
        <f t="shared" si="13"/>
        <v>21648</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45612</v>
      </c>
      <c r="I79" s="18">
        <f t="shared" si="13"/>
        <v>21648</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45612</v>
      </c>
      <c r="I80" s="18">
        <f t="shared" si="13"/>
        <v>21648</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44943.708333333336</v>
      </c>
      <c r="I81" s="18">
        <f t="shared" si="13"/>
        <v>5609</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44943.708333333336</v>
      </c>
      <c r="I82" s="18">
        <f t="shared" si="13"/>
        <v>5609</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44943.708333333336</v>
      </c>
      <c r="I83" s="18">
        <f t="shared" si="13"/>
        <v>5609</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44943.708333333336</v>
      </c>
      <c r="I84" s="18">
        <f t="shared" si="13"/>
        <v>5609</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44943.708333333336</v>
      </c>
      <c r="I85" s="18">
        <f t="shared" si="13"/>
        <v>5609</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44943.708333333336</v>
      </c>
      <c r="I86" s="18">
        <f t="shared" si="13"/>
        <v>5609</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45612</v>
      </c>
      <c r="I87" s="18">
        <f t="shared" si="13"/>
        <v>21648</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45612</v>
      </c>
      <c r="I88" s="18">
        <f t="shared" si="13"/>
        <v>21648</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45612</v>
      </c>
      <c r="I89" s="18">
        <f t="shared" si="13"/>
        <v>21648</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45612</v>
      </c>
      <c r="I90" s="18">
        <f t="shared" si="13"/>
        <v>21648</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45612</v>
      </c>
      <c r="I91" s="18">
        <f t="shared" si="13"/>
        <v>21648</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45612</v>
      </c>
      <c r="I92" s="18">
        <f t="shared" si="13"/>
        <v>21648</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44894.333333333336</v>
      </c>
      <c r="I93" s="18">
        <f t="shared" si="13"/>
        <v>4424</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44894.333333333336</v>
      </c>
      <c r="I94" s="18">
        <f t="shared" si="13"/>
        <v>4424</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44894.333333333336</v>
      </c>
      <c r="I95" s="18">
        <f t="shared" si="13"/>
        <v>4424</v>
      </c>
      <c r="J95" s="12" t="str">
        <f t="shared" si="17"/>
        <v>NOT DUE</v>
      </c>
      <c r="K95" s="15"/>
      <c r="L95" s="13"/>
    </row>
    <row r="96" spans="1:12" ht="36">
      <c r="A96" s="12" t="s">
        <v>225</v>
      </c>
      <c r="B96" s="24" t="s">
        <v>231</v>
      </c>
      <c r="C96" s="21" t="s">
        <v>228</v>
      </c>
      <c r="D96" s="40">
        <v>8000</v>
      </c>
      <c r="E96" s="8">
        <v>44082</v>
      </c>
      <c r="F96" s="306">
        <v>44134</v>
      </c>
      <c r="G96" s="304">
        <v>6776</v>
      </c>
      <c r="H96" s="17">
        <f t="shared" si="20"/>
        <v>44894.333333333336</v>
      </c>
      <c r="I96" s="18">
        <f t="shared" si="13"/>
        <v>4424</v>
      </c>
      <c r="J96" s="12" t="str">
        <f t="shared" si="17"/>
        <v>NOT DUE</v>
      </c>
      <c r="K96" s="15"/>
      <c r="L96" s="13"/>
    </row>
    <row r="97" spans="1:12" ht="36">
      <c r="A97" s="12" t="s">
        <v>226</v>
      </c>
      <c r="B97" s="24" t="s">
        <v>232</v>
      </c>
      <c r="C97" s="21" t="s">
        <v>228</v>
      </c>
      <c r="D97" s="40">
        <v>8000</v>
      </c>
      <c r="E97" s="8">
        <v>44082</v>
      </c>
      <c r="F97" s="306">
        <v>44134</v>
      </c>
      <c r="G97" s="304">
        <v>6776</v>
      </c>
      <c r="H97" s="17">
        <f t="shared" si="20"/>
        <v>44894.333333333336</v>
      </c>
      <c r="I97" s="18">
        <f t="shared" si="13"/>
        <v>4424</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44894.333333333336</v>
      </c>
      <c r="I98" s="18">
        <f t="shared" si="13"/>
        <v>4424</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44943.708333333336</v>
      </c>
      <c r="I99" s="18">
        <f t="shared" si="13"/>
        <v>5609</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44943.708333333336</v>
      </c>
      <c r="I100" s="18">
        <f t="shared" si="13"/>
        <v>5609</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44943.708333333336</v>
      </c>
      <c r="I101" s="18">
        <f t="shared" si="13"/>
        <v>5609</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44943.708333333336</v>
      </c>
      <c r="I102" s="18">
        <f t="shared" si="13"/>
        <v>5609</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44943.708333333336</v>
      </c>
      <c r="I103" s="18">
        <f t="shared" si="13"/>
        <v>5609</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44943.708333333336</v>
      </c>
      <c r="I104" s="18">
        <f t="shared" si="13"/>
        <v>5609</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45612</v>
      </c>
      <c r="I105" s="18">
        <f t="shared" si="13"/>
        <v>21648</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45612</v>
      </c>
      <c r="I106" s="18">
        <f t="shared" si="13"/>
        <v>21648</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45612</v>
      </c>
      <c r="I107" s="18">
        <f t="shared" si="13"/>
        <v>21648</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45612</v>
      </c>
      <c r="I108" s="18">
        <f t="shared" si="13"/>
        <v>21648</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45612</v>
      </c>
      <c r="I109" s="18">
        <f t="shared" si="13"/>
        <v>21648</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45612</v>
      </c>
      <c r="I110" s="18">
        <f t="shared" si="13"/>
        <v>21648</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45612</v>
      </c>
      <c r="I111" s="18">
        <f t="shared" si="13"/>
        <v>21648</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45612</v>
      </c>
      <c r="I112" s="18">
        <f t="shared" si="13"/>
        <v>21648</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45612</v>
      </c>
      <c r="I113" s="18">
        <f t="shared" si="13"/>
        <v>21648</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45612</v>
      </c>
      <c r="I114" s="18">
        <f t="shared" si="13"/>
        <v>21648</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45612</v>
      </c>
      <c r="I115" s="18">
        <f t="shared" si="13"/>
        <v>21648</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45612</v>
      </c>
      <c r="I116" s="18">
        <f t="shared" si="13"/>
        <v>21648</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44943.708333333336</v>
      </c>
      <c r="I117" s="18">
        <f t="shared" si="13"/>
        <v>5609</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44943.708333333336</v>
      </c>
      <c r="I118" s="18">
        <f t="shared" si="13"/>
        <v>5609</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44943.708333333336</v>
      </c>
      <c r="I119" s="18">
        <f t="shared" si="13"/>
        <v>5609</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44943.708333333336</v>
      </c>
      <c r="I120" s="18">
        <f t="shared" ref="I120:I132" si="24">D120-($F$4-G120)</f>
        <v>5609</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44943.708333333336</v>
      </c>
      <c r="I121" s="18">
        <f t="shared" si="24"/>
        <v>5609</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44943.708333333336</v>
      </c>
      <c r="I122" s="18">
        <f t="shared" si="24"/>
        <v>5609</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44943.708333333336</v>
      </c>
      <c r="I123" s="18">
        <f t="shared" si="24"/>
        <v>5609</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44943.708333333336</v>
      </c>
      <c r="I124" s="18">
        <f t="shared" si="24"/>
        <v>5609</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45612</v>
      </c>
      <c r="I125" s="18">
        <f t="shared" si="24"/>
        <v>21648</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45612</v>
      </c>
      <c r="I126" s="18">
        <f t="shared" si="24"/>
        <v>21648</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45612</v>
      </c>
      <c r="I127" s="18">
        <f t="shared" si="24"/>
        <v>21648</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45612</v>
      </c>
      <c r="I128" s="18">
        <f t="shared" si="24"/>
        <v>21648</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45612</v>
      </c>
      <c r="I129" s="18">
        <f t="shared" si="24"/>
        <v>21648</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45612</v>
      </c>
      <c r="I130" s="18">
        <f t="shared" si="24"/>
        <v>21648</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45612</v>
      </c>
      <c r="I131" s="18">
        <f t="shared" si="24"/>
        <v>21648</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45612</v>
      </c>
      <c r="I132" s="18">
        <f t="shared" si="24"/>
        <v>21648</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44943.708333333336</v>
      </c>
      <c r="I133" s="18">
        <f>D133-($F$4-G133)</f>
        <v>5609</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44710</v>
      </c>
      <c r="G134" s="82"/>
      <c r="H134" s="10">
        <f>F134+(1)</f>
        <v>44711</v>
      </c>
      <c r="I134" s="11">
        <f ca="1">IF(ISBLANK(H134),"",H134-DATE(YEAR(NOW()),MONTH(NOW()),DAY(NOW())))</f>
        <v>0</v>
      </c>
      <c r="J134" s="12" t="str">
        <f t="shared" ca="1" si="26"/>
        <v>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44943.708333333336</v>
      </c>
      <c r="I135" s="18">
        <f t="shared" ref="I135:I162" si="27">D135-($F$4-G135)</f>
        <v>5609</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44943.708333333336</v>
      </c>
      <c r="I136" s="18">
        <f t="shared" si="27"/>
        <v>5609</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44777.041666666664</v>
      </c>
      <c r="I137" s="18">
        <f t="shared" si="27"/>
        <v>1609</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44943.708333333336</v>
      </c>
      <c r="I138" s="18">
        <f t="shared" si="27"/>
        <v>5609</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44777.041666666664</v>
      </c>
      <c r="I139" s="18">
        <f t="shared" si="27"/>
        <v>1609</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44778.708333333336</v>
      </c>
      <c r="I140" s="18">
        <f t="shared" si="27"/>
        <v>1649</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45612</v>
      </c>
      <c r="I141" s="18">
        <f t="shared" si="27"/>
        <v>21648</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45612</v>
      </c>
      <c r="I142" s="18">
        <f t="shared" si="27"/>
        <v>21648</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45612</v>
      </c>
      <c r="I143" s="18">
        <f t="shared" si="27"/>
        <v>21648</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45612</v>
      </c>
      <c r="I144" s="18">
        <f t="shared" si="27"/>
        <v>21648</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44777.041666666664</v>
      </c>
      <c r="I145" s="18">
        <f t="shared" si="27"/>
        <v>1609</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44777.041666666664</v>
      </c>
      <c r="I146" s="18">
        <f t="shared" si="27"/>
        <v>1609</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44777.041666666664</v>
      </c>
      <c r="I147" s="18">
        <f t="shared" si="27"/>
        <v>1609</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44777.041666666664</v>
      </c>
      <c r="I148" s="18">
        <f t="shared" si="27"/>
        <v>1609</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44777.041666666664</v>
      </c>
      <c r="I149" s="18">
        <f t="shared" si="27"/>
        <v>1609</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44777.041666666664</v>
      </c>
      <c r="I150" s="18">
        <f t="shared" si="27"/>
        <v>1609</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44777.041666666664</v>
      </c>
      <c r="I151" s="18">
        <f t="shared" si="27"/>
        <v>1609</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44777.041666666664</v>
      </c>
      <c r="I152" s="18">
        <f t="shared" si="27"/>
        <v>1609</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44777.041666666664</v>
      </c>
      <c r="I153" s="18">
        <f t="shared" si="27"/>
        <v>1609</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45612</v>
      </c>
      <c r="I154" s="18">
        <f t="shared" si="27"/>
        <v>21648</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45612</v>
      </c>
      <c r="I155" s="18">
        <f t="shared" si="27"/>
        <v>21648</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45612</v>
      </c>
      <c r="I156" s="18">
        <f t="shared" si="27"/>
        <v>21648</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45612</v>
      </c>
      <c r="I157" s="18">
        <f t="shared" si="27"/>
        <v>21648</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45612</v>
      </c>
      <c r="I158" s="18">
        <f t="shared" si="27"/>
        <v>21648</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45612</v>
      </c>
      <c r="I159" s="18">
        <f t="shared" si="27"/>
        <v>21648</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45612</v>
      </c>
      <c r="I160" s="18">
        <f t="shared" si="27"/>
        <v>21648</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45612</v>
      </c>
      <c r="I161" s="18">
        <f t="shared" si="27"/>
        <v>21648</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45612</v>
      </c>
      <c r="I162" s="18">
        <f t="shared" si="27"/>
        <v>21648</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45612</v>
      </c>
      <c r="I163" s="18">
        <f>D163-($F$4-G163)</f>
        <v>21648</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45612</v>
      </c>
      <c r="I164" s="18">
        <f t="shared" ref="I164" si="31">D164-($F$4-G164)</f>
        <v>21648</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44943.708333333336</v>
      </c>
      <c r="I165" s="18">
        <f>D165-($F$4-G165)</f>
        <v>5609</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44943.708333333336</v>
      </c>
      <c r="I166" s="18">
        <f>D166-($F$4-G166)</f>
        <v>5609</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44943.708333333336</v>
      </c>
      <c r="I167" s="18">
        <f>D167-($F$4-G167)</f>
        <v>5609</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44943.708333333336</v>
      </c>
      <c r="I168" s="18">
        <f>D168-($F$4-G168)</f>
        <v>5609</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44900.958333333336</v>
      </c>
      <c r="I169" s="18">
        <f>D169-($F$4-G169)</f>
        <v>4583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101</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101</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44943.708333333336</v>
      </c>
      <c r="I172" s="18">
        <f>D172-($F$4-G172)</f>
        <v>5609</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44945.333333333336</v>
      </c>
      <c r="I173" s="18">
        <f>D173-($F$4-G173)</f>
        <v>5648</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44751</v>
      </c>
      <c r="I174" s="18">
        <f>D174-($F$4-G174)</f>
        <v>984</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101</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100</v>
      </c>
      <c r="J176" s="12" t="str">
        <f t="shared" ca="1" si="26"/>
        <v>NOT DUE</v>
      </c>
      <c r="K176" s="26"/>
      <c r="L176" s="15"/>
    </row>
    <row r="177" spans="1:12" ht="24" customHeight="1">
      <c r="A177" s="273" t="s">
        <v>401</v>
      </c>
      <c r="B177" s="170" t="s">
        <v>389</v>
      </c>
      <c r="C177" s="24" t="s">
        <v>385</v>
      </c>
      <c r="D177" s="40">
        <v>500</v>
      </c>
      <c r="E177" s="8">
        <v>44082</v>
      </c>
      <c r="F177" s="366">
        <v>44689</v>
      </c>
      <c r="G177" s="20">
        <v>10031</v>
      </c>
      <c r="H177" s="17">
        <f>IF(I177&lt;=500,$F$5+(I177/24),"error")</f>
        <v>44717.458333333336</v>
      </c>
      <c r="I177" s="18">
        <f>D177-($F$4-G177)</f>
        <v>179</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101</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101</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131</v>
      </c>
      <c r="J180" s="12" t="str">
        <f t="shared" ca="1" si="26"/>
        <v>NOT DUE</v>
      </c>
      <c r="K180" s="26"/>
      <c r="L180" s="15"/>
    </row>
    <row r="181" spans="1:12" ht="36">
      <c r="A181" s="12" t="s">
        <v>405</v>
      </c>
      <c r="B181" s="171" t="s">
        <v>407</v>
      </c>
      <c r="C181" s="117" t="s">
        <v>408</v>
      </c>
      <c r="D181" s="118" t="s">
        <v>4</v>
      </c>
      <c r="E181" s="8">
        <v>44082</v>
      </c>
      <c r="F181" s="366">
        <v>44710</v>
      </c>
      <c r="G181" s="82"/>
      <c r="H181" s="10">
        <f>F181+(30)</f>
        <v>44740</v>
      </c>
      <c r="I181" s="11">
        <f t="shared" ca="1" si="33"/>
        <v>29</v>
      </c>
      <c r="J181" s="12" t="str">
        <f t="shared" ca="1" si="26"/>
        <v>NOT DUE</v>
      </c>
      <c r="K181" s="26"/>
      <c r="L181" s="15"/>
    </row>
    <row r="182" spans="1:12" ht="24.75">
      <c r="A182" s="273" t="s">
        <v>406</v>
      </c>
      <c r="B182" s="117" t="s">
        <v>409</v>
      </c>
      <c r="C182" s="117" t="s">
        <v>410</v>
      </c>
      <c r="D182" s="118" t="s">
        <v>0</v>
      </c>
      <c r="E182" s="8">
        <v>44082</v>
      </c>
      <c r="F182" s="366">
        <v>44689</v>
      </c>
      <c r="G182" s="82"/>
      <c r="H182" s="10">
        <f>F182+(90)</f>
        <v>44779</v>
      </c>
      <c r="I182" s="11">
        <f t="shared" ca="1" si="33"/>
        <v>68</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97</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44943.375</v>
      </c>
      <c r="I184" s="18">
        <f>D184-($F$4-G184)</f>
        <v>5601</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44943.375</v>
      </c>
      <c r="I185" s="18">
        <f>D185-($F$4-G185)</f>
        <v>5601</v>
      </c>
      <c r="J185" s="12" t="str">
        <f t="shared" si="26"/>
        <v>NOT DUE</v>
      </c>
      <c r="K185" s="24" t="s">
        <v>313</v>
      </c>
      <c r="L185" s="15"/>
    </row>
    <row r="186" spans="1:12" ht="24" customHeight="1">
      <c r="A186" s="271" t="s">
        <v>419</v>
      </c>
      <c r="B186" s="24" t="s">
        <v>421</v>
      </c>
      <c r="C186" s="24" t="s">
        <v>422</v>
      </c>
      <c r="D186" s="12" t="s">
        <v>4965</v>
      </c>
      <c r="E186" s="8">
        <v>44082</v>
      </c>
      <c r="F186" s="366">
        <v>44710</v>
      </c>
      <c r="G186" s="82"/>
      <c r="H186" s="10">
        <f>F186+(1)</f>
        <v>44711</v>
      </c>
      <c r="I186" s="11">
        <f ca="1">IF(ISBLANK(H186),"",H186-DATE(YEAR(NOW()),MONTH(NOW()),DAY(NOW())))</f>
        <v>0</v>
      </c>
      <c r="J186" s="12" t="str">
        <f t="shared" ca="1" si="26"/>
        <v>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44778.666666666664</v>
      </c>
      <c r="I187" s="18">
        <f>D187-($F$4-G187)</f>
        <v>1648</v>
      </c>
      <c r="J187" s="12" t="str">
        <f t="shared" si="26"/>
        <v>NOT DUE</v>
      </c>
      <c r="K187" s="26"/>
      <c r="L187" s="15" t="s">
        <v>4927</v>
      </c>
    </row>
    <row r="188" spans="1:12" ht="39" customHeight="1">
      <c r="A188" s="271" t="s">
        <v>424</v>
      </c>
      <c r="B188" s="170" t="s">
        <v>426</v>
      </c>
      <c r="C188" s="24" t="s">
        <v>294</v>
      </c>
      <c r="D188" s="32" t="s">
        <v>429</v>
      </c>
      <c r="E188" s="8">
        <v>44082</v>
      </c>
      <c r="F188" s="366">
        <v>44710</v>
      </c>
      <c r="G188" s="82"/>
      <c r="H188" s="10">
        <f>F188+(1)</f>
        <v>44711</v>
      </c>
      <c r="I188" s="11">
        <f ca="1">IF(ISBLANK(H188),"",H188-DATE(YEAR(NOW()),MONTH(NOW()),DAY(NOW())))</f>
        <v>0</v>
      </c>
      <c r="J188" s="12" t="str">
        <f t="shared" ca="1" si="26"/>
        <v>DUE</v>
      </c>
      <c r="K188" s="24" t="s">
        <v>353</v>
      </c>
      <c r="L188" s="15"/>
    </row>
    <row r="189" spans="1:12" ht="24">
      <c r="A189" s="12" t="s">
        <v>425</v>
      </c>
      <c r="B189" s="24" t="s">
        <v>427</v>
      </c>
      <c r="C189" s="24" t="s">
        <v>428</v>
      </c>
      <c r="D189" s="228">
        <v>32000</v>
      </c>
      <c r="E189" s="8">
        <v>44082</v>
      </c>
      <c r="F189" s="8">
        <v>44082</v>
      </c>
      <c r="G189" s="20">
        <v>0</v>
      </c>
      <c r="H189" s="17">
        <f>IF(I189&lt;=32000,$F$5+(I189/24),"error")</f>
        <v>45612</v>
      </c>
      <c r="I189" s="18">
        <f>D189-($F$4-G189)</f>
        <v>21648</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44917.208333333336</v>
      </c>
      <c r="I190" s="18">
        <f>D190-($F$4-G190)</f>
        <v>4973</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44917.208333333336</v>
      </c>
      <c r="I191" s="18">
        <f t="shared" ref="I191:I243" si="35">D191-($F$4-G191)</f>
        <v>4973</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44943.375</v>
      </c>
      <c r="I192" s="18">
        <f t="shared" si="35"/>
        <v>5601</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44943.375</v>
      </c>
      <c r="I193" s="18">
        <f t="shared" si="35"/>
        <v>5601</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44968.375</v>
      </c>
      <c r="I194" s="18">
        <f t="shared" si="35"/>
        <v>6201</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44967.541666666664</v>
      </c>
      <c r="I195" s="18">
        <f t="shared" si="35"/>
        <v>6181</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44833.875</v>
      </c>
      <c r="I196" s="18">
        <f t="shared" si="35"/>
        <v>2973</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44833.875</v>
      </c>
      <c r="I197" s="18">
        <f t="shared" si="35"/>
        <v>2973</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44860.041666666664</v>
      </c>
      <c r="I198" s="18">
        <f t="shared" si="35"/>
        <v>3601</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44860.041666666664</v>
      </c>
      <c r="I199" s="18">
        <f t="shared" si="35"/>
        <v>3601</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44885.041666666664</v>
      </c>
      <c r="I200" s="18">
        <f t="shared" si="35"/>
        <v>4201</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44884.208333333336</v>
      </c>
      <c r="I201" s="18">
        <f t="shared" si="35"/>
        <v>4181</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45612</v>
      </c>
      <c r="I202" s="18">
        <f t="shared" si="35"/>
        <v>21648</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45612</v>
      </c>
      <c r="I203" s="18">
        <f t="shared" si="35"/>
        <v>21648</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45612</v>
      </c>
      <c r="I204" s="18">
        <f t="shared" si="35"/>
        <v>21648</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45612</v>
      </c>
      <c r="I205" s="18">
        <f t="shared" si="35"/>
        <v>21648</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45612</v>
      </c>
      <c r="I206" s="18">
        <f t="shared" si="35"/>
        <v>21648</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45612</v>
      </c>
      <c r="I207" s="18">
        <f t="shared" si="35"/>
        <v>21648</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44917.208333333336</v>
      </c>
      <c r="I208" s="18">
        <f t="shared" si="35"/>
        <v>4973</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44917.208333333336</v>
      </c>
      <c r="I209" s="18">
        <f t="shared" si="35"/>
        <v>4973</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44943.375</v>
      </c>
      <c r="I210" s="18">
        <f t="shared" si="35"/>
        <v>5601</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44943.375</v>
      </c>
      <c r="I211" s="18">
        <f t="shared" si="35"/>
        <v>5601</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44956.791666666664</v>
      </c>
      <c r="I212" s="18">
        <f t="shared" si="35"/>
        <v>5923</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44956.791666666664</v>
      </c>
      <c r="I213" s="18">
        <f t="shared" si="35"/>
        <v>5923</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44790.125</v>
      </c>
      <c r="I214" s="18">
        <f t="shared" si="35"/>
        <v>1923</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44790.125</v>
      </c>
      <c r="I215" s="18">
        <f t="shared" si="35"/>
        <v>1923</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44790.125</v>
      </c>
      <c r="I216" s="18">
        <f t="shared" si="35"/>
        <v>1923</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44790.125</v>
      </c>
      <c r="I217" s="18">
        <f t="shared" si="35"/>
        <v>1923</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44790.125</v>
      </c>
      <c r="I218" s="18">
        <f t="shared" si="35"/>
        <v>1923</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44777.166666666664</v>
      </c>
      <c r="I219" s="18">
        <f t="shared" si="35"/>
        <v>1612</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44968.375</v>
      </c>
      <c r="I220" s="18">
        <f t="shared" si="35"/>
        <v>6201</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44956.75</v>
      </c>
      <c r="I221" s="18">
        <f t="shared" si="35"/>
        <v>5922</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44968.375</v>
      </c>
      <c r="I222" s="18">
        <f t="shared" si="35"/>
        <v>6201</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44968.375</v>
      </c>
      <c r="I223" s="18">
        <f t="shared" si="35"/>
        <v>6201</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44968.375</v>
      </c>
      <c r="I224" s="18">
        <f t="shared" si="35"/>
        <v>6201</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44943.833333333336</v>
      </c>
      <c r="I225" s="18">
        <f t="shared" si="35"/>
        <v>5612</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44956.791666666664</v>
      </c>
      <c r="I226" s="18">
        <f t="shared" si="35"/>
        <v>5923</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44956.791666666664</v>
      </c>
      <c r="I227" s="18">
        <f t="shared" si="35"/>
        <v>5923</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44956.791666666664</v>
      </c>
      <c r="I228" s="18">
        <f t="shared" si="35"/>
        <v>5923</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44956.791666666664</v>
      </c>
      <c r="I229" s="18">
        <f t="shared" si="35"/>
        <v>5923</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44956.791666666664</v>
      </c>
      <c r="I230" s="18">
        <f t="shared" si="35"/>
        <v>5923</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44956.791666666664</v>
      </c>
      <c r="I231" s="18">
        <f t="shared" si="35"/>
        <v>5923</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44956.791666666664</v>
      </c>
      <c r="I232" s="18">
        <f t="shared" si="35"/>
        <v>5923</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44956.791666666664</v>
      </c>
      <c r="I233" s="18">
        <f t="shared" si="35"/>
        <v>5923</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44956.791666666664</v>
      </c>
      <c r="I234" s="18">
        <f t="shared" si="35"/>
        <v>5923</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44956.791666666664</v>
      </c>
      <c r="I235" s="18">
        <f t="shared" si="35"/>
        <v>5923</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44956.791666666664</v>
      </c>
      <c r="I236" s="18">
        <f t="shared" si="35"/>
        <v>5923</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44943.833333333336</v>
      </c>
      <c r="I237" s="18">
        <f t="shared" si="35"/>
        <v>5612</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44956.791666666664</v>
      </c>
      <c r="I238" s="18">
        <f t="shared" si="35"/>
        <v>5923</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44956.791666666664</v>
      </c>
      <c r="I239" s="18">
        <f t="shared" si="35"/>
        <v>5923</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44956.791666666664</v>
      </c>
      <c r="I240" s="18">
        <f t="shared" si="35"/>
        <v>5923</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44956.791666666664</v>
      </c>
      <c r="I241" s="18">
        <f t="shared" si="35"/>
        <v>5923</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44956.791666666664</v>
      </c>
      <c r="I242" s="18">
        <f t="shared" si="35"/>
        <v>5923</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44943.833333333336</v>
      </c>
      <c r="I243" s="18">
        <f t="shared" si="35"/>
        <v>5612</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44956.791666666664</v>
      </c>
      <c r="I244" s="18">
        <f>D244-($F$4-G244)</f>
        <v>5923</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44956.791666666664</v>
      </c>
      <c r="I245" s="18">
        <f t="shared" ref="I245:I249" si="43">D245-($F$4-G245)</f>
        <v>5923</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44956.791666666664</v>
      </c>
      <c r="I246" s="18">
        <f t="shared" si="43"/>
        <v>5923</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44956.791666666664</v>
      </c>
      <c r="I247" s="18">
        <f t="shared" si="43"/>
        <v>5923</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44956.791666666664</v>
      </c>
      <c r="I248" s="18">
        <f t="shared" si="43"/>
        <v>5923</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44943.833333333336</v>
      </c>
      <c r="I249" s="18">
        <f t="shared" si="43"/>
        <v>5612</v>
      </c>
      <c r="J249" s="12" t="str">
        <f t="shared" si="37"/>
        <v>NOT DUE</v>
      </c>
      <c r="K249" s="26"/>
      <c r="L249" s="15"/>
    </row>
    <row r="250" spans="1:12" ht="25.5" customHeight="1">
      <c r="A250" s="271" t="s">
        <v>524</v>
      </c>
      <c r="B250" s="24" t="s">
        <v>506</v>
      </c>
      <c r="C250" s="24" t="s">
        <v>2091</v>
      </c>
      <c r="D250" s="32" t="s">
        <v>1</v>
      </c>
      <c r="E250" s="8">
        <v>44082</v>
      </c>
      <c r="F250" s="366">
        <v>44710</v>
      </c>
      <c r="G250" s="82"/>
      <c r="H250" s="10">
        <f>F250+(1)</f>
        <v>44711</v>
      </c>
      <c r="I250" s="11">
        <f ca="1">IF(ISBLANK(H250),"",H250-DATE(YEAR(NOW()),MONTH(NOW()),DAY(NOW())))</f>
        <v>0</v>
      </c>
      <c r="J250" s="12" t="str">
        <f t="shared" ca="1" si="37"/>
        <v>DUE</v>
      </c>
      <c r="K250" s="24" t="s">
        <v>510</v>
      </c>
      <c r="L250" s="15"/>
    </row>
    <row r="251" spans="1:12" ht="24" customHeight="1">
      <c r="A251" s="271" t="s">
        <v>525</v>
      </c>
      <c r="B251" s="24" t="s">
        <v>506</v>
      </c>
      <c r="C251" s="24" t="s">
        <v>507</v>
      </c>
      <c r="D251" s="32" t="s">
        <v>1</v>
      </c>
      <c r="E251" s="8">
        <v>44082</v>
      </c>
      <c r="F251" s="366">
        <v>44710</v>
      </c>
      <c r="G251" s="82"/>
      <c r="H251" s="10">
        <f>F251+(1)</f>
        <v>44711</v>
      </c>
      <c r="I251" s="11">
        <f ca="1">IF(ISBLANK(H251),"",H251-DATE(YEAR(NOW()),MONTH(NOW()),DAY(NOW())))</f>
        <v>0</v>
      </c>
      <c r="J251" s="12" t="str">
        <f t="shared" ca="1" si="37"/>
        <v>DUE</v>
      </c>
      <c r="K251" s="24" t="s">
        <v>511</v>
      </c>
      <c r="L251" s="15"/>
    </row>
    <row r="252" spans="1:12" ht="24" customHeight="1">
      <c r="A252" s="271" t="s">
        <v>526</v>
      </c>
      <c r="B252" s="24" t="s">
        <v>506</v>
      </c>
      <c r="C252" s="24" t="s">
        <v>508</v>
      </c>
      <c r="D252" s="32" t="s">
        <v>1</v>
      </c>
      <c r="E252" s="8">
        <v>44082</v>
      </c>
      <c r="F252" s="366">
        <v>44710</v>
      </c>
      <c r="G252" s="82"/>
      <c r="H252" s="10">
        <f>F252+(1)</f>
        <v>44711</v>
      </c>
      <c r="I252" s="11">
        <f ca="1">IF(ISBLANK(H252),"",H252-DATE(YEAR(NOW()),MONTH(NOW()),DAY(NOW())))</f>
        <v>0</v>
      </c>
      <c r="J252" s="12" t="str">
        <f t="shared" ca="1" si="37"/>
        <v>DUE</v>
      </c>
      <c r="K252" s="24" t="s">
        <v>512</v>
      </c>
      <c r="L252" s="15"/>
    </row>
    <row r="253" spans="1:12" ht="24" customHeight="1">
      <c r="A253" s="271" t="s">
        <v>527</v>
      </c>
      <c r="B253" s="24" t="s">
        <v>506</v>
      </c>
      <c r="C253" s="24" t="s">
        <v>509</v>
      </c>
      <c r="D253" s="32" t="s">
        <v>25</v>
      </c>
      <c r="E253" s="8">
        <v>44082</v>
      </c>
      <c r="F253" s="366">
        <v>44710</v>
      </c>
      <c r="G253" s="82"/>
      <c r="H253" s="10">
        <f>F253+(7)</f>
        <v>44717</v>
      </c>
      <c r="I253" s="11">
        <f ca="1">IF(ISBLANK(H253),"",H253-DATE(YEAR(NOW()),MONTH(NOW()),DAY(NOW())))</f>
        <v>6</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730</v>
      </c>
      <c r="J254" s="12" t="str">
        <f t="shared" ca="1" si="37"/>
        <v>NOT DUE</v>
      </c>
      <c r="K254" s="24" t="s">
        <v>519</v>
      </c>
      <c r="L254" s="15"/>
    </row>
    <row r="255" spans="1:12" ht="24" customHeight="1">
      <c r="A255" s="271" t="s">
        <v>529</v>
      </c>
      <c r="B255" s="24" t="s">
        <v>4968</v>
      </c>
      <c r="C255" s="24" t="s">
        <v>531</v>
      </c>
      <c r="D255" s="12" t="s">
        <v>4</v>
      </c>
      <c r="E255" s="8">
        <v>44082</v>
      </c>
      <c r="F255" s="366">
        <v>44708</v>
      </c>
      <c r="G255" s="82"/>
      <c r="H255" s="10">
        <f>F255+(30)</f>
        <v>44738</v>
      </c>
      <c r="I255" s="11">
        <f t="shared" ref="I255:I267" ca="1" si="44">IF(ISBLANK(H255),"",H255-DATE(YEAR(NOW()),MONTH(NOW()),DAY(NOW())))</f>
        <v>27</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45945.333333333336</v>
      </c>
      <c r="I256" s="18">
        <f t="shared" ref="I256:I257" si="45">D256-($F$4-G256)</f>
        <v>29648</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45945.333333333336</v>
      </c>
      <c r="I257" s="18">
        <f t="shared" si="45"/>
        <v>29648</v>
      </c>
      <c r="J257" s="12" t="str">
        <f t="shared" si="37"/>
        <v>NOT DUE</v>
      </c>
      <c r="K257" s="26"/>
      <c r="L257" s="15"/>
    </row>
    <row r="258" spans="1:12" ht="24">
      <c r="A258" s="209" t="s">
        <v>536</v>
      </c>
      <c r="B258" s="24" t="s">
        <v>538</v>
      </c>
      <c r="C258" s="24" t="s">
        <v>539</v>
      </c>
      <c r="D258" s="34">
        <v>150</v>
      </c>
      <c r="E258" s="366">
        <v>44082</v>
      </c>
      <c r="F258" s="366">
        <v>44703</v>
      </c>
      <c r="G258" s="304">
        <v>10247</v>
      </c>
      <c r="H258" s="17">
        <f>IF(I258&lt;=250,$F$5+(I258/24),"error")</f>
        <v>44711.875</v>
      </c>
      <c r="I258" s="18">
        <f>D258-($F$4-G258)</f>
        <v>45</v>
      </c>
      <c r="J258" s="12" t="str">
        <f t="shared" si="37"/>
        <v>NOT DUE</v>
      </c>
      <c r="K258" s="24"/>
      <c r="L258" s="283" t="s">
        <v>4927</v>
      </c>
    </row>
    <row r="259" spans="1:12" ht="36">
      <c r="A259" s="271" t="s">
        <v>537</v>
      </c>
      <c r="B259" s="24" t="s">
        <v>540</v>
      </c>
      <c r="C259" s="24" t="s">
        <v>539</v>
      </c>
      <c r="D259" s="32" t="s">
        <v>1</v>
      </c>
      <c r="E259" s="8">
        <v>44100</v>
      </c>
      <c r="F259" s="366">
        <v>44710</v>
      </c>
      <c r="G259" s="82"/>
      <c r="H259" s="10">
        <f>F259+(1)</f>
        <v>44711</v>
      </c>
      <c r="I259" s="11">
        <f t="shared" ca="1" si="44"/>
        <v>0</v>
      </c>
      <c r="J259" s="12" t="str">
        <f t="shared" ca="1" si="37"/>
        <v>DUE</v>
      </c>
      <c r="K259" s="24" t="s">
        <v>547</v>
      </c>
      <c r="L259" s="15"/>
    </row>
    <row r="260" spans="1:12" ht="36">
      <c r="A260" s="209" t="s">
        <v>544</v>
      </c>
      <c r="B260" s="24" t="s">
        <v>541</v>
      </c>
      <c r="C260" s="24" t="s">
        <v>539</v>
      </c>
      <c r="D260" s="34">
        <v>250</v>
      </c>
      <c r="E260" s="366">
        <v>44082</v>
      </c>
      <c r="F260" s="366">
        <v>44710</v>
      </c>
      <c r="G260" s="82"/>
      <c r="H260" s="10">
        <f>F260+(1)</f>
        <v>44711</v>
      </c>
      <c r="I260" s="11">
        <f t="shared" ca="1" si="44"/>
        <v>0</v>
      </c>
      <c r="J260" s="12" t="str">
        <f t="shared" ca="1" si="37"/>
        <v>DUE</v>
      </c>
      <c r="K260" s="24"/>
      <c r="L260" s="283" t="s">
        <v>3400</v>
      </c>
    </row>
    <row r="261" spans="1:12">
      <c r="A261" s="271" t="s">
        <v>545</v>
      </c>
      <c r="B261" s="24" t="s">
        <v>542</v>
      </c>
      <c r="C261" s="24" t="s">
        <v>543</v>
      </c>
      <c r="D261" s="32" t="s">
        <v>1</v>
      </c>
      <c r="E261" s="8">
        <v>44082</v>
      </c>
      <c r="F261" s="366">
        <v>44710</v>
      </c>
      <c r="G261" s="82"/>
      <c r="H261" s="10">
        <f>F261+(1)</f>
        <v>44711</v>
      </c>
      <c r="I261" s="11">
        <f t="shared" ca="1" si="44"/>
        <v>0</v>
      </c>
      <c r="J261" s="12" t="str">
        <f t="shared" ref="J261:J315" ca="1" si="46">IF(I261="","",IF(I261=0,"DUE",IF(I261&lt;0,"OVERDUE","NOT DUE")))</f>
        <v>DUE</v>
      </c>
      <c r="K261" s="24"/>
      <c r="L261" s="15"/>
    </row>
    <row r="262" spans="1:12" ht="24">
      <c r="A262" s="271" t="s">
        <v>546</v>
      </c>
      <c r="B262" s="170" t="s">
        <v>542</v>
      </c>
      <c r="C262" s="24" t="s">
        <v>539</v>
      </c>
      <c r="D262" s="34">
        <v>250</v>
      </c>
      <c r="E262" s="8">
        <v>44082</v>
      </c>
      <c r="F262" s="366">
        <v>44708</v>
      </c>
      <c r="G262" s="20">
        <v>10247</v>
      </c>
      <c r="H262" s="17">
        <f>F262+(10.5)</f>
        <v>44718.5</v>
      </c>
      <c r="I262" s="18">
        <f>D262-($F$4-G262)</f>
        <v>145</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44778.666666666664</v>
      </c>
      <c r="I263" s="18">
        <f>D263-($F$4-G263)</f>
        <v>1648</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44778.666666666664</v>
      </c>
      <c r="I264" s="18">
        <f>D264-($F$4-G264)</f>
        <v>1648</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45278.666666666664</v>
      </c>
      <c r="I265" s="18">
        <f>D265-($F$4-G265)</f>
        <v>13648</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44943.375</v>
      </c>
      <c r="I266" s="18">
        <f>D266-($F$4-G266)</f>
        <v>5601</v>
      </c>
      <c r="J266" s="12" t="str">
        <f t="shared" si="46"/>
        <v>NOT DUE</v>
      </c>
      <c r="K266" s="24" t="s">
        <v>353</v>
      </c>
      <c r="L266" s="15"/>
    </row>
    <row r="267" spans="1:12" ht="24">
      <c r="A267" s="271" t="s">
        <v>3902</v>
      </c>
      <c r="B267" s="24" t="s">
        <v>554</v>
      </c>
      <c r="C267" s="24" t="s">
        <v>555</v>
      </c>
      <c r="D267" s="12" t="s">
        <v>1</v>
      </c>
      <c r="E267" s="8">
        <v>44082</v>
      </c>
      <c r="F267" s="366">
        <v>44710</v>
      </c>
      <c r="G267" s="82"/>
      <c r="H267" s="10">
        <f>F267+(1)</f>
        <v>44711</v>
      </c>
      <c r="I267" s="11">
        <f t="shared" ca="1" si="44"/>
        <v>0</v>
      </c>
      <c r="J267" s="12" t="str">
        <f t="shared" ca="1" si="46"/>
        <v>DUE</v>
      </c>
      <c r="K267" s="24" t="s">
        <v>558</v>
      </c>
      <c r="L267" s="15"/>
    </row>
    <row r="268" spans="1:12" ht="24">
      <c r="A268" s="12" t="s">
        <v>3903</v>
      </c>
      <c r="B268" s="24" t="s">
        <v>559</v>
      </c>
      <c r="C268" s="24" t="s">
        <v>560</v>
      </c>
      <c r="D268" s="40">
        <v>8000</v>
      </c>
      <c r="E268" s="8">
        <v>44082</v>
      </c>
      <c r="F268" s="366">
        <v>44571</v>
      </c>
      <c r="G268" s="304">
        <v>7953</v>
      </c>
      <c r="H268" s="17">
        <f>IF(I268&lt;=8000,$F$5+(I268/24),"error")</f>
        <v>44943.375</v>
      </c>
      <c r="I268" s="18">
        <f>D268-($F$4-G268)</f>
        <v>5601</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44943.375</v>
      </c>
      <c r="I269" s="18">
        <f>D269-($F$4-G269)</f>
        <v>5601</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44943.375</v>
      </c>
      <c r="I270" s="18">
        <f t="shared" ref="I270:I283" si="47">D270-($F$4-G270)</f>
        <v>5601</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44943.375</v>
      </c>
      <c r="I271" s="18">
        <f t="shared" si="47"/>
        <v>5601</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44778.666666666664</v>
      </c>
      <c r="I272" s="18">
        <f t="shared" si="47"/>
        <v>1648</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44943.375</v>
      </c>
      <c r="I273" s="18">
        <f t="shared" si="47"/>
        <v>5601</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44943.375</v>
      </c>
      <c r="I274" s="18">
        <f t="shared" si="47"/>
        <v>5601</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44943.375</v>
      </c>
      <c r="I275" s="18">
        <f t="shared" si="47"/>
        <v>5601</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44943.375</v>
      </c>
      <c r="I276" s="18">
        <f t="shared" si="47"/>
        <v>5601</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44943.375</v>
      </c>
      <c r="I277" s="18">
        <f t="shared" si="47"/>
        <v>5601</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44943.375</v>
      </c>
      <c r="I278" s="18">
        <f t="shared" si="47"/>
        <v>5601</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44945.333333333336</v>
      </c>
      <c r="I279" s="18">
        <f t="shared" si="47"/>
        <v>5648</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44943.375</v>
      </c>
      <c r="I280" s="18">
        <f t="shared" si="47"/>
        <v>5601</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45612</v>
      </c>
      <c r="I281" s="18">
        <f t="shared" si="47"/>
        <v>21648</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44893.5</v>
      </c>
      <c r="I282" s="18">
        <f t="shared" si="47"/>
        <v>4404</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44893.5</v>
      </c>
      <c r="I283" s="18">
        <f t="shared" si="47"/>
        <v>4404</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1561</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1561</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57</v>
      </c>
      <c r="J286" s="12" t="str">
        <f t="shared" ca="1" si="46"/>
        <v>NOT DUE</v>
      </c>
      <c r="K286" s="26"/>
      <c r="L286" s="15" t="s">
        <v>4977</v>
      </c>
    </row>
    <row r="287" spans="1:12" ht="28.5" customHeight="1">
      <c r="A287" s="270" t="s">
        <v>3922</v>
      </c>
      <c r="B287" s="24" t="s">
        <v>3896</v>
      </c>
      <c r="C287" s="24" t="s">
        <v>3897</v>
      </c>
      <c r="D287" s="228">
        <v>2400</v>
      </c>
      <c r="E287" s="8">
        <v>44082</v>
      </c>
      <c r="F287" s="366">
        <v>44688</v>
      </c>
      <c r="G287" s="20">
        <v>10010</v>
      </c>
      <c r="H287" s="17">
        <f>IF(I287&lt;=8000,$F$5+(I287/24),"error")</f>
        <v>44795.75</v>
      </c>
      <c r="I287" s="18">
        <f t="shared" ref="I287:I308" si="50">D287-($F$4-G287)</f>
        <v>2058</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44778.666666666664</v>
      </c>
      <c r="I288" s="196">
        <f t="shared" si="50"/>
        <v>1648</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44778.666666666664</v>
      </c>
      <c r="I289" s="196">
        <f t="shared" si="50"/>
        <v>1648</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44778.666666666664</v>
      </c>
      <c r="I290" s="196">
        <f t="shared" si="50"/>
        <v>1648</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44778.666666666664</v>
      </c>
      <c r="I291" s="196">
        <f t="shared" si="50"/>
        <v>1648</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44778.666666666664</v>
      </c>
      <c r="I292" s="196">
        <f t="shared" si="50"/>
        <v>1648</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44778.666666666664</v>
      </c>
      <c r="I293" s="196">
        <f>D293-($F$4-G293)</f>
        <v>1648</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44943.708333333336</v>
      </c>
      <c r="I294" s="196">
        <f t="shared" si="50"/>
        <v>5609</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44943.708333333336</v>
      </c>
      <c r="I295" s="196">
        <f t="shared" si="50"/>
        <v>5609</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44943.708333333336</v>
      </c>
      <c r="I296" s="196">
        <f t="shared" si="50"/>
        <v>5609</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44943.708333333336</v>
      </c>
      <c r="I297" s="196">
        <f t="shared" si="50"/>
        <v>5609</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44943.708333333336</v>
      </c>
      <c r="I298" s="196">
        <f t="shared" si="50"/>
        <v>5609</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44943.708333333336</v>
      </c>
      <c r="I299" s="196">
        <f t="shared" si="50"/>
        <v>5609</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44777.041666666664</v>
      </c>
      <c r="I300" s="196">
        <f t="shared" si="50"/>
        <v>1609</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44943.708333333336</v>
      </c>
      <c r="I301" s="196">
        <f t="shared" si="50"/>
        <v>5609</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45612</v>
      </c>
      <c r="I302" s="196">
        <f t="shared" si="50"/>
        <v>21648</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45612</v>
      </c>
      <c r="I303" s="196">
        <f t="shared" si="50"/>
        <v>21648</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45612</v>
      </c>
      <c r="I304" s="196">
        <f t="shared" si="50"/>
        <v>21648</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45612</v>
      </c>
      <c r="I305" s="196">
        <f t="shared" si="50"/>
        <v>21648</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45612</v>
      </c>
      <c r="I306" s="196">
        <f t="shared" si="50"/>
        <v>21648</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45945.333333333336</v>
      </c>
      <c r="I307" s="196">
        <f t="shared" si="50"/>
        <v>29648</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45945.333333333336</v>
      </c>
      <c r="I308" s="196">
        <f t="shared" si="50"/>
        <v>29648</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45945.333333333336</v>
      </c>
      <c r="I309" s="196">
        <f>D309-($F$4-G309)</f>
        <v>29648</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45612</v>
      </c>
      <c r="I310" s="196">
        <f t="shared" ref="I310" si="56">D310-($F$4-G310)</f>
        <v>21648</v>
      </c>
      <c r="J310" s="197" t="str">
        <f t="shared" si="46"/>
        <v>NOT DUE</v>
      </c>
      <c r="K310" s="194" t="s">
        <v>4524</v>
      </c>
      <c r="L310" s="15"/>
    </row>
    <row r="311" spans="1:16" ht="24">
      <c r="A311" s="273" t="s">
        <v>4628</v>
      </c>
      <c r="B311" s="194" t="s">
        <v>4525</v>
      </c>
      <c r="C311" s="194" t="s">
        <v>4526</v>
      </c>
      <c r="D311" s="195">
        <v>200</v>
      </c>
      <c r="E311" s="8">
        <v>44082</v>
      </c>
      <c r="F311" s="366">
        <v>44703</v>
      </c>
      <c r="G311" s="20">
        <v>10240</v>
      </c>
      <c r="H311" s="198">
        <f>IF(I311&lt;=200,$F$5+(I311/24),"error")</f>
        <v>44713.666666666664</v>
      </c>
      <c r="I311" s="196">
        <f>D311-($F$4-G311)</f>
        <v>88</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45945.333333333336</v>
      </c>
      <c r="I312" s="196">
        <f t="shared" ref="I312:I315" si="57">D312-($F$4-G312)</f>
        <v>29648</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45945.333333333336</v>
      </c>
      <c r="I313" s="196">
        <f t="shared" si="57"/>
        <v>29648</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44943.708333333336</v>
      </c>
      <c r="I314" s="196">
        <f t="shared" si="57"/>
        <v>5609</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45612</v>
      </c>
      <c r="I315" s="196">
        <f t="shared" si="57"/>
        <v>21648</v>
      </c>
      <c r="J315" s="197" t="str">
        <f t="shared" si="46"/>
        <v>NOT DUE</v>
      </c>
      <c r="K315" s="262"/>
      <c r="L315" s="15"/>
    </row>
    <row r="316" spans="1:16" ht="24" customHeight="1">
      <c r="A316" s="272" t="s">
        <v>4633</v>
      </c>
      <c r="B316" s="194" t="s">
        <v>4612</v>
      </c>
      <c r="C316" s="194" t="s">
        <v>4109</v>
      </c>
      <c r="D316" s="202" t="s">
        <v>4</v>
      </c>
      <c r="E316" s="8">
        <v>44082</v>
      </c>
      <c r="F316" s="366">
        <v>44681</v>
      </c>
      <c r="G316" s="82"/>
      <c r="H316" s="264">
        <f>F316+(30)</f>
        <v>44711</v>
      </c>
      <c r="I316" s="265">
        <f t="shared" ref="I316" ca="1" si="60">IF(ISBLANK(H316),"",H316-DATE(YEAR(NOW()),MONTH(NOW()),DAY(NOW())))</f>
        <v>0</v>
      </c>
      <c r="J316" s="197" t="str">
        <f t="shared" ref="J316" ca="1" si="61">IF(I316="","",IF(I316=0,"DUE",IF(I316&lt;0,"OVERDUE","NOT DUE")))</f>
        <v>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28"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1607</v>
      </c>
      <c r="D3" s="521" t="s">
        <v>12</v>
      </c>
      <c r="E3" s="521"/>
      <c r="F3" s="249" t="s">
        <v>2525</v>
      </c>
    </row>
    <row r="4" spans="1:12" ht="18" customHeight="1">
      <c r="A4" s="520" t="s">
        <v>74</v>
      </c>
      <c r="B4" s="520"/>
      <c r="C4" s="29" t="s">
        <v>4662</v>
      </c>
      <c r="D4" s="521" t="s">
        <v>2072</v>
      </c>
      <c r="E4" s="521"/>
      <c r="F4" s="246">
        <f>'Running Hours'!B33</f>
        <v>9330</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45154.583333333336</v>
      </c>
      <c r="I8" s="18">
        <f t="shared" ref="I8:I19" si="0">D8-($F$4-G8)</f>
        <v>10670</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44732.25</v>
      </c>
      <c r="I9" s="18">
        <f t="shared" si="0"/>
        <v>534</v>
      </c>
      <c r="J9" s="12" t="str">
        <f t="shared" si="1"/>
        <v>NOT DUE</v>
      </c>
      <c r="K9" s="24"/>
      <c r="L9" s="15"/>
    </row>
    <row r="10" spans="1:12">
      <c r="A10" s="12" t="s">
        <v>2528</v>
      </c>
      <c r="B10" s="24" t="s">
        <v>1533</v>
      </c>
      <c r="C10" s="24" t="s">
        <v>1588</v>
      </c>
      <c r="D10" s="34">
        <v>8000</v>
      </c>
      <c r="E10" s="8">
        <v>44082</v>
      </c>
      <c r="F10" s="306">
        <v>44478</v>
      </c>
      <c r="G10" s="304">
        <v>5405</v>
      </c>
      <c r="H10" s="17">
        <f>IF(I10&lt;=8000,$F$5+(I10/24),"error")</f>
        <v>44879.791666666664</v>
      </c>
      <c r="I10" s="18">
        <f t="shared" si="0"/>
        <v>4075</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45379.791666666664</v>
      </c>
      <c r="I11" s="18">
        <f t="shared" si="0"/>
        <v>16075</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44879.791666666664</v>
      </c>
      <c r="I12" s="18">
        <f t="shared" si="0"/>
        <v>4075</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45379.791666666664</v>
      </c>
      <c r="I13" s="18">
        <f t="shared" si="0"/>
        <v>16075</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44991.625</v>
      </c>
      <c r="I14" s="18">
        <f t="shared" si="0"/>
        <v>6759</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44991.625</v>
      </c>
      <c r="I15" s="18">
        <f t="shared" si="0"/>
        <v>6759</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44991.625</v>
      </c>
      <c r="I16" s="18">
        <f t="shared" si="0"/>
        <v>6759</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44732.25</v>
      </c>
      <c r="I17" s="18">
        <f t="shared" si="0"/>
        <v>534</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44879.791666666664</v>
      </c>
      <c r="I18" s="18">
        <f t="shared" si="0"/>
        <v>4075</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44879.791666666664</v>
      </c>
      <c r="I19" s="18">
        <f t="shared" si="0"/>
        <v>4075</v>
      </c>
      <c r="J19" s="12" t="str">
        <f t="shared" si="1"/>
        <v>NOT DUE</v>
      </c>
      <c r="K19" s="24"/>
      <c r="L19" s="15"/>
    </row>
    <row r="20" spans="1:12" ht="36">
      <c r="A20" s="271" t="s">
        <v>2538</v>
      </c>
      <c r="B20" s="24" t="s">
        <v>1042</v>
      </c>
      <c r="C20" s="24" t="s">
        <v>1043</v>
      </c>
      <c r="D20" s="34" t="s">
        <v>1</v>
      </c>
      <c r="E20" s="8">
        <v>44082</v>
      </c>
      <c r="F20" s="366">
        <v>44710</v>
      </c>
      <c r="G20" s="52"/>
      <c r="H20" s="10">
        <f>F20+1</f>
        <v>44711</v>
      </c>
      <c r="I20" s="11">
        <f t="shared" ref="I20:I39" ca="1" si="3">IF(ISBLANK(H20),"",H20-DATE(YEAR(NOW()),MONTH(NOW()),DAY(NOW())))</f>
        <v>0</v>
      </c>
      <c r="J20" s="12" t="str">
        <f t="shared" ca="1" si="1"/>
        <v>NOT DUE</v>
      </c>
      <c r="K20" s="24" t="s">
        <v>1072</v>
      </c>
      <c r="L20" s="15"/>
    </row>
    <row r="21" spans="1:12" ht="36">
      <c r="A21" s="271" t="s">
        <v>2539</v>
      </c>
      <c r="B21" s="24" t="s">
        <v>1044</v>
      </c>
      <c r="C21" s="24" t="s">
        <v>1045</v>
      </c>
      <c r="D21" s="34" t="s">
        <v>1</v>
      </c>
      <c r="E21" s="8">
        <v>44082</v>
      </c>
      <c r="F21" s="366">
        <v>44710</v>
      </c>
      <c r="G21" s="52"/>
      <c r="H21" s="10">
        <f t="shared" ref="H21:H22" si="4">F21+1</f>
        <v>44711</v>
      </c>
      <c r="I21" s="11">
        <f t="shared" ca="1" si="3"/>
        <v>0</v>
      </c>
      <c r="J21" s="12" t="str">
        <f t="shared" ca="1" si="1"/>
        <v>NOT DUE</v>
      </c>
      <c r="K21" s="24" t="s">
        <v>1073</v>
      </c>
      <c r="L21" s="15"/>
    </row>
    <row r="22" spans="1:12" ht="36">
      <c r="A22" s="271" t="s">
        <v>2540</v>
      </c>
      <c r="B22" s="24" t="s">
        <v>1046</v>
      </c>
      <c r="C22" s="24" t="s">
        <v>1047</v>
      </c>
      <c r="D22" s="34" t="s">
        <v>1</v>
      </c>
      <c r="E22" s="8">
        <v>44082</v>
      </c>
      <c r="F22" s="366">
        <v>44710</v>
      </c>
      <c r="G22" s="52"/>
      <c r="H22" s="10">
        <f t="shared" si="4"/>
        <v>44711</v>
      </c>
      <c r="I22" s="11">
        <f t="shared" ca="1" si="3"/>
        <v>0</v>
      </c>
      <c r="J22" s="12" t="str">
        <f t="shared" ca="1" si="1"/>
        <v>NOT DUE</v>
      </c>
      <c r="K22" s="24" t="s">
        <v>1074</v>
      </c>
      <c r="L22" s="15"/>
    </row>
    <row r="23" spans="1:12" ht="38.25" customHeight="1">
      <c r="A23" s="274" t="s">
        <v>2541</v>
      </c>
      <c r="B23" s="24" t="s">
        <v>1048</v>
      </c>
      <c r="C23" s="24" t="s">
        <v>1049</v>
      </c>
      <c r="D23" s="34" t="s">
        <v>4</v>
      </c>
      <c r="E23" s="8">
        <v>44082</v>
      </c>
      <c r="F23" s="366">
        <v>44710</v>
      </c>
      <c r="G23" s="52"/>
      <c r="H23" s="10">
        <f>F23+30</f>
        <v>44740</v>
      </c>
      <c r="I23" s="11">
        <f t="shared" ca="1" si="3"/>
        <v>29</v>
      </c>
      <c r="J23" s="12" t="str">
        <f t="shared" ca="1" si="1"/>
        <v>NOT DUE</v>
      </c>
      <c r="K23" s="24" t="s">
        <v>1075</v>
      </c>
      <c r="L23" s="15"/>
    </row>
    <row r="24" spans="1:12" ht="24">
      <c r="A24" s="271" t="s">
        <v>2542</v>
      </c>
      <c r="B24" s="24" t="s">
        <v>1050</v>
      </c>
      <c r="C24" s="24" t="s">
        <v>1051</v>
      </c>
      <c r="D24" s="34" t="s">
        <v>1</v>
      </c>
      <c r="E24" s="8">
        <v>44082</v>
      </c>
      <c r="F24" s="366">
        <v>44710</v>
      </c>
      <c r="G24" s="52"/>
      <c r="H24" s="10">
        <f>F24+1</f>
        <v>44711</v>
      </c>
      <c r="I24" s="11">
        <f t="shared" ca="1" si="3"/>
        <v>0</v>
      </c>
      <c r="J24" s="12" t="str">
        <f t="shared" ca="1" si="1"/>
        <v>NOT DUE</v>
      </c>
      <c r="K24" s="24" t="s">
        <v>1076</v>
      </c>
      <c r="L24" s="15"/>
    </row>
    <row r="25" spans="1:12" ht="26.45" customHeight="1">
      <c r="A25" s="271" t="s">
        <v>2543</v>
      </c>
      <c r="B25" s="24" t="s">
        <v>1052</v>
      </c>
      <c r="C25" s="24" t="s">
        <v>1053</v>
      </c>
      <c r="D25" s="34" t="s">
        <v>1</v>
      </c>
      <c r="E25" s="8">
        <v>44082</v>
      </c>
      <c r="F25" s="366">
        <v>44710</v>
      </c>
      <c r="G25" s="52"/>
      <c r="H25" s="10">
        <f t="shared" ref="H25:H27" si="5">F25+1</f>
        <v>44711</v>
      </c>
      <c r="I25" s="11">
        <f t="shared" ca="1" si="3"/>
        <v>0</v>
      </c>
      <c r="J25" s="12" t="str">
        <f t="shared" ca="1" si="1"/>
        <v>NOT DUE</v>
      </c>
      <c r="K25" s="24" t="s">
        <v>1077</v>
      </c>
      <c r="L25" s="15"/>
    </row>
    <row r="26" spans="1:12" ht="26.45" customHeight="1">
      <c r="A26" s="271" t="s">
        <v>2544</v>
      </c>
      <c r="B26" s="24" t="s">
        <v>1054</v>
      </c>
      <c r="C26" s="24" t="s">
        <v>1055</v>
      </c>
      <c r="D26" s="34" t="s">
        <v>1</v>
      </c>
      <c r="E26" s="8">
        <v>44082</v>
      </c>
      <c r="F26" s="366">
        <v>44710</v>
      </c>
      <c r="G26" s="52"/>
      <c r="H26" s="10">
        <f t="shared" si="5"/>
        <v>44711</v>
      </c>
      <c r="I26" s="11">
        <f t="shared" ca="1" si="3"/>
        <v>0</v>
      </c>
      <c r="J26" s="12" t="str">
        <f t="shared" ca="1" si="1"/>
        <v>NOT DUE</v>
      </c>
      <c r="K26" s="24" t="s">
        <v>1077</v>
      </c>
      <c r="L26" s="15"/>
    </row>
    <row r="27" spans="1:12" ht="26.45" customHeight="1">
      <c r="A27" s="271" t="s">
        <v>2545</v>
      </c>
      <c r="B27" s="24" t="s">
        <v>1056</v>
      </c>
      <c r="C27" s="24" t="s">
        <v>1043</v>
      </c>
      <c r="D27" s="34" t="s">
        <v>1</v>
      </c>
      <c r="E27" s="8">
        <v>44082</v>
      </c>
      <c r="F27" s="366">
        <v>44710</v>
      </c>
      <c r="G27" s="52"/>
      <c r="H27" s="10">
        <f t="shared" si="5"/>
        <v>44711</v>
      </c>
      <c r="I27" s="11">
        <f t="shared" ca="1" si="3"/>
        <v>0</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12</v>
      </c>
      <c r="J28" s="12" t="str">
        <f t="shared" ca="1" si="1"/>
        <v>NOT DUE</v>
      </c>
      <c r="K28" s="24" t="s">
        <v>1077</v>
      </c>
      <c r="L28" s="15"/>
    </row>
    <row r="29" spans="1:12" ht="24">
      <c r="A29" s="274" t="s">
        <v>2547</v>
      </c>
      <c r="B29" s="24" t="s">
        <v>1059</v>
      </c>
      <c r="C29" s="24"/>
      <c r="D29" s="34" t="s">
        <v>4</v>
      </c>
      <c r="E29" s="8">
        <v>44082</v>
      </c>
      <c r="F29" s="366">
        <v>44689</v>
      </c>
      <c r="G29" s="52"/>
      <c r="H29" s="10">
        <f>F29+30</f>
        <v>44719</v>
      </c>
      <c r="I29" s="11">
        <f t="shared" ca="1" si="3"/>
        <v>8</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831</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831</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12</v>
      </c>
      <c r="J32" s="12" t="str">
        <f t="shared" ca="1" si="1"/>
        <v>NOT DUE</v>
      </c>
      <c r="K32" s="24" t="s">
        <v>1078</v>
      </c>
      <c r="L32" s="15"/>
    </row>
    <row r="33" spans="1:12" ht="15" customHeight="1">
      <c r="A33" s="271" t="s">
        <v>2551</v>
      </c>
      <c r="B33" s="24" t="s">
        <v>1546</v>
      </c>
      <c r="C33" s="24"/>
      <c r="D33" s="34" t="s">
        <v>1</v>
      </c>
      <c r="E33" s="8">
        <v>44082</v>
      </c>
      <c r="F33" s="366">
        <v>44710</v>
      </c>
      <c r="G33" s="52"/>
      <c r="H33" s="10">
        <f>F33+1</f>
        <v>44711</v>
      </c>
      <c r="I33" s="11">
        <f t="shared" ca="1" si="3"/>
        <v>0</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103</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103</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103</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103</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103</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103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1608</v>
      </c>
      <c r="D3" s="521" t="s">
        <v>12</v>
      </c>
      <c r="E3" s="521"/>
      <c r="F3" s="249" t="s">
        <v>2434</v>
      </c>
    </row>
    <row r="4" spans="1:12" ht="18" customHeight="1">
      <c r="A4" s="520" t="s">
        <v>74</v>
      </c>
      <c r="B4" s="520"/>
      <c r="C4" s="29" t="s">
        <v>4663</v>
      </c>
      <c r="D4" s="521" t="s">
        <v>2072</v>
      </c>
      <c r="E4" s="521"/>
      <c r="F4" s="246">
        <f>'Running Hours'!B28</f>
        <v>8386</v>
      </c>
    </row>
    <row r="5" spans="1:12" ht="18" customHeight="1">
      <c r="A5" s="520" t="s">
        <v>75</v>
      </c>
      <c r="B5" s="520"/>
      <c r="C5" s="30" t="s">
        <v>4653</v>
      </c>
      <c r="D5" s="521" t="s">
        <v>4549</v>
      </c>
      <c r="E5" s="521"/>
      <c r="F5" s="115">
        <f>'Running Hours'!$D3</f>
        <v>44710</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45193.916666666664</v>
      </c>
      <c r="I8" s="18">
        <f t="shared" ref="I8:I20" si="0">D8-($F$4-G8)</f>
        <v>11614</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45034.25</v>
      </c>
      <c r="I9" s="18">
        <f t="shared" si="0"/>
        <v>7782</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45034.25</v>
      </c>
      <c r="I10" s="18">
        <f t="shared" si="0"/>
        <v>7782</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44728.291666666664</v>
      </c>
      <c r="I11" s="18">
        <f t="shared" si="0"/>
        <v>439</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45034.25</v>
      </c>
      <c r="I12" s="18">
        <f t="shared" si="0"/>
        <v>7782</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45193.916666666664</v>
      </c>
      <c r="I13" s="18">
        <f t="shared" si="0"/>
        <v>11614</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45034.25</v>
      </c>
      <c r="I14" s="18">
        <f t="shared" si="0"/>
        <v>7782</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45034.25</v>
      </c>
      <c r="I15" s="18">
        <f t="shared" si="0"/>
        <v>7782</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45034.25</v>
      </c>
      <c r="I16" s="18">
        <f t="shared" si="0"/>
        <v>7782</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45193.916666666664</v>
      </c>
      <c r="I17" s="18">
        <f t="shared" si="0"/>
        <v>11614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45193.916666666664</v>
      </c>
      <c r="I18" s="18">
        <f t="shared" si="0"/>
        <v>11614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45193.916666666664</v>
      </c>
      <c r="I19" s="18">
        <f t="shared" si="0"/>
        <v>11614</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45034.25</v>
      </c>
      <c r="I20" s="18">
        <f t="shared" si="0"/>
        <v>7782</v>
      </c>
      <c r="J20" s="12" t="str">
        <f t="shared" si="1"/>
        <v>NOT DUE</v>
      </c>
      <c r="K20" s="24" t="s">
        <v>1626</v>
      </c>
      <c r="L20" s="15"/>
    </row>
    <row r="21" spans="1:12" ht="36">
      <c r="A21" s="271" t="s">
        <v>2448</v>
      </c>
      <c r="B21" s="24" t="s">
        <v>1042</v>
      </c>
      <c r="C21" s="24" t="s">
        <v>1043</v>
      </c>
      <c r="D21" s="34" t="s">
        <v>1</v>
      </c>
      <c r="E21" s="8">
        <v>44082</v>
      </c>
      <c r="F21" s="366">
        <v>44710</v>
      </c>
      <c r="G21" s="82"/>
      <c r="H21" s="10">
        <f>F21+1</f>
        <v>44711</v>
      </c>
      <c r="I21" s="11">
        <f t="shared" ref="I21:I41" ca="1" si="3">IF(ISBLANK(H21),"",H21-DATE(YEAR(NOW()),MONTH(NOW()),DAY(NOW())))</f>
        <v>0</v>
      </c>
      <c r="J21" s="12" t="str">
        <f t="shared" ca="1" si="1"/>
        <v>NOT DUE</v>
      </c>
      <c r="K21" s="24" t="s">
        <v>1072</v>
      </c>
      <c r="L21" s="15"/>
    </row>
    <row r="22" spans="1:12" ht="36">
      <c r="A22" s="271" t="s">
        <v>2449</v>
      </c>
      <c r="B22" s="24" t="s">
        <v>1044</v>
      </c>
      <c r="C22" s="24" t="s">
        <v>1045</v>
      </c>
      <c r="D22" s="34" t="s">
        <v>1</v>
      </c>
      <c r="E22" s="8">
        <v>44082</v>
      </c>
      <c r="F22" s="366">
        <v>44710</v>
      </c>
      <c r="G22" s="82"/>
      <c r="H22" s="10">
        <f t="shared" ref="H22:H23" si="4">F22+1</f>
        <v>44711</v>
      </c>
      <c r="I22" s="11">
        <f t="shared" ca="1" si="3"/>
        <v>0</v>
      </c>
      <c r="J22" s="12" t="str">
        <f t="shared" ca="1" si="1"/>
        <v>NOT DUE</v>
      </c>
      <c r="K22" s="24" t="s">
        <v>1073</v>
      </c>
      <c r="L22" s="15"/>
    </row>
    <row r="23" spans="1:12" ht="36">
      <c r="A23" s="271" t="s">
        <v>2450</v>
      </c>
      <c r="B23" s="24" t="s">
        <v>1046</v>
      </c>
      <c r="C23" s="24" t="s">
        <v>1047</v>
      </c>
      <c r="D23" s="34" t="s">
        <v>1</v>
      </c>
      <c r="E23" s="8">
        <v>44082</v>
      </c>
      <c r="F23" s="366">
        <v>44710</v>
      </c>
      <c r="G23" s="82"/>
      <c r="H23" s="10">
        <f t="shared" si="4"/>
        <v>44711</v>
      </c>
      <c r="I23" s="11">
        <f t="shared" ca="1" si="3"/>
        <v>0</v>
      </c>
      <c r="J23" s="12" t="str">
        <f t="shared" ca="1" si="1"/>
        <v>NOT DUE</v>
      </c>
      <c r="K23" s="24" t="s">
        <v>1074</v>
      </c>
      <c r="L23" s="15"/>
    </row>
    <row r="24" spans="1:12" ht="38.450000000000003" customHeight="1">
      <c r="A24" s="274" t="s">
        <v>2451</v>
      </c>
      <c r="B24" s="24" t="s">
        <v>1048</v>
      </c>
      <c r="C24" s="24" t="s">
        <v>1049</v>
      </c>
      <c r="D24" s="34" t="s">
        <v>4</v>
      </c>
      <c r="E24" s="8">
        <v>44082</v>
      </c>
      <c r="F24" s="366">
        <v>44710</v>
      </c>
      <c r="G24" s="82"/>
      <c r="H24" s="10">
        <f>F24+30</f>
        <v>44740</v>
      </c>
      <c r="I24" s="11">
        <f t="shared" ca="1" si="3"/>
        <v>29</v>
      </c>
      <c r="J24" s="12" t="str">
        <f t="shared" ca="1" si="1"/>
        <v>NOT DUE</v>
      </c>
      <c r="K24" s="24" t="s">
        <v>1075</v>
      </c>
      <c r="L24" s="15"/>
    </row>
    <row r="25" spans="1:12" ht="24">
      <c r="A25" s="271" t="s">
        <v>2452</v>
      </c>
      <c r="B25" s="24" t="s">
        <v>1050</v>
      </c>
      <c r="C25" s="24" t="s">
        <v>1051</v>
      </c>
      <c r="D25" s="34" t="s">
        <v>1</v>
      </c>
      <c r="E25" s="8">
        <v>44082</v>
      </c>
      <c r="F25" s="366">
        <v>44710</v>
      </c>
      <c r="G25" s="82"/>
      <c r="H25" s="10">
        <f>F25+1</f>
        <v>44711</v>
      </c>
      <c r="I25" s="11">
        <f t="shared" ca="1" si="3"/>
        <v>0</v>
      </c>
      <c r="J25" s="12" t="str">
        <f t="shared" ca="1" si="1"/>
        <v>NOT DUE</v>
      </c>
      <c r="K25" s="24" t="s">
        <v>1076</v>
      </c>
      <c r="L25" s="15"/>
    </row>
    <row r="26" spans="1:12" ht="26.45" customHeight="1">
      <c r="A26" s="271" t="s">
        <v>2453</v>
      </c>
      <c r="B26" s="24" t="s">
        <v>1052</v>
      </c>
      <c r="C26" s="24" t="s">
        <v>1053</v>
      </c>
      <c r="D26" s="34" t="s">
        <v>1</v>
      </c>
      <c r="E26" s="8">
        <v>44082</v>
      </c>
      <c r="F26" s="366">
        <v>44710</v>
      </c>
      <c r="G26" s="82"/>
      <c r="H26" s="10">
        <f t="shared" ref="H26:H28" si="5">F26+1</f>
        <v>44711</v>
      </c>
      <c r="I26" s="11">
        <f t="shared" ca="1" si="3"/>
        <v>0</v>
      </c>
      <c r="J26" s="12" t="str">
        <f t="shared" ca="1" si="1"/>
        <v>NOT DUE</v>
      </c>
      <c r="K26" s="24" t="s">
        <v>1077</v>
      </c>
      <c r="L26" s="15"/>
    </row>
    <row r="27" spans="1:12" ht="26.45" customHeight="1">
      <c r="A27" s="271" t="s">
        <v>2454</v>
      </c>
      <c r="B27" s="24" t="s">
        <v>1054</v>
      </c>
      <c r="C27" s="24" t="s">
        <v>1055</v>
      </c>
      <c r="D27" s="34" t="s">
        <v>1</v>
      </c>
      <c r="E27" s="8">
        <v>44082</v>
      </c>
      <c r="F27" s="366">
        <v>44710</v>
      </c>
      <c r="G27" s="82"/>
      <c r="H27" s="10">
        <f t="shared" si="5"/>
        <v>44711</v>
      </c>
      <c r="I27" s="11">
        <f t="shared" ca="1" si="3"/>
        <v>0</v>
      </c>
      <c r="J27" s="12" t="str">
        <f t="shared" ca="1" si="1"/>
        <v>NOT DUE</v>
      </c>
      <c r="K27" s="24" t="s">
        <v>1077</v>
      </c>
      <c r="L27" s="15"/>
    </row>
    <row r="28" spans="1:12" ht="26.45" customHeight="1">
      <c r="A28" s="271" t="s">
        <v>2455</v>
      </c>
      <c r="B28" s="24" t="s">
        <v>1056</v>
      </c>
      <c r="C28" s="24" t="s">
        <v>1043</v>
      </c>
      <c r="D28" s="34" t="s">
        <v>1</v>
      </c>
      <c r="E28" s="8">
        <v>44082</v>
      </c>
      <c r="F28" s="366">
        <v>44710</v>
      </c>
      <c r="G28" s="82"/>
      <c r="H28" s="10">
        <f t="shared" si="5"/>
        <v>44711</v>
      </c>
      <c r="I28" s="11">
        <f t="shared" ca="1" si="3"/>
        <v>0</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12</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12</v>
      </c>
      <c r="J30" s="12" t="str">
        <f t="shared" ca="1" si="1"/>
        <v>NOT DUE</v>
      </c>
      <c r="K30" s="24" t="s">
        <v>1077</v>
      </c>
      <c r="L30" s="15"/>
    </row>
    <row r="31" spans="1:12" ht="24">
      <c r="A31" s="274" t="s">
        <v>2458</v>
      </c>
      <c r="B31" s="24" t="s">
        <v>1059</v>
      </c>
      <c r="C31" s="24"/>
      <c r="D31" s="34" t="s">
        <v>4</v>
      </c>
      <c r="E31" s="8">
        <v>44082</v>
      </c>
      <c r="F31" s="366">
        <v>44696</v>
      </c>
      <c r="G31" s="82"/>
      <c r="H31" s="10">
        <f>F31+30</f>
        <v>44726</v>
      </c>
      <c r="I31" s="11">
        <f t="shared" ca="1" si="3"/>
        <v>15</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831</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831</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12</v>
      </c>
      <c r="J34" s="12" t="str">
        <f t="shared" ca="1" si="1"/>
        <v>NOT DUE</v>
      </c>
      <c r="K34" s="24" t="s">
        <v>1078</v>
      </c>
      <c r="L34" s="15"/>
    </row>
    <row r="35" spans="1:12" ht="15" customHeight="1">
      <c r="A35" s="271" t="s">
        <v>2462</v>
      </c>
      <c r="B35" s="24" t="s">
        <v>1546</v>
      </c>
      <c r="C35" s="24"/>
      <c r="D35" s="34" t="s">
        <v>1</v>
      </c>
      <c r="E35" s="8">
        <v>44082</v>
      </c>
      <c r="F35" s="366">
        <v>44710</v>
      </c>
      <c r="G35" s="82"/>
      <c r="H35" s="10">
        <f>F35+1</f>
        <v>44711</v>
      </c>
      <c r="I35" s="11">
        <f t="shared" ca="1" si="3"/>
        <v>0</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103</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103</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103</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103</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103</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103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10" zoomScaleNormal="100" workbookViewId="0">
      <selection activeCell="F21" sqref="F21:F2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1627</v>
      </c>
      <c r="D3" s="521" t="s">
        <v>12</v>
      </c>
      <c r="E3" s="521"/>
      <c r="F3" s="249" t="s">
        <v>2464</v>
      </c>
    </row>
    <row r="4" spans="1:12" ht="18" customHeight="1">
      <c r="A4" s="520" t="s">
        <v>74</v>
      </c>
      <c r="B4" s="520"/>
      <c r="C4" s="29" t="s">
        <v>4663</v>
      </c>
      <c r="D4" s="521" t="s">
        <v>2072</v>
      </c>
      <c r="E4" s="521"/>
      <c r="F4" s="246">
        <f>'Running Hours'!B29</f>
        <v>6769</v>
      </c>
    </row>
    <row r="5" spans="1:12" ht="18" customHeight="1">
      <c r="A5" s="520" t="s">
        <v>75</v>
      </c>
      <c r="B5" s="520"/>
      <c r="C5" s="30" t="s">
        <v>4653</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45261.291666666664</v>
      </c>
      <c r="I8" s="18">
        <f t="shared" ref="I8:I20" si="0">D8-($F$4-G8)</f>
        <v>13231</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44761.291666666664</v>
      </c>
      <c r="I9" s="18">
        <f t="shared" si="0"/>
        <v>1231</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44761.291666666664</v>
      </c>
      <c r="I10" s="18">
        <f t="shared" si="0"/>
        <v>1231</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44737.541666666664</v>
      </c>
      <c r="I11" s="18">
        <f t="shared" si="0"/>
        <v>661</v>
      </c>
      <c r="J11" s="12" t="str">
        <f t="shared" si="1"/>
        <v>NOT DUE</v>
      </c>
      <c r="K11" s="24"/>
      <c r="L11" s="15"/>
    </row>
    <row r="12" spans="1:12">
      <c r="A12" s="12" t="s">
        <v>2469</v>
      </c>
      <c r="B12" s="24" t="s">
        <v>1569</v>
      </c>
      <c r="C12" s="24" t="s">
        <v>1612</v>
      </c>
      <c r="D12" s="34">
        <v>8000</v>
      </c>
      <c r="E12" s="8">
        <v>44082</v>
      </c>
      <c r="F12" s="8">
        <v>44082</v>
      </c>
      <c r="G12" s="20">
        <v>0</v>
      </c>
      <c r="H12" s="17">
        <f>IF(I12&lt;=8000,$F$5+(I12/24),"error")</f>
        <v>44761.291666666664</v>
      </c>
      <c r="I12" s="18">
        <f t="shared" si="0"/>
        <v>1231</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45261.291666666664</v>
      </c>
      <c r="I13" s="18">
        <f t="shared" si="0"/>
        <v>13231</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44761.291666666664</v>
      </c>
      <c r="I14" s="18">
        <f t="shared" si="0"/>
        <v>1231</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44761.291666666664</v>
      </c>
      <c r="I15" s="18">
        <f t="shared" si="0"/>
        <v>1231</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44761.291666666664</v>
      </c>
      <c r="I16" s="18">
        <f t="shared" si="0"/>
        <v>1231</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45261.291666666664</v>
      </c>
      <c r="I17" s="18">
        <f t="shared" si="0"/>
        <v>13231</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45261.291666666664</v>
      </c>
      <c r="I18" s="18">
        <f t="shared" si="0"/>
        <v>13231</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45261.291666666664</v>
      </c>
      <c r="I19" s="18">
        <f t="shared" si="0"/>
        <v>13231</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44761.291666666664</v>
      </c>
      <c r="I20" s="18">
        <f t="shared" si="0"/>
        <v>1231</v>
      </c>
      <c r="J20" s="12" t="str">
        <f t="shared" si="1"/>
        <v>NOT DUE</v>
      </c>
      <c r="K20" s="24" t="s">
        <v>1626</v>
      </c>
      <c r="L20" s="15"/>
    </row>
    <row r="21" spans="1:12" ht="36">
      <c r="A21" s="271" t="s">
        <v>2478</v>
      </c>
      <c r="B21" s="24" t="s">
        <v>1042</v>
      </c>
      <c r="C21" s="24" t="s">
        <v>1043</v>
      </c>
      <c r="D21" s="34" t="s">
        <v>1</v>
      </c>
      <c r="E21" s="8">
        <v>44082</v>
      </c>
      <c r="F21" s="366">
        <v>44710</v>
      </c>
      <c r="G21" s="82"/>
      <c r="H21" s="10">
        <f>F21+1</f>
        <v>44711</v>
      </c>
      <c r="I21" s="11">
        <f t="shared" ref="I21:I41" ca="1" si="3">IF(ISBLANK(H21),"",H21-DATE(YEAR(NOW()),MONTH(NOW()),DAY(NOW())))</f>
        <v>0</v>
      </c>
      <c r="J21" s="12" t="str">
        <f t="shared" ca="1" si="1"/>
        <v>NOT DUE</v>
      </c>
      <c r="K21" s="24" t="s">
        <v>1072</v>
      </c>
      <c r="L21" s="15"/>
    </row>
    <row r="22" spans="1:12" ht="36">
      <c r="A22" s="271" t="s">
        <v>2479</v>
      </c>
      <c r="B22" s="24" t="s">
        <v>1044</v>
      </c>
      <c r="C22" s="24" t="s">
        <v>1045</v>
      </c>
      <c r="D22" s="34" t="s">
        <v>1</v>
      </c>
      <c r="E22" s="8">
        <v>44082</v>
      </c>
      <c r="F22" s="366">
        <v>44710</v>
      </c>
      <c r="G22" s="82"/>
      <c r="H22" s="10">
        <f t="shared" ref="H22:H23" si="4">F22+1</f>
        <v>44711</v>
      </c>
      <c r="I22" s="11">
        <f t="shared" ca="1" si="3"/>
        <v>0</v>
      </c>
      <c r="J22" s="12" t="str">
        <f t="shared" ca="1" si="1"/>
        <v>NOT DUE</v>
      </c>
      <c r="K22" s="24" t="s">
        <v>1073</v>
      </c>
      <c r="L22" s="15"/>
    </row>
    <row r="23" spans="1:12" ht="36">
      <c r="A23" s="271" t="s">
        <v>2480</v>
      </c>
      <c r="B23" s="24" t="s">
        <v>1046</v>
      </c>
      <c r="C23" s="24" t="s">
        <v>1047</v>
      </c>
      <c r="D23" s="34" t="s">
        <v>1</v>
      </c>
      <c r="E23" s="8">
        <v>44082</v>
      </c>
      <c r="F23" s="366">
        <v>44710</v>
      </c>
      <c r="G23" s="82"/>
      <c r="H23" s="10">
        <f t="shared" si="4"/>
        <v>44711</v>
      </c>
      <c r="I23" s="11">
        <f t="shared" ca="1" si="3"/>
        <v>0</v>
      </c>
      <c r="J23" s="12" t="str">
        <f t="shared" ca="1" si="1"/>
        <v>NOT DUE</v>
      </c>
      <c r="K23" s="24" t="s">
        <v>1074</v>
      </c>
      <c r="L23" s="15"/>
    </row>
    <row r="24" spans="1:12" ht="38.450000000000003" customHeight="1">
      <c r="A24" s="274" t="s">
        <v>2481</v>
      </c>
      <c r="B24" s="24" t="s">
        <v>1048</v>
      </c>
      <c r="C24" s="24" t="s">
        <v>1049</v>
      </c>
      <c r="D24" s="34" t="s">
        <v>4</v>
      </c>
      <c r="E24" s="8">
        <v>44082</v>
      </c>
      <c r="F24" s="366">
        <v>44689</v>
      </c>
      <c r="G24" s="82"/>
      <c r="H24" s="10">
        <f>F24+30</f>
        <v>44719</v>
      </c>
      <c r="I24" s="11">
        <f t="shared" ca="1" si="3"/>
        <v>8</v>
      </c>
      <c r="J24" s="12" t="str">
        <f t="shared" ca="1" si="1"/>
        <v>NOT DUE</v>
      </c>
      <c r="K24" s="24" t="s">
        <v>1075</v>
      </c>
      <c r="L24" s="15"/>
    </row>
    <row r="25" spans="1:12" ht="24">
      <c r="A25" s="271" t="s">
        <v>2482</v>
      </c>
      <c r="B25" s="24" t="s">
        <v>1050</v>
      </c>
      <c r="C25" s="24" t="s">
        <v>1051</v>
      </c>
      <c r="D25" s="34" t="s">
        <v>1</v>
      </c>
      <c r="E25" s="8">
        <v>44082</v>
      </c>
      <c r="F25" s="366">
        <v>44710</v>
      </c>
      <c r="G25" s="82"/>
      <c r="H25" s="10">
        <f>F25+1</f>
        <v>44711</v>
      </c>
      <c r="I25" s="11">
        <f t="shared" ca="1" si="3"/>
        <v>0</v>
      </c>
      <c r="J25" s="12" t="str">
        <f t="shared" ca="1" si="1"/>
        <v>NOT DUE</v>
      </c>
      <c r="K25" s="24" t="s">
        <v>1076</v>
      </c>
      <c r="L25" s="15"/>
    </row>
    <row r="26" spans="1:12" ht="26.45" customHeight="1">
      <c r="A26" s="271" t="s">
        <v>2483</v>
      </c>
      <c r="B26" s="24" t="s">
        <v>1052</v>
      </c>
      <c r="C26" s="24" t="s">
        <v>1053</v>
      </c>
      <c r="D26" s="34" t="s">
        <v>1</v>
      </c>
      <c r="E26" s="8">
        <v>44082</v>
      </c>
      <c r="F26" s="366">
        <v>44710</v>
      </c>
      <c r="G26" s="82"/>
      <c r="H26" s="10">
        <f t="shared" ref="H26:H28" si="5">F26+1</f>
        <v>44711</v>
      </c>
      <c r="I26" s="11">
        <f t="shared" ca="1" si="3"/>
        <v>0</v>
      </c>
      <c r="J26" s="12" t="str">
        <f t="shared" ca="1" si="1"/>
        <v>NOT DUE</v>
      </c>
      <c r="K26" s="24" t="s">
        <v>1077</v>
      </c>
      <c r="L26" s="15"/>
    </row>
    <row r="27" spans="1:12" ht="26.45" customHeight="1">
      <c r="A27" s="271" t="s">
        <v>2484</v>
      </c>
      <c r="B27" s="24" t="s">
        <v>1054</v>
      </c>
      <c r="C27" s="24" t="s">
        <v>1055</v>
      </c>
      <c r="D27" s="34" t="s">
        <v>1</v>
      </c>
      <c r="E27" s="8">
        <v>44082</v>
      </c>
      <c r="F27" s="366">
        <v>44710</v>
      </c>
      <c r="G27" s="82"/>
      <c r="H27" s="10">
        <f t="shared" si="5"/>
        <v>44711</v>
      </c>
      <c r="I27" s="11">
        <f t="shared" ca="1" si="3"/>
        <v>0</v>
      </c>
      <c r="J27" s="12" t="str">
        <f t="shared" ca="1" si="1"/>
        <v>NOT DUE</v>
      </c>
      <c r="K27" s="24" t="s">
        <v>1077</v>
      </c>
      <c r="L27" s="15"/>
    </row>
    <row r="28" spans="1:12" ht="26.45" customHeight="1">
      <c r="A28" s="271" t="s">
        <v>2485</v>
      </c>
      <c r="B28" s="24" t="s">
        <v>1056</v>
      </c>
      <c r="C28" s="24" t="s">
        <v>1043</v>
      </c>
      <c r="D28" s="34" t="s">
        <v>1</v>
      </c>
      <c r="E28" s="8">
        <v>44082</v>
      </c>
      <c r="F28" s="366">
        <v>44710</v>
      </c>
      <c r="G28" s="82"/>
      <c r="H28" s="10">
        <f t="shared" si="5"/>
        <v>44711</v>
      </c>
      <c r="I28" s="11">
        <f t="shared" ca="1" si="3"/>
        <v>0</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12</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12</v>
      </c>
      <c r="J30" s="12" t="str">
        <f t="shared" ca="1" si="1"/>
        <v>NOT DUE</v>
      </c>
      <c r="K30" s="24" t="s">
        <v>1077</v>
      </c>
      <c r="L30" s="15"/>
    </row>
    <row r="31" spans="1:12" ht="24">
      <c r="A31" s="274" t="s">
        <v>2488</v>
      </c>
      <c r="B31" s="24" t="s">
        <v>1059</v>
      </c>
      <c r="C31" s="24"/>
      <c r="D31" s="34" t="s">
        <v>4</v>
      </c>
      <c r="E31" s="8">
        <v>44082</v>
      </c>
      <c r="F31" s="366">
        <v>44696</v>
      </c>
      <c r="G31" s="82"/>
      <c r="H31" s="10">
        <f>F31+30</f>
        <v>44726</v>
      </c>
      <c r="I31" s="11">
        <f t="shared" ca="1" si="3"/>
        <v>15</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831</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831</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12</v>
      </c>
      <c r="J34" s="12" t="str">
        <f t="shared" ca="1" si="1"/>
        <v>NOT DUE</v>
      </c>
      <c r="K34" s="24" t="s">
        <v>1078</v>
      </c>
      <c r="L34" s="15"/>
    </row>
    <row r="35" spans="1:12" ht="15" customHeight="1">
      <c r="A35" s="271" t="s">
        <v>2492</v>
      </c>
      <c r="B35" s="24" t="s">
        <v>1546</v>
      </c>
      <c r="C35" s="24"/>
      <c r="D35" s="34" t="s">
        <v>1</v>
      </c>
      <c r="E35" s="8">
        <v>44082</v>
      </c>
      <c r="F35" s="366">
        <v>44710</v>
      </c>
      <c r="G35" s="82"/>
      <c r="H35" s="10">
        <f>F35+1</f>
        <v>44711</v>
      </c>
      <c r="I35" s="11">
        <f t="shared" ca="1" si="3"/>
        <v>0</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103</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103</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103</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103</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103</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103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44710</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102</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831</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13</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102</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831</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13</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102</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831</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102</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831</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102</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831</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102</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102</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13</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44710</v>
      </c>
      <c r="G23" s="357"/>
      <c r="H23" s="358">
        <f>DATE(YEAR(F23),MONTH(F23),DAY(F23)+1)</f>
        <v>44711</v>
      </c>
      <c r="I23" s="359">
        <f t="shared" ca="1" si="0"/>
        <v>0</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44710</v>
      </c>
      <c r="G24" s="357"/>
      <c r="H24" s="358">
        <f>DATE(YEAR(F24),MONTH(F24),DAY(F24)+1)</f>
        <v>44711</v>
      </c>
      <c r="I24" s="359">
        <f t="shared" ca="1" si="0"/>
        <v>0</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44710</v>
      </c>
      <c r="G25" s="357"/>
      <c r="H25" s="358">
        <f>DATE(YEAR(F25),MONTH(F25),DAY(F25)+1)</f>
        <v>44711</v>
      </c>
      <c r="I25" s="359">
        <f t="shared" ca="1" si="0"/>
        <v>0</v>
      </c>
      <c r="J25" s="353" t="str">
        <f t="shared" ca="1" si="1"/>
        <v>NOT DUE</v>
      </c>
      <c r="K25" s="354"/>
      <c r="L25" s="360"/>
      <c r="M25" s="340"/>
    </row>
    <row r="26" spans="1:14" ht="38.450000000000003" customHeight="1">
      <c r="A26" s="353" t="s">
        <v>4763</v>
      </c>
      <c r="B26" s="354" t="s">
        <v>1048</v>
      </c>
      <c r="C26" s="354" t="s">
        <v>1049</v>
      </c>
      <c r="D26" s="355" t="s">
        <v>4</v>
      </c>
      <c r="E26" s="356">
        <v>44082</v>
      </c>
      <c r="F26" s="366">
        <v>44710</v>
      </c>
      <c r="G26" s="357"/>
      <c r="H26" s="358">
        <f>EDATE(F26-1,1)</f>
        <v>44740</v>
      </c>
      <c r="I26" s="359">
        <f t="shared" ca="1" si="0"/>
        <v>29</v>
      </c>
      <c r="J26" s="353" t="str">
        <f t="shared" ca="1" si="1"/>
        <v>NOT DUE</v>
      </c>
      <c r="K26" s="354" t="s">
        <v>1078</v>
      </c>
      <c r="L26" s="360"/>
      <c r="M26" s="340"/>
    </row>
    <row r="27" spans="1:14" ht="24.95" customHeight="1">
      <c r="A27" s="353" t="s">
        <v>4764</v>
      </c>
      <c r="B27" s="354" t="s">
        <v>1050</v>
      </c>
      <c r="C27" s="354" t="s">
        <v>1051</v>
      </c>
      <c r="D27" s="355" t="s">
        <v>1</v>
      </c>
      <c r="E27" s="356">
        <v>44082</v>
      </c>
      <c r="F27" s="366">
        <v>44710</v>
      </c>
      <c r="G27" s="357"/>
      <c r="H27" s="358">
        <f>DATE(YEAR(F27),MONTH(F27),DAY(F27)+1)</f>
        <v>44711</v>
      </c>
      <c r="I27" s="359">
        <f t="shared" ca="1" si="0"/>
        <v>0</v>
      </c>
      <c r="J27" s="353" t="str">
        <f t="shared" ca="1" si="1"/>
        <v>NOT DUE</v>
      </c>
      <c r="K27" s="354" t="s">
        <v>1078</v>
      </c>
      <c r="L27" s="360"/>
      <c r="M27" s="340"/>
    </row>
    <row r="28" spans="1:14" ht="24.95" customHeight="1">
      <c r="A28" s="353" t="s">
        <v>4765</v>
      </c>
      <c r="B28" s="354" t="s">
        <v>1052</v>
      </c>
      <c r="C28" s="354" t="s">
        <v>1053</v>
      </c>
      <c r="D28" s="355" t="s">
        <v>1</v>
      </c>
      <c r="E28" s="356">
        <v>44082</v>
      </c>
      <c r="F28" s="366">
        <v>44710</v>
      </c>
      <c r="G28" s="357"/>
      <c r="H28" s="358">
        <f>DATE(YEAR(F28),MONTH(F28),DAY(F28)+1)</f>
        <v>44711</v>
      </c>
      <c r="I28" s="359">
        <f t="shared" ca="1" si="0"/>
        <v>0</v>
      </c>
      <c r="J28" s="353" t="str">
        <f t="shared" ca="1" si="1"/>
        <v>NOT DUE</v>
      </c>
      <c r="K28" s="354" t="s">
        <v>1078</v>
      </c>
      <c r="L28" s="360"/>
      <c r="M28" s="340"/>
    </row>
    <row r="29" spans="1:14" ht="26.45" customHeight="1">
      <c r="A29" s="353" t="s">
        <v>4766</v>
      </c>
      <c r="B29" s="354" t="s">
        <v>1054</v>
      </c>
      <c r="C29" s="354" t="s">
        <v>1055</v>
      </c>
      <c r="D29" s="355" t="s">
        <v>1</v>
      </c>
      <c r="E29" s="356">
        <v>44082</v>
      </c>
      <c r="F29" s="366">
        <v>44710</v>
      </c>
      <c r="G29" s="357"/>
      <c r="H29" s="358">
        <f>DATE(YEAR(F29),MONTH(F29),DAY(F29)+1)</f>
        <v>44711</v>
      </c>
      <c r="I29" s="359">
        <f t="shared" ca="1" si="0"/>
        <v>0</v>
      </c>
      <c r="J29" s="353" t="str">
        <f t="shared" ca="1" si="1"/>
        <v>NOT DUE</v>
      </c>
      <c r="K29" s="354" t="s">
        <v>1079</v>
      </c>
      <c r="L29" s="360"/>
      <c r="M29" s="340"/>
    </row>
    <row r="30" spans="1:14" ht="26.45" customHeight="1">
      <c r="A30" s="353" t="s">
        <v>4767</v>
      </c>
      <c r="B30" s="354" t="s">
        <v>1056</v>
      </c>
      <c r="C30" s="354" t="s">
        <v>1043</v>
      </c>
      <c r="D30" s="355" t="s">
        <v>1</v>
      </c>
      <c r="E30" s="356">
        <v>44082</v>
      </c>
      <c r="F30" s="366">
        <v>44710</v>
      </c>
      <c r="G30" s="357"/>
      <c r="H30" s="358">
        <f>DATE(YEAR(F30),MONTH(F30),DAY(F30)+1)</f>
        <v>44711</v>
      </c>
      <c r="I30" s="359">
        <f t="shared" ca="1" si="0"/>
        <v>0</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13</v>
      </c>
      <c r="J31" s="353" t="str">
        <f t="shared" ca="1" si="1"/>
        <v>NOT DUE</v>
      </c>
      <c r="K31" s="354" t="s">
        <v>1079</v>
      </c>
      <c r="L31" s="360"/>
      <c r="M31" s="340"/>
    </row>
    <row r="32" spans="1:14" ht="26.45" customHeight="1">
      <c r="A32" s="353" t="s">
        <v>4769</v>
      </c>
      <c r="B32" s="354" t="s">
        <v>1059</v>
      </c>
      <c r="C32" s="354"/>
      <c r="D32" s="355" t="s">
        <v>4</v>
      </c>
      <c r="E32" s="356">
        <v>44082</v>
      </c>
      <c r="F32" s="366">
        <v>44696</v>
      </c>
      <c r="G32" s="357"/>
      <c r="H32" s="358">
        <f>EDATE(F32-1,1)</f>
        <v>44726</v>
      </c>
      <c r="I32" s="359">
        <f t="shared" ca="1" si="0"/>
        <v>15</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13</v>
      </c>
      <c r="J33" s="353" t="str">
        <f t="shared" ca="1" si="1"/>
        <v>NOT DUE</v>
      </c>
      <c r="K33" s="354" t="s">
        <v>1080</v>
      </c>
      <c r="L33" s="360"/>
      <c r="M33" s="340"/>
    </row>
    <row r="34" spans="1:13" ht="15.75" customHeight="1">
      <c r="A34" s="353" t="s">
        <v>4771</v>
      </c>
      <c r="B34" s="354" t="s">
        <v>1546</v>
      </c>
      <c r="C34" s="354"/>
      <c r="D34" s="355" t="s">
        <v>1</v>
      </c>
      <c r="E34" s="356">
        <v>44082</v>
      </c>
      <c r="F34" s="366">
        <v>44710</v>
      </c>
      <c r="G34" s="357"/>
      <c r="H34" s="358">
        <f>DATE(YEAR(F34),MONTH(F34),DAY(F34)+1)</f>
        <v>44711</v>
      </c>
      <c r="I34" s="359">
        <f t="shared" ca="1" si="0"/>
        <v>0</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102</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102</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102</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102</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102</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102</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2" t="s">
        <v>4952</v>
      </c>
      <c r="D45" s="350"/>
      <c r="E45" s="340"/>
      <c r="F45" s="340"/>
      <c r="G45" s="340"/>
      <c r="H45" s="340"/>
      <c r="I45" s="340"/>
      <c r="J45" s="340"/>
      <c r="K45" s="340"/>
      <c r="L45" s="340"/>
      <c r="M45" s="340"/>
    </row>
    <row r="46" spans="1:13">
      <c r="A46" s="361"/>
      <c r="B46" s="340"/>
      <c r="C46" s="533"/>
      <c r="D46" s="350"/>
      <c r="E46" s="530" t="s">
        <v>5001</v>
      </c>
      <c r="F46" s="530"/>
      <c r="G46" s="530"/>
      <c r="H46" s="340"/>
      <c r="I46" s="530" t="s">
        <v>4949</v>
      </c>
      <c r="J46" s="530"/>
      <c r="K46" s="530"/>
      <c r="L46" s="340"/>
      <c r="M46" s="340"/>
    </row>
    <row r="47" spans="1:13">
      <c r="A47" s="361"/>
      <c r="B47" s="340"/>
      <c r="C47" s="349"/>
      <c r="D47" s="350"/>
      <c r="E47" s="531"/>
      <c r="F47" s="531"/>
      <c r="G47" s="531"/>
      <c r="H47" s="340"/>
      <c r="I47" s="531"/>
      <c r="J47" s="531"/>
      <c r="K47" s="531"/>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34" zoomScaleNormal="100" workbookViewId="0">
      <selection activeCell="F23" sqref="F23:F30"/>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4779</v>
      </c>
      <c r="D3" s="521" t="s">
        <v>12</v>
      </c>
      <c r="E3" s="521"/>
      <c r="F3" s="249" t="s">
        <v>4778</v>
      </c>
    </row>
    <row r="4" spans="1:12" ht="18" customHeight="1">
      <c r="A4" s="520" t="s">
        <v>74</v>
      </c>
      <c r="B4" s="520"/>
      <c r="C4" s="29" t="s">
        <v>4739</v>
      </c>
      <c r="D4" s="521" t="s">
        <v>2072</v>
      </c>
      <c r="E4" s="521"/>
      <c r="F4" s="52">
        <v>3772</v>
      </c>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102</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831</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13</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102</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831</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13</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102</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831</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102</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831</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102</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831</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102</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102</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13</v>
      </c>
      <c r="J22" s="12" t="str">
        <f t="shared" ca="1" si="1"/>
        <v>NOT DUE</v>
      </c>
      <c r="K22" s="24" t="s">
        <v>1077</v>
      </c>
      <c r="L22" s="113"/>
    </row>
    <row r="23" spans="1:12" ht="38.450000000000003" customHeight="1">
      <c r="A23" s="12" t="s">
        <v>4795</v>
      </c>
      <c r="B23" s="24" t="s">
        <v>1042</v>
      </c>
      <c r="C23" s="24" t="s">
        <v>1043</v>
      </c>
      <c r="D23" s="34" t="s">
        <v>1</v>
      </c>
      <c r="E23" s="8">
        <v>44082</v>
      </c>
      <c r="F23" s="366">
        <v>44710</v>
      </c>
      <c r="G23" s="52"/>
      <c r="H23" s="10">
        <f>DATE(YEAR(F23),MONTH(F23),DAY(F23)+1)</f>
        <v>44711</v>
      </c>
      <c r="I23" s="11">
        <f t="shared" ca="1" si="0"/>
        <v>0</v>
      </c>
      <c r="J23" s="12" t="str">
        <f t="shared" ca="1" si="1"/>
        <v>NOT DUE</v>
      </c>
      <c r="K23" s="24" t="s">
        <v>1077</v>
      </c>
      <c r="L23" s="113"/>
    </row>
    <row r="24" spans="1:12" ht="38.450000000000003" customHeight="1">
      <c r="A24" s="12" t="s">
        <v>4796</v>
      </c>
      <c r="B24" s="24" t="s">
        <v>1044</v>
      </c>
      <c r="C24" s="24" t="s">
        <v>1045</v>
      </c>
      <c r="D24" s="34" t="s">
        <v>1</v>
      </c>
      <c r="E24" s="8">
        <v>44082</v>
      </c>
      <c r="F24" s="366">
        <v>44710</v>
      </c>
      <c r="G24" s="52"/>
      <c r="H24" s="10">
        <f>DATE(YEAR(F24),MONTH(F24),DAY(F24)+1)</f>
        <v>44711</v>
      </c>
      <c r="I24" s="11">
        <f t="shared" ca="1" si="0"/>
        <v>0</v>
      </c>
      <c r="J24" s="12" t="str">
        <f t="shared" ca="1" si="1"/>
        <v>NOT DUE</v>
      </c>
      <c r="K24" s="24" t="s">
        <v>1077</v>
      </c>
      <c r="L24" s="113"/>
    </row>
    <row r="25" spans="1:12" ht="38.450000000000003" customHeight="1">
      <c r="A25" s="12" t="s">
        <v>4797</v>
      </c>
      <c r="B25" s="24" t="s">
        <v>1046</v>
      </c>
      <c r="C25" s="24" t="s">
        <v>1047</v>
      </c>
      <c r="D25" s="34" t="s">
        <v>1</v>
      </c>
      <c r="E25" s="8">
        <v>44082</v>
      </c>
      <c r="F25" s="366">
        <v>44710</v>
      </c>
      <c r="G25" s="52"/>
      <c r="H25" s="10">
        <f>DATE(YEAR(F25),MONTH(F25),DAY(F25)+1)</f>
        <v>44711</v>
      </c>
      <c r="I25" s="11">
        <f t="shared" ca="1" si="0"/>
        <v>0</v>
      </c>
      <c r="J25" s="12" t="str">
        <f t="shared" ca="1" si="1"/>
        <v>NOT DUE</v>
      </c>
      <c r="K25" s="24"/>
      <c r="L25" s="113"/>
    </row>
    <row r="26" spans="1:12" ht="38.450000000000003" customHeight="1">
      <c r="A26" s="12" t="s">
        <v>4798</v>
      </c>
      <c r="B26" s="24" t="s">
        <v>1048</v>
      </c>
      <c r="C26" s="24" t="s">
        <v>1049</v>
      </c>
      <c r="D26" s="34" t="s">
        <v>4</v>
      </c>
      <c r="E26" s="8">
        <v>44082</v>
      </c>
      <c r="F26" s="366">
        <v>44710</v>
      </c>
      <c r="G26" s="52"/>
      <c r="H26" s="10">
        <f>EDATE(F26-1,1)</f>
        <v>44740</v>
      </c>
      <c r="I26" s="11">
        <f t="shared" ca="1" si="0"/>
        <v>29</v>
      </c>
      <c r="J26" s="12" t="str">
        <f t="shared" ca="1" si="1"/>
        <v>NOT DUE</v>
      </c>
      <c r="K26" s="24" t="s">
        <v>1078</v>
      </c>
      <c r="L26" s="113"/>
    </row>
    <row r="27" spans="1:12" ht="24.95" customHeight="1">
      <c r="A27" s="12" t="s">
        <v>4799</v>
      </c>
      <c r="B27" s="24" t="s">
        <v>1050</v>
      </c>
      <c r="C27" s="24" t="s">
        <v>1051</v>
      </c>
      <c r="D27" s="34" t="s">
        <v>1</v>
      </c>
      <c r="E27" s="8">
        <v>44082</v>
      </c>
      <c r="F27" s="366">
        <v>44710</v>
      </c>
      <c r="G27" s="52"/>
      <c r="H27" s="10">
        <f>DATE(YEAR(F27),MONTH(F27),DAY(F27)+1)</f>
        <v>44711</v>
      </c>
      <c r="I27" s="11">
        <f t="shared" ca="1" si="0"/>
        <v>0</v>
      </c>
      <c r="J27" s="12" t="str">
        <f t="shared" ca="1" si="1"/>
        <v>NOT DUE</v>
      </c>
      <c r="K27" s="24" t="s">
        <v>1078</v>
      </c>
      <c r="L27" s="113"/>
    </row>
    <row r="28" spans="1:12" ht="24.95" customHeight="1">
      <c r="A28" s="12" t="s">
        <v>4800</v>
      </c>
      <c r="B28" s="24" t="s">
        <v>1052</v>
      </c>
      <c r="C28" s="24" t="s">
        <v>1053</v>
      </c>
      <c r="D28" s="34" t="s">
        <v>1</v>
      </c>
      <c r="E28" s="8">
        <v>44082</v>
      </c>
      <c r="F28" s="366">
        <v>44710</v>
      </c>
      <c r="G28" s="52"/>
      <c r="H28" s="10">
        <f>DATE(YEAR(F28),MONTH(F28),DAY(F28)+1)</f>
        <v>44711</v>
      </c>
      <c r="I28" s="11">
        <f t="shared" ca="1" si="0"/>
        <v>0</v>
      </c>
      <c r="J28" s="12" t="str">
        <f t="shared" ca="1" si="1"/>
        <v>NOT DUE</v>
      </c>
      <c r="K28" s="24" t="s">
        <v>1078</v>
      </c>
      <c r="L28" s="113"/>
    </row>
    <row r="29" spans="1:12" ht="26.45" customHeight="1">
      <c r="A29" s="12" t="s">
        <v>4801</v>
      </c>
      <c r="B29" s="24" t="s">
        <v>1054</v>
      </c>
      <c r="C29" s="24" t="s">
        <v>1055</v>
      </c>
      <c r="D29" s="34" t="s">
        <v>1</v>
      </c>
      <c r="E29" s="8">
        <v>44082</v>
      </c>
      <c r="F29" s="366">
        <v>44710</v>
      </c>
      <c r="G29" s="52"/>
      <c r="H29" s="10">
        <f>DATE(YEAR(F29),MONTH(F29),DAY(F29)+1)</f>
        <v>44711</v>
      </c>
      <c r="I29" s="11">
        <f t="shared" ca="1" si="0"/>
        <v>0</v>
      </c>
      <c r="J29" s="12" t="str">
        <f t="shared" ca="1" si="1"/>
        <v>NOT DUE</v>
      </c>
      <c r="K29" s="24" t="s">
        <v>1079</v>
      </c>
      <c r="L29" s="113"/>
    </row>
    <row r="30" spans="1:12" ht="26.45" customHeight="1">
      <c r="A30" s="12" t="s">
        <v>4802</v>
      </c>
      <c r="B30" s="24" t="s">
        <v>1056</v>
      </c>
      <c r="C30" s="24" t="s">
        <v>1043</v>
      </c>
      <c r="D30" s="34" t="s">
        <v>1</v>
      </c>
      <c r="E30" s="8">
        <v>44082</v>
      </c>
      <c r="F30" s="366">
        <v>44710</v>
      </c>
      <c r="G30" s="52"/>
      <c r="H30" s="10">
        <f>DATE(YEAR(F30),MONTH(F30),DAY(F30)+1)</f>
        <v>44711</v>
      </c>
      <c r="I30" s="11">
        <f t="shared" ca="1" si="0"/>
        <v>0</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13</v>
      </c>
      <c r="J31" s="12" t="str">
        <f t="shared" ca="1" si="1"/>
        <v>NOT DUE</v>
      </c>
      <c r="K31" s="24" t="s">
        <v>1079</v>
      </c>
      <c r="L31" s="113"/>
    </row>
    <row r="32" spans="1:12" ht="26.45" customHeight="1">
      <c r="A32" s="12" t="s">
        <v>4804</v>
      </c>
      <c r="B32" s="24" t="s">
        <v>1059</v>
      </c>
      <c r="C32" s="24"/>
      <c r="D32" s="34" t="s">
        <v>4</v>
      </c>
      <c r="E32" s="8">
        <v>44082</v>
      </c>
      <c r="F32" s="366">
        <v>44696</v>
      </c>
      <c r="G32" s="52"/>
      <c r="H32" s="10">
        <f>EDATE(F32-1,1)</f>
        <v>44726</v>
      </c>
      <c r="I32" s="11">
        <f t="shared" ca="1" si="0"/>
        <v>15</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13</v>
      </c>
      <c r="J33" s="12" t="str">
        <f t="shared" ca="1" si="1"/>
        <v>NOT DUE</v>
      </c>
      <c r="K33" s="24" t="s">
        <v>1080</v>
      </c>
      <c r="L33" s="113"/>
    </row>
    <row r="34" spans="1:12" ht="15.75" customHeight="1">
      <c r="A34" s="12" t="s">
        <v>4806</v>
      </c>
      <c r="B34" s="24" t="s">
        <v>1546</v>
      </c>
      <c r="C34" s="24"/>
      <c r="D34" s="34" t="s">
        <v>1</v>
      </c>
      <c r="E34" s="8">
        <v>44082</v>
      </c>
      <c r="F34" s="366">
        <v>44710</v>
      </c>
      <c r="G34" s="52"/>
      <c r="H34" s="10">
        <f>DATE(YEAR(F34),MONTH(F34),DAY(F34)+1)</f>
        <v>44711</v>
      </c>
      <c r="I34" s="11">
        <f t="shared" ca="1" si="0"/>
        <v>0</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102</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102</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102</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102</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102</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102</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9"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1644</v>
      </c>
      <c r="D3" s="521" t="s">
        <v>12</v>
      </c>
      <c r="E3" s="521"/>
      <c r="F3" s="249" t="s">
        <v>2190</v>
      </c>
    </row>
    <row r="4" spans="1:12" ht="18" customHeight="1">
      <c r="A4" s="520" t="s">
        <v>74</v>
      </c>
      <c r="B4" s="520"/>
      <c r="C4" s="29" t="s">
        <v>4664</v>
      </c>
      <c r="D4" s="521" t="s">
        <v>2072</v>
      </c>
      <c r="E4" s="521"/>
      <c r="F4" s="82"/>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101</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101</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12</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103</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103</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103</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103</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103</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12</v>
      </c>
      <c r="J16" s="12" t="str">
        <f t="shared" ca="1" si="1"/>
        <v>NOT DUE</v>
      </c>
      <c r="K16" s="24"/>
      <c r="L16" s="15"/>
    </row>
    <row r="17" spans="1:12" ht="36">
      <c r="A17" s="271" t="s">
        <v>2417</v>
      </c>
      <c r="B17" s="24" t="s">
        <v>1042</v>
      </c>
      <c r="C17" s="24" t="s">
        <v>1043</v>
      </c>
      <c r="D17" s="34" t="s">
        <v>1</v>
      </c>
      <c r="E17" s="8">
        <v>44082</v>
      </c>
      <c r="F17" s="366">
        <v>44710</v>
      </c>
      <c r="G17" s="82"/>
      <c r="H17" s="10">
        <f>F17+1</f>
        <v>44711</v>
      </c>
      <c r="I17" s="11">
        <f t="shared" ca="1" si="0"/>
        <v>0</v>
      </c>
      <c r="J17" s="12" t="str">
        <f t="shared" ca="1" si="1"/>
        <v>NOT DUE</v>
      </c>
      <c r="K17" s="24" t="s">
        <v>1072</v>
      </c>
      <c r="L17" s="15"/>
    </row>
    <row r="18" spans="1:12" ht="36">
      <c r="A18" s="271" t="s">
        <v>2418</v>
      </c>
      <c r="B18" s="24" t="s">
        <v>1044</v>
      </c>
      <c r="C18" s="24" t="s">
        <v>1045</v>
      </c>
      <c r="D18" s="34" t="s">
        <v>1</v>
      </c>
      <c r="E18" s="8">
        <v>44082</v>
      </c>
      <c r="F18" s="366">
        <v>44710</v>
      </c>
      <c r="G18" s="82"/>
      <c r="H18" s="10">
        <f t="shared" ref="H18:H19" si="3">F18+1</f>
        <v>44711</v>
      </c>
      <c r="I18" s="11">
        <f t="shared" ca="1" si="0"/>
        <v>0</v>
      </c>
      <c r="J18" s="12" t="str">
        <f t="shared" ca="1" si="1"/>
        <v>NOT DUE</v>
      </c>
      <c r="K18" s="24" t="s">
        <v>1073</v>
      </c>
      <c r="L18" s="15"/>
    </row>
    <row r="19" spans="1:12" ht="36">
      <c r="A19" s="271" t="s">
        <v>2419</v>
      </c>
      <c r="B19" s="24" t="s">
        <v>1046</v>
      </c>
      <c r="C19" s="24" t="s">
        <v>1047</v>
      </c>
      <c r="D19" s="34" t="s">
        <v>1</v>
      </c>
      <c r="E19" s="8">
        <v>44082</v>
      </c>
      <c r="F19" s="366">
        <v>44710</v>
      </c>
      <c r="G19" s="82"/>
      <c r="H19" s="10">
        <f t="shared" si="3"/>
        <v>44711</v>
      </c>
      <c r="I19" s="11">
        <f t="shared" ca="1" si="0"/>
        <v>0</v>
      </c>
      <c r="J19" s="12" t="str">
        <f t="shared" ca="1" si="1"/>
        <v>NOT DUE</v>
      </c>
      <c r="K19" s="24" t="s">
        <v>1074</v>
      </c>
      <c r="L19" s="15"/>
    </row>
    <row r="20" spans="1:12" ht="38.450000000000003" customHeight="1">
      <c r="A20" s="274" t="s">
        <v>2420</v>
      </c>
      <c r="B20" s="24" t="s">
        <v>1048</v>
      </c>
      <c r="C20" s="24" t="s">
        <v>1049</v>
      </c>
      <c r="D20" s="34" t="s">
        <v>4</v>
      </c>
      <c r="E20" s="8">
        <v>44082</v>
      </c>
      <c r="F20" s="366">
        <v>44689</v>
      </c>
      <c r="G20" s="82"/>
      <c r="H20" s="10">
        <f>F20+30</f>
        <v>44719</v>
      </c>
      <c r="I20" s="11">
        <f t="shared" ca="1" si="0"/>
        <v>8</v>
      </c>
      <c r="J20" s="12" t="str">
        <f t="shared" ca="1" si="1"/>
        <v>NOT DUE</v>
      </c>
      <c r="K20" s="24" t="s">
        <v>1075</v>
      </c>
      <c r="L20" s="15"/>
    </row>
    <row r="21" spans="1:12" ht="24">
      <c r="A21" s="271" t="s">
        <v>2421</v>
      </c>
      <c r="B21" s="24" t="s">
        <v>1050</v>
      </c>
      <c r="C21" s="24" t="s">
        <v>1051</v>
      </c>
      <c r="D21" s="34" t="s">
        <v>1</v>
      </c>
      <c r="E21" s="8">
        <v>44082</v>
      </c>
      <c r="F21" s="366">
        <v>44710</v>
      </c>
      <c r="G21" s="82"/>
      <c r="H21" s="10">
        <f>F21+1</f>
        <v>44711</v>
      </c>
      <c r="I21" s="11">
        <f t="shared" ca="1" si="0"/>
        <v>0</v>
      </c>
      <c r="J21" s="12" t="str">
        <f t="shared" ca="1" si="1"/>
        <v>NOT DUE</v>
      </c>
      <c r="K21" s="24" t="s">
        <v>1076</v>
      </c>
      <c r="L21" s="15"/>
    </row>
    <row r="22" spans="1:12" ht="26.45" customHeight="1">
      <c r="A22" s="271" t="s">
        <v>2422</v>
      </c>
      <c r="B22" s="24" t="s">
        <v>1052</v>
      </c>
      <c r="C22" s="24" t="s">
        <v>1053</v>
      </c>
      <c r="D22" s="34" t="s">
        <v>1</v>
      </c>
      <c r="E22" s="8">
        <v>44082</v>
      </c>
      <c r="F22" s="366">
        <v>44710</v>
      </c>
      <c r="G22" s="82"/>
      <c r="H22" s="10">
        <f t="shared" ref="H22:H24" si="4">F22+1</f>
        <v>44711</v>
      </c>
      <c r="I22" s="11">
        <f t="shared" ca="1" si="0"/>
        <v>0</v>
      </c>
      <c r="J22" s="12" t="str">
        <f t="shared" ca="1" si="1"/>
        <v>NOT DUE</v>
      </c>
      <c r="K22" s="24" t="s">
        <v>1077</v>
      </c>
      <c r="L22" s="15"/>
    </row>
    <row r="23" spans="1:12" ht="26.45" customHeight="1">
      <c r="A23" s="271" t="s">
        <v>2423</v>
      </c>
      <c r="B23" s="24" t="s">
        <v>1054</v>
      </c>
      <c r="C23" s="24" t="s">
        <v>1055</v>
      </c>
      <c r="D23" s="34" t="s">
        <v>1</v>
      </c>
      <c r="E23" s="8">
        <v>44082</v>
      </c>
      <c r="F23" s="366">
        <v>44710</v>
      </c>
      <c r="G23" s="82"/>
      <c r="H23" s="10">
        <f t="shared" si="4"/>
        <v>44711</v>
      </c>
      <c r="I23" s="11">
        <f t="shared" ca="1" si="0"/>
        <v>0</v>
      </c>
      <c r="J23" s="12" t="str">
        <f t="shared" ca="1" si="1"/>
        <v>NOT DUE</v>
      </c>
      <c r="K23" s="24" t="s">
        <v>1077</v>
      </c>
      <c r="L23" s="15"/>
    </row>
    <row r="24" spans="1:12" ht="26.45" customHeight="1">
      <c r="A24" s="271" t="s">
        <v>2424</v>
      </c>
      <c r="B24" s="24" t="s">
        <v>1056</v>
      </c>
      <c r="C24" s="24" t="s">
        <v>1043</v>
      </c>
      <c r="D24" s="34" t="s">
        <v>1</v>
      </c>
      <c r="E24" s="8">
        <v>44082</v>
      </c>
      <c r="F24" s="366">
        <v>44710</v>
      </c>
      <c r="G24" s="82"/>
      <c r="H24" s="10">
        <f t="shared" si="4"/>
        <v>44711</v>
      </c>
      <c r="I24" s="11">
        <f t="shared" ca="1" si="0"/>
        <v>0</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12</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12</v>
      </c>
      <c r="J26" s="12" t="str">
        <f t="shared" ca="1" si="1"/>
        <v>NOT DUE</v>
      </c>
      <c r="K26" s="24" t="s">
        <v>1077</v>
      </c>
      <c r="L26" s="15"/>
    </row>
    <row r="27" spans="1:12" ht="24">
      <c r="A27" s="274" t="s">
        <v>2427</v>
      </c>
      <c r="B27" s="24" t="s">
        <v>1059</v>
      </c>
      <c r="C27" s="24"/>
      <c r="D27" s="34" t="s">
        <v>4</v>
      </c>
      <c r="E27" s="8">
        <v>44082</v>
      </c>
      <c r="F27" s="366">
        <v>44703</v>
      </c>
      <c r="G27" s="82"/>
      <c r="H27" s="10">
        <f>F27+30</f>
        <v>44733</v>
      </c>
      <c r="I27" s="11">
        <f t="shared" ca="1" si="0"/>
        <v>22</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831</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831</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12</v>
      </c>
      <c r="J30" s="12" t="str">
        <f t="shared" ca="1" si="1"/>
        <v>NOT DUE</v>
      </c>
      <c r="K30" s="24" t="s">
        <v>1078</v>
      </c>
      <c r="L30" s="15"/>
    </row>
    <row r="31" spans="1:12" ht="15" customHeight="1">
      <c r="A31" s="271" t="s">
        <v>2431</v>
      </c>
      <c r="B31" s="24" t="s">
        <v>1546</v>
      </c>
      <c r="C31" s="24"/>
      <c r="D31" s="34" t="s">
        <v>1</v>
      </c>
      <c r="E31" s="8">
        <v>44082</v>
      </c>
      <c r="F31" s="366">
        <v>44710</v>
      </c>
      <c r="G31" s="82"/>
      <c r="H31" s="10">
        <f>F31+1</f>
        <v>44711</v>
      </c>
      <c r="I31" s="11">
        <f t="shared" ca="1" si="0"/>
        <v>0</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103</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103</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103</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103</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103</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103</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34" zoomScaleNormal="100"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1645</v>
      </c>
      <c r="D3" s="521" t="s">
        <v>12</v>
      </c>
      <c r="E3" s="521"/>
      <c r="F3" s="249" t="s">
        <v>2191</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831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831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831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831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831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831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831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831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831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12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12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103</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831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103</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12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103</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103</v>
      </c>
      <c r="J24" s="12" t="str">
        <f t="shared" ca="1" si="2"/>
        <v>NOT DUE</v>
      </c>
      <c r="K24" s="24"/>
      <c r="L24" s="15"/>
    </row>
    <row r="25" spans="1:12" ht="36">
      <c r="A25" s="271" t="s">
        <v>2396</v>
      </c>
      <c r="B25" s="24" t="s">
        <v>1042</v>
      </c>
      <c r="C25" s="24" t="s">
        <v>1043</v>
      </c>
      <c r="D25" s="34" t="s">
        <v>1</v>
      </c>
      <c r="E25" s="8">
        <v>44082</v>
      </c>
      <c r="F25" s="366">
        <v>44710</v>
      </c>
      <c r="G25" s="82"/>
      <c r="H25" s="10">
        <f>F25+1</f>
        <v>44711</v>
      </c>
      <c r="I25" s="11">
        <f t="shared" ca="1" si="1"/>
        <v>0</v>
      </c>
      <c r="J25" s="12" t="str">
        <f t="shared" ca="1" si="2"/>
        <v>NOT DUE</v>
      </c>
      <c r="K25" s="24" t="s">
        <v>1072</v>
      </c>
      <c r="L25" s="15"/>
    </row>
    <row r="26" spans="1:12" ht="36">
      <c r="A26" s="271" t="s">
        <v>2397</v>
      </c>
      <c r="B26" s="24" t="s">
        <v>1044</v>
      </c>
      <c r="C26" s="24" t="s">
        <v>1045</v>
      </c>
      <c r="D26" s="34" t="s">
        <v>1</v>
      </c>
      <c r="E26" s="8">
        <v>44082</v>
      </c>
      <c r="F26" s="366">
        <v>44710</v>
      </c>
      <c r="G26" s="82"/>
      <c r="H26" s="10">
        <f t="shared" ref="H26:H27" si="6">F26+1</f>
        <v>44711</v>
      </c>
      <c r="I26" s="11">
        <f t="shared" ca="1" si="1"/>
        <v>0</v>
      </c>
      <c r="J26" s="12" t="str">
        <f t="shared" ca="1" si="2"/>
        <v>NOT DUE</v>
      </c>
      <c r="K26" s="24" t="s">
        <v>1073</v>
      </c>
      <c r="L26" s="15"/>
    </row>
    <row r="27" spans="1:12" ht="36">
      <c r="A27" s="271" t="s">
        <v>2398</v>
      </c>
      <c r="B27" s="24" t="s">
        <v>1046</v>
      </c>
      <c r="C27" s="24" t="s">
        <v>1047</v>
      </c>
      <c r="D27" s="34" t="s">
        <v>1</v>
      </c>
      <c r="E27" s="8">
        <v>44082</v>
      </c>
      <c r="F27" s="366">
        <v>44710</v>
      </c>
      <c r="G27" s="82"/>
      <c r="H27" s="10">
        <f t="shared" si="6"/>
        <v>44711</v>
      </c>
      <c r="I27" s="11">
        <f t="shared" ca="1" si="1"/>
        <v>0</v>
      </c>
      <c r="J27" s="12" t="str">
        <f t="shared" ca="1" si="2"/>
        <v>NOT DUE</v>
      </c>
      <c r="K27" s="24" t="s">
        <v>1074</v>
      </c>
      <c r="L27" s="15"/>
    </row>
    <row r="28" spans="1:12" ht="38.450000000000003" customHeight="1">
      <c r="A28" s="274" t="s">
        <v>2399</v>
      </c>
      <c r="B28" s="24" t="s">
        <v>1048</v>
      </c>
      <c r="C28" s="24" t="s">
        <v>1049</v>
      </c>
      <c r="D28" s="34" t="s">
        <v>4</v>
      </c>
      <c r="E28" s="8">
        <v>44082</v>
      </c>
      <c r="F28" s="366">
        <v>44689</v>
      </c>
      <c r="G28" s="82"/>
      <c r="H28" s="10">
        <f>F28+30</f>
        <v>44719</v>
      </c>
      <c r="I28" s="11">
        <f t="shared" ca="1" si="1"/>
        <v>8</v>
      </c>
      <c r="J28" s="12" t="str">
        <f t="shared" ca="1" si="2"/>
        <v>NOT DUE</v>
      </c>
      <c r="K28" s="24" t="s">
        <v>1075</v>
      </c>
      <c r="L28" s="15"/>
    </row>
    <row r="29" spans="1:12" ht="24">
      <c r="A29" s="271" t="s">
        <v>2400</v>
      </c>
      <c r="B29" s="24" t="s">
        <v>1050</v>
      </c>
      <c r="C29" s="24" t="s">
        <v>1051</v>
      </c>
      <c r="D29" s="34" t="s">
        <v>1</v>
      </c>
      <c r="E29" s="8">
        <v>44082</v>
      </c>
      <c r="F29" s="366">
        <v>44710</v>
      </c>
      <c r="G29" s="82"/>
      <c r="H29" s="10">
        <f>F29+1</f>
        <v>44711</v>
      </c>
      <c r="I29" s="11">
        <f t="shared" ca="1" si="1"/>
        <v>0</v>
      </c>
      <c r="J29" s="12" t="str">
        <f t="shared" ca="1" si="2"/>
        <v>NOT DUE</v>
      </c>
      <c r="K29" s="24" t="s">
        <v>1076</v>
      </c>
      <c r="L29" s="15"/>
    </row>
    <row r="30" spans="1:12" ht="26.45" customHeight="1">
      <c r="A30" s="271" t="s">
        <v>2401</v>
      </c>
      <c r="B30" s="24" t="s">
        <v>1052</v>
      </c>
      <c r="C30" s="24" t="s">
        <v>1053</v>
      </c>
      <c r="D30" s="34" t="s">
        <v>1</v>
      </c>
      <c r="E30" s="8">
        <v>44082</v>
      </c>
      <c r="F30" s="366">
        <v>44710</v>
      </c>
      <c r="G30" s="82"/>
      <c r="H30" s="10">
        <f t="shared" ref="H30:H32" si="7">F30+1</f>
        <v>44711</v>
      </c>
      <c r="I30" s="11">
        <f t="shared" ca="1" si="1"/>
        <v>0</v>
      </c>
      <c r="J30" s="12" t="str">
        <f t="shared" ca="1" si="2"/>
        <v>NOT DUE</v>
      </c>
      <c r="K30" s="24" t="s">
        <v>1077</v>
      </c>
      <c r="L30" s="15"/>
    </row>
    <row r="31" spans="1:12" ht="26.45" customHeight="1">
      <c r="A31" s="271" t="s">
        <v>2402</v>
      </c>
      <c r="B31" s="24" t="s">
        <v>1054</v>
      </c>
      <c r="C31" s="24" t="s">
        <v>1055</v>
      </c>
      <c r="D31" s="34" t="s">
        <v>1</v>
      </c>
      <c r="E31" s="8">
        <v>44082</v>
      </c>
      <c r="F31" s="366">
        <v>44710</v>
      </c>
      <c r="G31" s="82"/>
      <c r="H31" s="10">
        <f t="shared" si="7"/>
        <v>44711</v>
      </c>
      <c r="I31" s="11">
        <f t="shared" ca="1" si="1"/>
        <v>0</v>
      </c>
      <c r="J31" s="12" t="str">
        <f t="shared" ca="1" si="2"/>
        <v>NOT DUE</v>
      </c>
      <c r="K31" s="24" t="s">
        <v>1077</v>
      </c>
      <c r="L31" s="15"/>
    </row>
    <row r="32" spans="1:12" ht="26.45" customHeight="1">
      <c r="A32" s="271" t="s">
        <v>2403</v>
      </c>
      <c r="B32" s="24" t="s">
        <v>1056</v>
      </c>
      <c r="C32" s="24" t="s">
        <v>1043</v>
      </c>
      <c r="D32" s="34" t="s">
        <v>1</v>
      </c>
      <c r="E32" s="8">
        <v>44082</v>
      </c>
      <c r="F32" s="366">
        <v>44710</v>
      </c>
      <c r="G32" s="82"/>
      <c r="H32" s="10">
        <f t="shared" si="7"/>
        <v>44711</v>
      </c>
      <c r="I32" s="11">
        <f t="shared" ca="1" si="1"/>
        <v>0</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831</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831</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12</v>
      </c>
      <c r="J35" s="12" t="str">
        <f t="shared" ca="1" si="2"/>
        <v>NOT DUE</v>
      </c>
      <c r="K35" s="24" t="s">
        <v>1078</v>
      </c>
      <c r="L35" s="15"/>
    </row>
    <row r="36" spans="1:12" ht="15" customHeight="1">
      <c r="A36" s="271" t="s">
        <v>2407</v>
      </c>
      <c r="B36" s="24" t="s">
        <v>1546</v>
      </c>
      <c r="C36" s="24"/>
      <c r="D36" s="34" t="s">
        <v>1</v>
      </c>
      <c r="E36" s="8">
        <v>44082</v>
      </c>
      <c r="F36" s="366">
        <v>44710</v>
      </c>
      <c r="G36" s="82"/>
      <c r="H36" s="10">
        <f>F36+1</f>
        <v>44711</v>
      </c>
      <c r="I36" s="11">
        <f t="shared" ca="1" si="1"/>
        <v>0</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103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103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103</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103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103</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103</v>
      </c>
      <c r="J42" s="12" t="str">
        <f t="shared" ca="1" si="2"/>
        <v>NOT DUE</v>
      </c>
      <c r="K42" s="24" t="s">
        <v>1080</v>
      </c>
      <c r="L42" s="15"/>
    </row>
    <row r="43" spans="1:12" ht="23.25" customHeight="1">
      <c r="A43" s="274" t="s">
        <v>3487</v>
      </c>
      <c r="B43" s="24" t="s">
        <v>3551</v>
      </c>
      <c r="C43" s="24" t="s">
        <v>3552</v>
      </c>
      <c r="D43" s="34" t="s">
        <v>4</v>
      </c>
      <c r="E43" s="8">
        <v>44082</v>
      </c>
      <c r="F43" s="366">
        <v>44710</v>
      </c>
      <c r="G43" s="82"/>
      <c r="H43" s="10">
        <f>F43+30</f>
        <v>44740</v>
      </c>
      <c r="I43" s="11">
        <f t="shared" ca="1" si="1"/>
        <v>29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1662</v>
      </c>
      <c r="D3" s="521" t="s">
        <v>12</v>
      </c>
      <c r="E3" s="521"/>
      <c r="F3" s="249" t="s">
        <v>2192</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831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831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831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831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831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831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831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831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831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12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12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103</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831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103</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12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103</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103</v>
      </c>
      <c r="J24" s="12" t="str">
        <f t="shared" ca="1" si="2"/>
        <v>NOT DUE</v>
      </c>
      <c r="K24" s="24"/>
      <c r="L24" s="15"/>
    </row>
    <row r="25" spans="1:12" ht="35.25" customHeight="1">
      <c r="A25" s="271" t="s">
        <v>2396</v>
      </c>
      <c r="B25" s="24" t="s">
        <v>1042</v>
      </c>
      <c r="C25" s="24" t="s">
        <v>1043</v>
      </c>
      <c r="D25" s="34" t="s">
        <v>1</v>
      </c>
      <c r="E25" s="8">
        <v>44082</v>
      </c>
      <c r="F25" s="366">
        <v>44710</v>
      </c>
      <c r="G25" s="82"/>
      <c r="H25" s="10">
        <f>F25+1</f>
        <v>44711</v>
      </c>
      <c r="I25" s="11">
        <f t="shared" ca="1" si="1"/>
        <v>0</v>
      </c>
      <c r="J25" s="12" t="str">
        <f t="shared" ca="1" si="2"/>
        <v>NOT DUE</v>
      </c>
      <c r="K25" s="24" t="s">
        <v>1072</v>
      </c>
      <c r="L25" s="15"/>
    </row>
    <row r="26" spans="1:12" ht="39" customHeight="1">
      <c r="A26" s="271" t="s">
        <v>2397</v>
      </c>
      <c r="B26" s="24" t="s">
        <v>1044</v>
      </c>
      <c r="C26" s="24" t="s">
        <v>1045</v>
      </c>
      <c r="D26" s="34" t="s">
        <v>1</v>
      </c>
      <c r="E26" s="8">
        <v>44082</v>
      </c>
      <c r="F26" s="366">
        <v>44710</v>
      </c>
      <c r="G26" s="82"/>
      <c r="H26" s="10">
        <f t="shared" ref="H26:H27" si="6">F26+1</f>
        <v>44711</v>
      </c>
      <c r="I26" s="11">
        <f t="shared" ca="1" si="1"/>
        <v>0</v>
      </c>
      <c r="J26" s="12" t="str">
        <f t="shared" ca="1" si="2"/>
        <v>NOT DUE</v>
      </c>
      <c r="K26" s="24" t="s">
        <v>1073</v>
      </c>
      <c r="L26" s="15"/>
    </row>
    <row r="27" spans="1:12" ht="35.25" customHeight="1">
      <c r="A27" s="271" t="s">
        <v>2398</v>
      </c>
      <c r="B27" s="24" t="s">
        <v>1046</v>
      </c>
      <c r="C27" s="24" t="s">
        <v>1047</v>
      </c>
      <c r="D27" s="34" t="s">
        <v>1</v>
      </c>
      <c r="E27" s="8">
        <v>44082</v>
      </c>
      <c r="F27" s="366">
        <v>44710</v>
      </c>
      <c r="G27" s="82"/>
      <c r="H27" s="10">
        <f t="shared" si="6"/>
        <v>44711</v>
      </c>
      <c r="I27" s="11">
        <f t="shared" ca="1" si="1"/>
        <v>0</v>
      </c>
      <c r="J27" s="12" t="str">
        <f t="shared" ca="1" si="2"/>
        <v>NOT DUE</v>
      </c>
      <c r="K27" s="24" t="s">
        <v>1074</v>
      </c>
      <c r="L27" s="15"/>
    </row>
    <row r="28" spans="1:12" ht="48">
      <c r="A28" s="274" t="s">
        <v>2399</v>
      </c>
      <c r="B28" s="24" t="s">
        <v>1048</v>
      </c>
      <c r="C28" s="24" t="s">
        <v>1049</v>
      </c>
      <c r="D28" s="34" t="s">
        <v>4</v>
      </c>
      <c r="E28" s="8">
        <v>44082</v>
      </c>
      <c r="F28" s="366">
        <v>44689</v>
      </c>
      <c r="G28" s="82"/>
      <c r="H28" s="10">
        <f>F28+30</f>
        <v>44719</v>
      </c>
      <c r="I28" s="11">
        <f t="shared" ca="1" si="1"/>
        <v>8</v>
      </c>
      <c r="J28" s="12" t="str">
        <f t="shared" ca="1" si="2"/>
        <v>NOT DUE</v>
      </c>
      <c r="K28" s="24" t="s">
        <v>1075</v>
      </c>
      <c r="L28" s="15"/>
    </row>
    <row r="29" spans="1:12" ht="26.45" customHeight="1">
      <c r="A29" s="271" t="s">
        <v>2400</v>
      </c>
      <c r="B29" s="24" t="s">
        <v>1050</v>
      </c>
      <c r="C29" s="24" t="s">
        <v>1051</v>
      </c>
      <c r="D29" s="34" t="s">
        <v>1</v>
      </c>
      <c r="E29" s="8">
        <v>44082</v>
      </c>
      <c r="F29" s="366">
        <v>44710</v>
      </c>
      <c r="G29" s="82"/>
      <c r="H29" s="10">
        <f>F29+1</f>
        <v>44711</v>
      </c>
      <c r="I29" s="11">
        <f t="shared" ca="1" si="1"/>
        <v>0</v>
      </c>
      <c r="J29" s="12" t="str">
        <f t="shared" ca="1" si="2"/>
        <v>NOT DUE</v>
      </c>
      <c r="K29" s="24" t="s">
        <v>1076</v>
      </c>
      <c r="L29" s="15"/>
    </row>
    <row r="30" spans="1:12" ht="23.25" customHeight="1">
      <c r="A30" s="271" t="s">
        <v>2401</v>
      </c>
      <c r="B30" s="24" t="s">
        <v>1052</v>
      </c>
      <c r="C30" s="24" t="s">
        <v>1053</v>
      </c>
      <c r="D30" s="34" t="s">
        <v>1</v>
      </c>
      <c r="E30" s="8">
        <v>44082</v>
      </c>
      <c r="F30" s="366">
        <v>44710</v>
      </c>
      <c r="G30" s="82"/>
      <c r="H30" s="10">
        <f t="shared" ref="H30:H32" si="7">F30+1</f>
        <v>44711</v>
      </c>
      <c r="I30" s="11">
        <f t="shared" ca="1" si="1"/>
        <v>0</v>
      </c>
      <c r="J30" s="12" t="str">
        <f t="shared" ca="1" si="2"/>
        <v>NOT DUE</v>
      </c>
      <c r="K30" s="24" t="s">
        <v>1077</v>
      </c>
      <c r="L30" s="15"/>
    </row>
    <row r="31" spans="1:12" ht="27" customHeight="1">
      <c r="A31" s="271" t="s">
        <v>2402</v>
      </c>
      <c r="B31" s="24" t="s">
        <v>1054</v>
      </c>
      <c r="C31" s="24" t="s">
        <v>1055</v>
      </c>
      <c r="D31" s="34" t="s">
        <v>1</v>
      </c>
      <c r="E31" s="8">
        <v>44082</v>
      </c>
      <c r="F31" s="366">
        <v>44710</v>
      </c>
      <c r="G31" s="82"/>
      <c r="H31" s="10">
        <f t="shared" si="7"/>
        <v>44711</v>
      </c>
      <c r="I31" s="11">
        <f t="shared" ca="1" si="1"/>
        <v>0</v>
      </c>
      <c r="J31" s="12" t="str">
        <f t="shared" ca="1" si="2"/>
        <v>NOT DUE</v>
      </c>
      <c r="K31" s="24" t="s">
        <v>1077</v>
      </c>
      <c r="L31" s="15"/>
    </row>
    <row r="32" spans="1:12" ht="25.5" customHeight="1">
      <c r="A32" s="271" t="s">
        <v>2403</v>
      </c>
      <c r="B32" s="24" t="s">
        <v>1056</v>
      </c>
      <c r="C32" s="24" t="s">
        <v>1043</v>
      </c>
      <c r="D32" s="34" t="s">
        <v>1</v>
      </c>
      <c r="E32" s="8">
        <v>44082</v>
      </c>
      <c r="F32" s="366">
        <v>44710</v>
      </c>
      <c r="G32" s="82"/>
      <c r="H32" s="10">
        <f t="shared" si="7"/>
        <v>44711</v>
      </c>
      <c r="I32" s="11">
        <f t="shared" ca="1" si="1"/>
        <v>0</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831</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831</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12</v>
      </c>
      <c r="J35" s="12" t="str">
        <f t="shared" ca="1" si="2"/>
        <v>NOT DUE</v>
      </c>
      <c r="K35" s="24" t="s">
        <v>1078</v>
      </c>
      <c r="L35" s="15"/>
    </row>
    <row r="36" spans="1:12" ht="12" customHeight="1">
      <c r="A36" s="271" t="s">
        <v>2407</v>
      </c>
      <c r="B36" s="24" t="s">
        <v>1546</v>
      </c>
      <c r="C36" s="24"/>
      <c r="D36" s="34" t="s">
        <v>1</v>
      </c>
      <c r="E36" s="8">
        <v>44082</v>
      </c>
      <c r="F36" s="366">
        <v>44710</v>
      </c>
      <c r="G36" s="82"/>
      <c r="H36" s="10">
        <f>F36+1</f>
        <v>44711</v>
      </c>
      <c r="I36" s="11">
        <f t="shared" ca="1" si="1"/>
        <v>0</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103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103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103</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103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103</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103</v>
      </c>
      <c r="J42" s="12" t="str">
        <f t="shared" ca="1" si="2"/>
        <v>NOT DUE</v>
      </c>
      <c r="K42" s="24" t="s">
        <v>1080</v>
      </c>
      <c r="L42" s="15"/>
    </row>
    <row r="43" spans="1:12" ht="24">
      <c r="A43" s="274" t="s">
        <v>3487</v>
      </c>
      <c r="B43" s="24" t="s">
        <v>3551</v>
      </c>
      <c r="C43" s="24" t="s">
        <v>3552</v>
      </c>
      <c r="D43" s="34" t="s">
        <v>4</v>
      </c>
      <c r="E43" s="8">
        <v>44082</v>
      </c>
      <c r="F43" s="366">
        <v>44682</v>
      </c>
      <c r="G43" s="82"/>
      <c r="H43" s="10">
        <f>F43+30</f>
        <v>44712</v>
      </c>
      <c r="I43" s="11">
        <f t="shared" ca="1" si="1"/>
        <v>1</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topLeftCell="A13"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1978</v>
      </c>
      <c r="D3" s="521" t="s">
        <v>12</v>
      </c>
      <c r="E3" s="521"/>
      <c r="F3" s="249" t="s">
        <v>2193</v>
      </c>
    </row>
    <row r="4" spans="1:12" ht="18" customHeight="1">
      <c r="A4" s="520" t="s">
        <v>74</v>
      </c>
      <c r="B4" s="520"/>
      <c r="C4" s="29" t="s">
        <v>4692</v>
      </c>
      <c r="D4" s="521" t="s">
        <v>2072</v>
      </c>
      <c r="E4" s="521"/>
      <c r="F4" s="246">
        <f>'Running Hours'!B10</f>
        <v>476</v>
      </c>
    </row>
    <row r="5" spans="1:12" ht="18" customHeight="1">
      <c r="A5" s="520" t="s">
        <v>75</v>
      </c>
      <c r="B5" s="520"/>
      <c r="C5" s="30" t="s">
        <v>4693</v>
      </c>
      <c r="D5" s="521" t="s">
        <v>4549</v>
      </c>
      <c r="E5" s="521"/>
      <c r="F5" s="115">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44710</v>
      </c>
      <c r="G8" s="82"/>
      <c r="H8" s="10">
        <f>F8+1</f>
        <v>44711</v>
      </c>
      <c r="I8" s="11">
        <f t="shared" ref="I8" ca="1" si="0">IF(ISBLANK(H8),"",H8-DATE(YEAR(NOW()),MONTH(NOW()),DAY(NOW())))</f>
        <v>0</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44794.333333333336</v>
      </c>
      <c r="I9" s="18">
        <f t="shared" ref="I9:I18" si="2">D9-($F$4-G9)</f>
        <v>2024</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44751.637499999997</v>
      </c>
      <c r="I10" s="18">
        <f t="shared" si="2"/>
        <v>999.3</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45523.5</v>
      </c>
      <c r="I11" s="18">
        <f t="shared" si="2"/>
        <v>19524</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44731.833333333336</v>
      </c>
      <c r="I12" s="18">
        <f t="shared" si="2"/>
        <v>524</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45523.5</v>
      </c>
      <c r="I13" s="18">
        <f t="shared" si="2"/>
        <v>19524</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45523.5</v>
      </c>
      <c r="I14" s="18">
        <f t="shared" si="2"/>
        <v>19524</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45523.5</v>
      </c>
      <c r="I15" s="18">
        <f t="shared" si="2"/>
        <v>19524</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45523.5</v>
      </c>
      <c r="I16" s="18">
        <f t="shared" si="2"/>
        <v>19524</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45523.5</v>
      </c>
      <c r="I17" s="18">
        <f t="shared" si="2"/>
        <v>19524</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45523.5</v>
      </c>
      <c r="I18" s="18">
        <f t="shared" si="2"/>
        <v>19524</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31"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2041</v>
      </c>
      <c r="D3" s="521" t="s">
        <v>12</v>
      </c>
      <c r="E3" s="521"/>
      <c r="F3" s="249" t="s">
        <v>2341</v>
      </c>
    </row>
    <row r="4" spans="1:12" ht="18" customHeight="1">
      <c r="A4" s="520" t="s">
        <v>74</v>
      </c>
      <c r="B4" s="520"/>
      <c r="C4" s="29" t="s">
        <v>4694</v>
      </c>
      <c r="D4" s="521" t="s">
        <v>2072</v>
      </c>
      <c r="E4" s="521"/>
      <c r="F4" s="258"/>
    </row>
    <row r="5" spans="1:12" ht="18" customHeight="1">
      <c r="A5" s="520" t="s">
        <v>75</v>
      </c>
      <c r="B5" s="520"/>
      <c r="C5" s="30" t="s">
        <v>4653</v>
      </c>
      <c r="D5" s="521" t="s">
        <v>4549</v>
      </c>
      <c r="E5" s="521"/>
      <c r="F5" s="257">
        <f>'Running Hours'!$D3</f>
        <v>44710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1196</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12</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466</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1196</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466</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1196</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1196</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1196</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1196</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466</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466</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466</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466</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103</v>
      </c>
      <c r="J21" s="12" t="str">
        <f t="shared" ca="1" si="1"/>
        <v>NOT DUE</v>
      </c>
      <c r="K21" s="24"/>
      <c r="L21" s="15"/>
    </row>
    <row r="22" spans="1:12" ht="36">
      <c r="A22" s="271" t="s">
        <v>2356</v>
      </c>
      <c r="B22" s="24" t="s">
        <v>1042</v>
      </c>
      <c r="C22" s="24" t="s">
        <v>1043</v>
      </c>
      <c r="D22" s="34" t="s">
        <v>1</v>
      </c>
      <c r="E22" s="8">
        <v>44082</v>
      </c>
      <c r="F22" s="366">
        <v>44710</v>
      </c>
      <c r="G22" s="82"/>
      <c r="H22" s="10">
        <f>F22+1</f>
        <v>44711</v>
      </c>
      <c r="I22" s="11">
        <f t="shared" ref="I22:I39" ca="1" si="4">IF(ISBLANK(H22),"",H22-DATE(YEAR(NOW()),MONTH(NOW()),DAY(NOW())))</f>
        <v>0</v>
      </c>
      <c r="J22" s="12" t="str">
        <f t="shared" ca="1" si="1"/>
        <v>NOT DUE</v>
      </c>
      <c r="K22" s="24" t="s">
        <v>4939</v>
      </c>
      <c r="L22" s="15"/>
    </row>
    <row r="23" spans="1:12" ht="36">
      <c r="A23" s="271" t="s">
        <v>2357</v>
      </c>
      <c r="B23" s="24" t="s">
        <v>1044</v>
      </c>
      <c r="C23" s="24" t="s">
        <v>1045</v>
      </c>
      <c r="D23" s="34" t="s">
        <v>1</v>
      </c>
      <c r="E23" s="8">
        <v>44082</v>
      </c>
      <c r="F23" s="366">
        <v>44710</v>
      </c>
      <c r="G23" s="82"/>
      <c r="H23" s="10">
        <f t="shared" ref="H23:H24" si="5">F23+1</f>
        <v>44711</v>
      </c>
      <c r="I23" s="11">
        <f t="shared" ca="1" si="4"/>
        <v>0</v>
      </c>
      <c r="J23" s="12" t="str">
        <f t="shared" ca="1" si="1"/>
        <v>NOT DUE</v>
      </c>
      <c r="K23" s="24" t="s">
        <v>1073</v>
      </c>
      <c r="L23" s="15"/>
    </row>
    <row r="24" spans="1:12" ht="36">
      <c r="A24" s="271" t="s">
        <v>2358</v>
      </c>
      <c r="B24" s="24" t="s">
        <v>1046</v>
      </c>
      <c r="C24" s="24" t="s">
        <v>1047</v>
      </c>
      <c r="D24" s="34" t="s">
        <v>1</v>
      </c>
      <c r="E24" s="8">
        <v>44082</v>
      </c>
      <c r="F24" s="366">
        <v>44710</v>
      </c>
      <c r="G24" s="82"/>
      <c r="H24" s="10">
        <f t="shared" si="5"/>
        <v>44711</v>
      </c>
      <c r="I24" s="11">
        <f t="shared" ca="1" si="4"/>
        <v>0</v>
      </c>
      <c r="J24" s="12" t="str">
        <f t="shared" ca="1" si="1"/>
        <v>NOT DUE</v>
      </c>
      <c r="K24" s="24" t="s">
        <v>1074</v>
      </c>
      <c r="L24" s="15"/>
    </row>
    <row r="25" spans="1:12" ht="38.450000000000003" customHeight="1">
      <c r="A25" s="274" t="s">
        <v>2359</v>
      </c>
      <c r="B25" s="24" t="s">
        <v>1048</v>
      </c>
      <c r="C25" s="24" t="s">
        <v>1049</v>
      </c>
      <c r="D25" s="34" t="s">
        <v>4</v>
      </c>
      <c r="E25" s="8">
        <v>44082</v>
      </c>
      <c r="F25" s="366">
        <v>44682</v>
      </c>
      <c r="G25" s="82"/>
      <c r="H25" s="10">
        <f>F25+30</f>
        <v>44712</v>
      </c>
      <c r="I25" s="11">
        <f t="shared" ca="1" si="4"/>
        <v>1</v>
      </c>
      <c r="J25" s="12" t="str">
        <f t="shared" ca="1" si="1"/>
        <v>NOT DUE</v>
      </c>
      <c r="K25" s="24" t="s">
        <v>1075</v>
      </c>
      <c r="L25" s="15"/>
    </row>
    <row r="26" spans="1:12" ht="24">
      <c r="A26" s="271" t="s">
        <v>2360</v>
      </c>
      <c r="B26" s="24" t="s">
        <v>1050</v>
      </c>
      <c r="C26" s="24" t="s">
        <v>1051</v>
      </c>
      <c r="D26" s="34" t="s">
        <v>1</v>
      </c>
      <c r="E26" s="8">
        <v>44082</v>
      </c>
      <c r="F26" s="366">
        <v>44710</v>
      </c>
      <c r="G26" s="82"/>
      <c r="H26" s="10">
        <f t="shared" ref="H26:H29" si="6">F26+1</f>
        <v>44711</v>
      </c>
      <c r="I26" s="11">
        <f t="shared" ca="1" si="4"/>
        <v>0</v>
      </c>
      <c r="J26" s="12" t="str">
        <f t="shared" ca="1" si="1"/>
        <v>NOT DUE</v>
      </c>
      <c r="K26" s="24" t="s">
        <v>1076</v>
      </c>
      <c r="L26" s="15"/>
    </row>
    <row r="27" spans="1:12" ht="26.45" customHeight="1">
      <c r="A27" s="271" t="s">
        <v>2361</v>
      </c>
      <c r="B27" s="24" t="s">
        <v>1052</v>
      </c>
      <c r="C27" s="24" t="s">
        <v>1053</v>
      </c>
      <c r="D27" s="34" t="s">
        <v>1</v>
      </c>
      <c r="E27" s="8">
        <v>44082</v>
      </c>
      <c r="F27" s="366">
        <v>44710</v>
      </c>
      <c r="G27" s="82"/>
      <c r="H27" s="10">
        <f t="shared" si="6"/>
        <v>44711</v>
      </c>
      <c r="I27" s="11">
        <f t="shared" ca="1" si="4"/>
        <v>0</v>
      </c>
      <c r="J27" s="12" t="str">
        <f t="shared" ca="1" si="1"/>
        <v>NOT DUE</v>
      </c>
      <c r="K27" s="24" t="s">
        <v>1077</v>
      </c>
      <c r="L27" s="15"/>
    </row>
    <row r="28" spans="1:12" ht="26.45" customHeight="1">
      <c r="A28" s="271" t="s">
        <v>2362</v>
      </c>
      <c r="B28" s="24" t="s">
        <v>1054</v>
      </c>
      <c r="C28" s="24" t="s">
        <v>1055</v>
      </c>
      <c r="D28" s="34" t="s">
        <v>1</v>
      </c>
      <c r="E28" s="8">
        <v>44082</v>
      </c>
      <c r="F28" s="366">
        <v>44710</v>
      </c>
      <c r="G28" s="82"/>
      <c r="H28" s="10">
        <f t="shared" si="6"/>
        <v>44711</v>
      </c>
      <c r="I28" s="11">
        <f t="shared" ca="1" si="4"/>
        <v>0</v>
      </c>
      <c r="J28" s="12" t="str">
        <f t="shared" ca="1" si="1"/>
        <v>NOT DUE</v>
      </c>
      <c r="K28" s="24" t="s">
        <v>1077</v>
      </c>
      <c r="L28" s="15"/>
    </row>
    <row r="29" spans="1:12" ht="26.45" customHeight="1">
      <c r="A29" s="271" t="s">
        <v>2363</v>
      </c>
      <c r="B29" s="24" t="s">
        <v>1056</v>
      </c>
      <c r="C29" s="24" t="s">
        <v>1043</v>
      </c>
      <c r="D29" s="34" t="s">
        <v>1</v>
      </c>
      <c r="E29" s="8">
        <v>44082</v>
      </c>
      <c r="F29" s="366">
        <v>44710</v>
      </c>
      <c r="G29" s="82"/>
      <c r="H29" s="10">
        <f t="shared" si="6"/>
        <v>44711</v>
      </c>
      <c r="I29" s="11">
        <f t="shared" ca="1" si="4"/>
        <v>0</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1196</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1196</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12</v>
      </c>
      <c r="J32" s="12" t="str">
        <f t="shared" ca="1" si="1"/>
        <v>NOT DUE</v>
      </c>
      <c r="K32" s="24" t="s">
        <v>1078</v>
      </c>
      <c r="L32" s="15"/>
    </row>
    <row r="33" spans="1:12" ht="15" customHeight="1">
      <c r="A33" s="271" t="s">
        <v>2367</v>
      </c>
      <c r="B33" s="24" t="s">
        <v>1546</v>
      </c>
      <c r="C33" s="24"/>
      <c r="D33" s="34" t="s">
        <v>1</v>
      </c>
      <c r="E33" s="8">
        <v>44082</v>
      </c>
      <c r="F33" s="366">
        <v>44710</v>
      </c>
      <c r="G33" s="82"/>
      <c r="H33" s="10">
        <f t="shared" ref="H33" si="7">F33+1</f>
        <v>44711</v>
      </c>
      <c r="I33" s="11">
        <f t="shared" ca="1" si="4"/>
        <v>0</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103</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103</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103</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103</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103</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103</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61" workbookViewId="0">
      <selection activeCell="K23" sqref="K23"/>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3" t="s">
        <v>3977</v>
      </c>
      <c r="D4" s="453" t="s">
        <v>3978</v>
      </c>
      <c r="E4" s="453" t="s">
        <v>3979</v>
      </c>
      <c r="F4" s="453" t="s">
        <v>3980</v>
      </c>
      <c r="G4" s="453" t="s">
        <v>3981</v>
      </c>
      <c r="H4" s="455" t="s">
        <v>3982</v>
      </c>
      <c r="I4" s="456"/>
      <c r="J4" s="456"/>
      <c r="K4" s="456"/>
      <c r="L4" s="456"/>
      <c r="M4" s="457"/>
      <c r="N4" s="453" t="s">
        <v>3983</v>
      </c>
      <c r="O4" s="453" t="s">
        <v>3984</v>
      </c>
      <c r="P4" s="453" t="s">
        <v>3985</v>
      </c>
      <c r="Q4" s="127"/>
      <c r="R4" s="126"/>
    </row>
    <row r="5" spans="1:18" ht="60">
      <c r="A5" s="459"/>
      <c r="B5" s="459"/>
      <c r="C5" s="454"/>
      <c r="D5" s="454"/>
      <c r="E5" s="454"/>
      <c r="F5" s="454"/>
      <c r="G5" s="454"/>
      <c r="H5" s="128" t="s">
        <v>3986</v>
      </c>
      <c r="I5" s="128" t="s">
        <v>3987</v>
      </c>
      <c r="J5" s="128" t="s">
        <v>4390</v>
      </c>
      <c r="K5" s="128" t="s">
        <v>3988</v>
      </c>
      <c r="L5" s="129" t="s">
        <v>3989</v>
      </c>
      <c r="M5" s="129" t="s">
        <v>3990</v>
      </c>
      <c r="N5" s="454"/>
      <c r="O5" s="454"/>
      <c r="P5" s="454"/>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4948</v>
      </c>
      <c r="D73" s="460"/>
      <c r="E73" s="460"/>
      <c r="G73" s="460" t="s">
        <v>5001</v>
      </c>
      <c r="H73" s="460"/>
      <c r="I73" s="460"/>
      <c r="K73" s="460" t="s">
        <v>4949</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8" sqref="F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1663</v>
      </c>
      <c r="D3" s="521" t="s">
        <v>12</v>
      </c>
      <c r="E3" s="521"/>
      <c r="F3" s="249" t="s">
        <v>2194</v>
      </c>
    </row>
    <row r="4" spans="1:12" ht="18" customHeight="1">
      <c r="A4" s="520" t="s">
        <v>74</v>
      </c>
      <c r="B4" s="520"/>
      <c r="C4" s="29" t="s">
        <v>4667</v>
      </c>
      <c r="D4" s="521" t="s">
        <v>2072</v>
      </c>
      <c r="E4" s="521"/>
      <c r="F4" s="82"/>
    </row>
    <row r="5" spans="1:12" ht="18" customHeight="1">
      <c r="A5" s="520" t="s">
        <v>75</v>
      </c>
      <c r="B5" s="520"/>
      <c r="C5" s="30" t="s">
        <v>4666</v>
      </c>
      <c r="D5" s="534">
        <f>E8</f>
        <v>44082</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44710</v>
      </c>
      <c r="G8" s="82"/>
      <c r="H8" s="10">
        <f>F8+1</f>
        <v>44711</v>
      </c>
      <c r="I8" s="11">
        <f t="shared" ref="I8:I9" ca="1" si="0">IF(ISBLANK(H8),"",H8-DATE(YEAR(NOW()),MONTH(NOW()),DAY(NOW())))</f>
        <v>0</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103</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98</v>
      </c>
      <c r="J10" s="12" t="str">
        <f t="shared" ref="J10:J21" ca="1" si="3">IF(I10="","",IF(I10&lt;0,"OVERDUE","NOT DUE"))</f>
        <v>NOT DUE</v>
      </c>
      <c r="K10" s="24"/>
      <c r="L10" s="113"/>
    </row>
    <row r="11" spans="1:12">
      <c r="A11" s="12" t="s">
        <v>4048</v>
      </c>
      <c r="B11" s="184" t="s">
        <v>4052</v>
      </c>
      <c r="C11" s="184" t="s">
        <v>4084</v>
      </c>
      <c r="D11" s="185" t="s">
        <v>3</v>
      </c>
      <c r="E11" s="8">
        <v>44082</v>
      </c>
      <c r="F11" s="306">
        <v>44692</v>
      </c>
      <c r="G11" s="82"/>
      <c r="H11" s="10">
        <f t="shared" ref="H11:H16" si="4">F11+180</f>
        <v>44872</v>
      </c>
      <c r="I11" s="11">
        <f t="shared" ca="1" si="2"/>
        <v>161</v>
      </c>
      <c r="J11" s="12" t="str">
        <f t="shared" ca="1" si="3"/>
        <v>NOT DUE</v>
      </c>
      <c r="K11" s="24"/>
      <c r="L11" s="113" t="s">
        <v>5010</v>
      </c>
    </row>
    <row r="12" spans="1:12">
      <c r="A12" s="12" t="s">
        <v>4049</v>
      </c>
      <c r="B12" s="184" t="s">
        <v>4053</v>
      </c>
      <c r="C12" s="184" t="s">
        <v>4084</v>
      </c>
      <c r="D12" s="185" t="s">
        <v>3</v>
      </c>
      <c r="E12" s="8">
        <v>44082</v>
      </c>
      <c r="F12" s="366">
        <v>44692</v>
      </c>
      <c r="G12" s="82"/>
      <c r="H12" s="10">
        <f t="shared" si="4"/>
        <v>44872</v>
      </c>
      <c r="I12" s="11">
        <f t="shared" ca="1" si="2"/>
        <v>161</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98</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98</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100</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100</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136</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136</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811</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24</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3</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1787</v>
      </c>
      <c r="D3" s="521" t="s">
        <v>12</v>
      </c>
      <c r="E3" s="521"/>
      <c r="F3" s="249" t="s">
        <v>2196</v>
      </c>
    </row>
    <row r="4" spans="1:12" ht="18" customHeight="1">
      <c r="A4" s="520" t="s">
        <v>74</v>
      </c>
      <c r="B4" s="520"/>
      <c r="C4" s="29" t="s">
        <v>4671</v>
      </c>
      <c r="D4" s="521" t="s">
        <v>2072</v>
      </c>
      <c r="E4" s="521"/>
      <c r="F4" s="82"/>
    </row>
    <row r="5" spans="1:12" ht="18" customHeight="1">
      <c r="A5" s="520" t="s">
        <v>75</v>
      </c>
      <c r="B5" s="520"/>
      <c r="C5" s="30" t="s">
        <v>4670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44710</v>
      </c>
      <c r="G8" s="82"/>
      <c r="H8" s="10">
        <f>F8+1</f>
        <v>44711</v>
      </c>
      <c r="I8" s="11">
        <f t="shared" ref="I8:I18" ca="1" si="0">IF(ISBLANK(H8),"",H8-DATE(YEAR(NOW()),MONTH(NOW()),DAY(NOW())))</f>
        <v>0</v>
      </c>
      <c r="J8" s="12" t="str">
        <f t="shared" ref="J8:J18" ca="1" si="1">IF(I8="","",IF(I8&lt;0,"OVERDUE","NOT DUE"))</f>
        <v>NOT DUE</v>
      </c>
      <c r="K8" s="24" t="s">
        <v>1809</v>
      </c>
      <c r="L8" s="15"/>
    </row>
    <row r="9" spans="1:12" ht="26.45" customHeight="1">
      <c r="A9" s="271" t="s">
        <v>1817</v>
      </c>
      <c r="B9" s="24" t="s">
        <v>1790</v>
      </c>
      <c r="C9" s="24" t="s">
        <v>1791</v>
      </c>
      <c r="D9" s="32" t="s">
        <v>1</v>
      </c>
      <c r="E9" s="8">
        <v>44082</v>
      </c>
      <c r="F9" s="366">
        <v>44710</v>
      </c>
      <c r="G9" s="82"/>
      <c r="H9" s="10">
        <f t="shared" ref="H9:H10" si="2">F9+1</f>
        <v>44711</v>
      </c>
      <c r="I9" s="11">
        <f t="shared" ca="1" si="0"/>
        <v>0</v>
      </c>
      <c r="J9" s="12" t="str">
        <f t="shared" ca="1" si="1"/>
        <v>NOT DUE</v>
      </c>
      <c r="K9" s="24" t="s">
        <v>1810</v>
      </c>
      <c r="L9" s="15"/>
    </row>
    <row r="10" spans="1:12" ht="24">
      <c r="A10" s="271" t="s">
        <v>1818</v>
      </c>
      <c r="B10" s="24" t="s">
        <v>1792</v>
      </c>
      <c r="C10" s="24" t="s">
        <v>1793</v>
      </c>
      <c r="D10" s="32" t="s">
        <v>1</v>
      </c>
      <c r="E10" s="8">
        <v>44082</v>
      </c>
      <c r="F10" s="366">
        <v>44710</v>
      </c>
      <c r="G10" s="82"/>
      <c r="H10" s="10">
        <f t="shared" si="2"/>
        <v>44711</v>
      </c>
      <c r="I10" s="11">
        <f t="shared" ca="1" si="0"/>
        <v>0</v>
      </c>
      <c r="J10" s="12" t="str">
        <f t="shared" ca="1" si="1"/>
        <v>NOT DUE</v>
      </c>
      <c r="K10" s="24"/>
      <c r="L10" s="15"/>
    </row>
    <row r="11" spans="1:12" ht="26.45" customHeight="1">
      <c r="A11" s="281" t="s">
        <v>1819</v>
      </c>
      <c r="B11" s="24" t="s">
        <v>1794</v>
      </c>
      <c r="C11" s="24" t="s">
        <v>1795</v>
      </c>
      <c r="D11" s="32" t="s">
        <v>25</v>
      </c>
      <c r="E11" s="8">
        <v>44082</v>
      </c>
      <c r="F11" s="366">
        <v>44710</v>
      </c>
      <c r="G11" s="82"/>
      <c r="H11" s="10">
        <f>F11+7</f>
        <v>44717</v>
      </c>
      <c r="I11" s="11">
        <f t="shared" ca="1" si="0"/>
        <v>6</v>
      </c>
      <c r="J11" s="12" t="str">
        <f t="shared" ca="1" si="1"/>
        <v>NOT DUE</v>
      </c>
      <c r="K11" s="24" t="s">
        <v>1811</v>
      </c>
      <c r="L11" s="15"/>
    </row>
    <row r="12" spans="1:12" ht="15" customHeight="1">
      <c r="A12" s="273" t="s">
        <v>1820</v>
      </c>
      <c r="B12" s="24" t="s">
        <v>1796</v>
      </c>
      <c r="C12" s="24" t="s">
        <v>1797</v>
      </c>
      <c r="D12" s="32" t="s">
        <v>4</v>
      </c>
      <c r="E12" s="8">
        <v>44082</v>
      </c>
      <c r="F12" s="366">
        <v>44710</v>
      </c>
      <c r="G12" s="82"/>
      <c r="H12" s="10">
        <f>F12+30</f>
        <v>44740</v>
      </c>
      <c r="I12" s="11">
        <f t="shared" ca="1" si="0"/>
        <v>29</v>
      </c>
      <c r="J12" s="12" t="str">
        <f t="shared" ca="1" si="1"/>
        <v>NOT DUE</v>
      </c>
      <c r="K12" s="24" t="s">
        <v>1812</v>
      </c>
      <c r="L12" s="113"/>
    </row>
    <row r="13" spans="1:12" ht="15" customHeight="1">
      <c r="A13" s="273" t="s">
        <v>1821</v>
      </c>
      <c r="B13" s="24" t="s">
        <v>1798</v>
      </c>
      <c r="C13" s="24" t="s">
        <v>1799</v>
      </c>
      <c r="D13" s="32" t="s">
        <v>4</v>
      </c>
      <c r="E13" s="8">
        <v>44082</v>
      </c>
      <c r="F13" s="366">
        <v>44710</v>
      </c>
      <c r="G13" s="82"/>
      <c r="H13" s="10">
        <f>F13+30</f>
        <v>44740</v>
      </c>
      <c r="I13" s="11">
        <f t="shared" ca="1" si="0"/>
        <v>29</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12</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12</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103</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103</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466</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1670</v>
      </c>
      <c r="D3" s="521" t="s">
        <v>12</v>
      </c>
      <c r="E3" s="521"/>
      <c r="F3" s="249" t="s">
        <v>2195</v>
      </c>
    </row>
    <row r="4" spans="1:12" ht="18" customHeight="1">
      <c r="A4" s="520" t="s">
        <v>74</v>
      </c>
      <c r="B4" s="520"/>
      <c r="C4" s="29" t="s">
        <v>4669</v>
      </c>
      <c r="D4" s="521" t="s">
        <v>2072</v>
      </c>
      <c r="E4" s="521"/>
      <c r="F4" s="82"/>
    </row>
    <row r="5" spans="1:12" ht="18" customHeight="1">
      <c r="A5" s="520" t="s">
        <v>75</v>
      </c>
      <c r="B5" s="520"/>
      <c r="C5" s="30" t="s">
        <v>4668</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1926</v>
      </c>
      <c r="J8" s="12" t="str">
        <f t="shared" ref="J8:J48" ca="1" si="1">IF(I8="","",IF(I8&lt;0,"OVERDUE","NOT DUE"))</f>
        <v>NOT DUE</v>
      </c>
      <c r="K8" s="24"/>
      <c r="L8" s="15"/>
    </row>
    <row r="9" spans="1:12" ht="24">
      <c r="A9" s="274" t="s">
        <v>1744</v>
      </c>
      <c r="B9" s="24" t="s">
        <v>1693</v>
      </c>
      <c r="C9" s="24" t="s">
        <v>1694</v>
      </c>
      <c r="D9" s="32" t="s">
        <v>799</v>
      </c>
      <c r="E9" s="8">
        <v>44082</v>
      </c>
      <c r="F9" s="366">
        <v>44696</v>
      </c>
      <c r="G9" s="82"/>
      <c r="H9" s="10">
        <f>F9+60</f>
        <v>44756</v>
      </c>
      <c r="I9" s="11">
        <f t="shared" ca="1" si="0"/>
        <v>45</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1196</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98</v>
      </c>
      <c r="J11" s="12" t="str">
        <f t="shared" ca="1" si="1"/>
        <v>NOT DUE</v>
      </c>
      <c r="K11" s="24" t="s">
        <v>1673</v>
      </c>
      <c r="L11" s="15"/>
    </row>
    <row r="12" spans="1:12" ht="24">
      <c r="A12" s="274" t="s">
        <v>1747</v>
      </c>
      <c r="B12" s="24" t="s">
        <v>1697</v>
      </c>
      <c r="C12" s="24" t="s">
        <v>1698</v>
      </c>
      <c r="D12" s="32" t="s">
        <v>799</v>
      </c>
      <c r="E12" s="8">
        <v>44082</v>
      </c>
      <c r="F12" s="366">
        <v>44710</v>
      </c>
      <c r="G12" s="82"/>
      <c r="H12" s="10">
        <f>F12+60</f>
        <v>44770</v>
      </c>
      <c r="I12" s="11">
        <f t="shared" ca="1" si="0"/>
        <v>59</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98</v>
      </c>
      <c r="J13" s="12" t="str">
        <f t="shared" ca="1" si="1"/>
        <v>NOT DUE</v>
      </c>
      <c r="K13" s="24" t="s">
        <v>1675</v>
      </c>
      <c r="L13" s="15"/>
    </row>
    <row r="14" spans="1:12" ht="24">
      <c r="A14" s="274" t="s">
        <v>1749</v>
      </c>
      <c r="B14" s="24" t="s">
        <v>1701</v>
      </c>
      <c r="C14" s="24" t="s">
        <v>1702</v>
      </c>
      <c r="D14" s="32" t="s">
        <v>799</v>
      </c>
      <c r="E14" s="8">
        <v>44082</v>
      </c>
      <c r="F14" s="366">
        <v>44710</v>
      </c>
      <c r="G14" s="82"/>
      <c r="H14" s="10">
        <f>F14+60</f>
        <v>44770</v>
      </c>
      <c r="I14" s="11">
        <f t="shared" ca="1" si="0"/>
        <v>59</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98</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98</v>
      </c>
      <c r="J16" s="12" t="str">
        <f t="shared" ca="1" si="1"/>
        <v>NOT DUE</v>
      </c>
      <c r="K16" s="24" t="s">
        <v>1677</v>
      </c>
      <c r="L16" s="15"/>
    </row>
    <row r="17" spans="1:12" ht="24">
      <c r="A17" s="274" t="s">
        <v>1752</v>
      </c>
      <c r="B17" s="24" t="s">
        <v>1707</v>
      </c>
      <c r="C17" s="24" t="s">
        <v>1698</v>
      </c>
      <c r="D17" s="32" t="s">
        <v>799</v>
      </c>
      <c r="E17" s="8">
        <v>44082</v>
      </c>
      <c r="F17" s="366">
        <v>44710</v>
      </c>
      <c r="G17" s="82"/>
      <c r="H17" s="10">
        <f>F17+60</f>
        <v>44770</v>
      </c>
      <c r="I17" s="11">
        <f t="shared" ca="1" si="0"/>
        <v>59</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98</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98</v>
      </c>
      <c r="J19" s="12" t="str">
        <f t="shared" ca="1" si="1"/>
        <v>NOT DUE</v>
      </c>
      <c r="K19" s="24" t="s">
        <v>1675</v>
      </c>
      <c r="L19" s="15"/>
    </row>
    <row r="20" spans="1:12" ht="36">
      <c r="A20" s="274" t="s">
        <v>1755</v>
      </c>
      <c r="B20" s="24" t="s">
        <v>1712</v>
      </c>
      <c r="C20" s="24" t="s">
        <v>1713</v>
      </c>
      <c r="D20" s="32" t="s">
        <v>1786</v>
      </c>
      <c r="E20" s="8">
        <v>44082</v>
      </c>
      <c r="F20" s="366">
        <v>44696</v>
      </c>
      <c r="G20" s="82"/>
      <c r="H20" s="10">
        <f>F20+30</f>
        <v>44726</v>
      </c>
      <c r="I20" s="11">
        <f t="shared" ca="1" si="0"/>
        <v>15</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1926</v>
      </c>
      <c r="J21" s="12" t="str">
        <f t="shared" ca="1" si="1"/>
        <v>NOT DUE</v>
      </c>
      <c r="K21" s="24"/>
      <c r="L21" s="15"/>
    </row>
    <row r="22" spans="1:12" ht="24">
      <c r="A22" s="274" t="s">
        <v>1757</v>
      </c>
      <c r="B22" s="24" t="s">
        <v>1714</v>
      </c>
      <c r="C22" s="24" t="s">
        <v>1702</v>
      </c>
      <c r="D22" s="32" t="s">
        <v>799</v>
      </c>
      <c r="E22" s="8">
        <v>44082</v>
      </c>
      <c r="F22" s="366">
        <v>44710</v>
      </c>
      <c r="G22" s="82"/>
      <c r="H22" s="10">
        <f>F22+60</f>
        <v>44770</v>
      </c>
      <c r="I22" s="11">
        <f t="shared" ca="1" si="0"/>
        <v>59</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98</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98</v>
      </c>
      <c r="J24" s="12" t="str">
        <f t="shared" ca="1" si="1"/>
        <v>NOT DUE</v>
      </c>
      <c r="K24" s="24" t="s">
        <v>1677</v>
      </c>
      <c r="L24" s="15"/>
    </row>
    <row r="25" spans="1:12" ht="24">
      <c r="A25" s="274" t="s">
        <v>1760</v>
      </c>
      <c r="B25" s="24" t="s">
        <v>1717</v>
      </c>
      <c r="C25" s="24" t="s">
        <v>1718</v>
      </c>
      <c r="D25" s="32" t="s">
        <v>799</v>
      </c>
      <c r="E25" s="8">
        <v>44082</v>
      </c>
      <c r="F25" s="366">
        <v>44710</v>
      </c>
      <c r="G25" s="82"/>
      <c r="H25" s="10">
        <f>F25+60</f>
        <v>44770</v>
      </c>
      <c r="I25" s="11">
        <f t="shared" ca="1" si="0"/>
        <v>59</v>
      </c>
      <c r="J25" s="12" t="str">
        <f t="shared" ca="1" si="1"/>
        <v>NOT DUE</v>
      </c>
      <c r="K25" s="24" t="s">
        <v>1679</v>
      </c>
      <c r="L25" s="179"/>
    </row>
    <row r="26" spans="1:12" ht="24">
      <c r="A26" s="274" t="s">
        <v>1761</v>
      </c>
      <c r="B26" s="24" t="s">
        <v>1719</v>
      </c>
      <c r="C26" s="24" t="s">
        <v>1718</v>
      </c>
      <c r="D26" s="32" t="s">
        <v>799</v>
      </c>
      <c r="E26" s="8">
        <v>44082</v>
      </c>
      <c r="F26" s="366">
        <v>44710</v>
      </c>
      <c r="G26" s="82"/>
      <c r="H26" s="10">
        <f>F26+60</f>
        <v>44770</v>
      </c>
      <c r="I26" s="11">
        <f t="shared" ca="1" si="0"/>
        <v>59</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98</v>
      </c>
      <c r="J27" s="12" t="str">
        <f t="shared" ca="1" si="1"/>
        <v>NOT DUE</v>
      </c>
      <c r="K27" s="24" t="s">
        <v>1681</v>
      </c>
      <c r="L27" s="15"/>
    </row>
    <row r="28" spans="1:12" ht="24">
      <c r="A28" s="274" t="s">
        <v>1763</v>
      </c>
      <c r="B28" s="24" t="s">
        <v>1721</v>
      </c>
      <c r="C28" s="24" t="s">
        <v>1709</v>
      </c>
      <c r="D28" s="32" t="s">
        <v>799</v>
      </c>
      <c r="E28" s="8">
        <v>44082</v>
      </c>
      <c r="F28" s="366">
        <v>44710</v>
      </c>
      <c r="G28" s="82"/>
      <c r="H28" s="10">
        <f>F28+60</f>
        <v>44770</v>
      </c>
      <c r="I28" s="11">
        <f t="shared" ca="1" si="0"/>
        <v>59</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98</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1196</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98</v>
      </c>
      <c r="J31" s="12" t="str">
        <f t="shared" ca="1" si="1"/>
        <v>NOT DUE</v>
      </c>
      <c r="K31" s="24" t="s">
        <v>1684</v>
      </c>
      <c r="L31" s="15"/>
    </row>
    <row r="32" spans="1:12" ht="15" customHeight="1">
      <c r="A32" s="274" t="s">
        <v>1767</v>
      </c>
      <c r="B32" s="24" t="s">
        <v>1725</v>
      </c>
      <c r="C32" s="24" t="s">
        <v>1726</v>
      </c>
      <c r="D32" s="32" t="s">
        <v>1786</v>
      </c>
      <c r="E32" s="8">
        <v>44082</v>
      </c>
      <c r="F32" s="366">
        <v>44696</v>
      </c>
      <c r="G32" s="82"/>
      <c r="H32" s="10">
        <f>F32+30</f>
        <v>44726</v>
      </c>
      <c r="I32" s="11">
        <f t="shared" ca="1" si="0"/>
        <v>15</v>
      </c>
      <c r="J32" s="12" t="str">
        <f t="shared" ca="1" si="1"/>
        <v>NOT DUE</v>
      </c>
      <c r="K32" s="24" t="s">
        <v>1685</v>
      </c>
      <c r="L32" s="15"/>
    </row>
    <row r="33" spans="1:12" ht="24">
      <c r="A33" s="274" t="s">
        <v>1768</v>
      </c>
      <c r="B33" s="24" t="s">
        <v>1727</v>
      </c>
      <c r="C33" s="24" t="s">
        <v>1728</v>
      </c>
      <c r="D33" s="32" t="s">
        <v>4</v>
      </c>
      <c r="E33" s="8">
        <v>44082</v>
      </c>
      <c r="F33" s="366">
        <v>44696</v>
      </c>
      <c r="G33" s="82"/>
      <c r="H33" s="10">
        <f>F33+30</f>
        <v>44726</v>
      </c>
      <c r="I33" s="11">
        <f t="shared" ca="1" si="0"/>
        <v>15</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1926</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98</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1196</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1926</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1926</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1926</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466</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466</v>
      </c>
      <c r="J41" s="12" t="str">
        <f t="shared" ca="1" si="1"/>
        <v>NOT DUE</v>
      </c>
      <c r="K41" s="24"/>
      <c r="L41" s="15"/>
    </row>
    <row r="42" spans="1:12" ht="15" customHeight="1">
      <c r="A42" s="274" t="s">
        <v>1777</v>
      </c>
      <c r="B42" s="24" t="s">
        <v>1737</v>
      </c>
      <c r="C42" s="24" t="s">
        <v>1738</v>
      </c>
      <c r="D42" s="32" t="s">
        <v>799</v>
      </c>
      <c r="E42" s="8">
        <v>44082</v>
      </c>
      <c r="F42" s="366">
        <v>44710</v>
      </c>
      <c r="G42" s="82"/>
      <c r="H42" s="10">
        <f>F42+60</f>
        <v>44770</v>
      </c>
      <c r="I42" s="11">
        <f t="shared" ca="1" si="0"/>
        <v>59</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1926</v>
      </c>
      <c r="J43" s="12" t="str">
        <f t="shared" ca="1" si="1"/>
        <v>NOT DUE</v>
      </c>
      <c r="K43" s="24"/>
      <c r="L43" s="15"/>
    </row>
    <row r="44" spans="1:12" ht="24">
      <c r="A44" s="12" t="s">
        <v>1779</v>
      </c>
      <c r="B44" s="24" t="s">
        <v>1739</v>
      </c>
      <c r="C44" s="24" t="s">
        <v>1713</v>
      </c>
      <c r="D44" s="32" t="s">
        <v>799</v>
      </c>
      <c r="E44" s="8">
        <v>44082</v>
      </c>
      <c r="F44" s="366">
        <v>44710</v>
      </c>
      <c r="G44" s="82"/>
      <c r="H44" s="10">
        <f>F44+60</f>
        <v>44770</v>
      </c>
      <c r="I44" s="11">
        <f t="shared" ca="1" si="0"/>
        <v>59</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98</v>
      </c>
      <c r="J45" s="12" t="str">
        <f t="shared" ca="1" si="1"/>
        <v>NOT DUE</v>
      </c>
      <c r="K45" s="24" t="s">
        <v>1690</v>
      </c>
      <c r="L45" s="15"/>
    </row>
    <row r="46" spans="1:12" ht="24">
      <c r="A46" s="274" t="s">
        <v>1781</v>
      </c>
      <c r="B46" s="24" t="s">
        <v>1741</v>
      </c>
      <c r="C46" s="24" t="s">
        <v>1742</v>
      </c>
      <c r="D46" s="32" t="s">
        <v>799</v>
      </c>
      <c r="E46" s="8">
        <v>44082</v>
      </c>
      <c r="F46" s="366">
        <v>44710</v>
      </c>
      <c r="G46" s="82"/>
      <c r="H46" s="10">
        <f>F46+60</f>
        <v>44770</v>
      </c>
      <c r="I46" s="11">
        <f t="shared" ca="1" si="0"/>
        <v>59</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466</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1926</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1826</v>
      </c>
      <c r="D3" s="521" t="s">
        <v>12</v>
      </c>
      <c r="E3" s="521"/>
      <c r="F3" s="249" t="s">
        <v>2197</v>
      </c>
    </row>
    <row r="4" spans="1:12" ht="18" customHeight="1">
      <c r="A4" s="520" t="s">
        <v>74</v>
      </c>
      <c r="B4" s="520"/>
      <c r="C4" s="29" t="s">
        <v>4672</v>
      </c>
      <c r="D4" s="521" t="s">
        <v>2072</v>
      </c>
      <c r="E4" s="521"/>
      <c r="F4" s="246">
        <f>'Running Hours'!B11</f>
        <v>545</v>
      </c>
    </row>
    <row r="5" spans="1:12" ht="18" customHeight="1">
      <c r="A5" s="520" t="s">
        <v>75</v>
      </c>
      <c r="B5" s="520"/>
      <c r="C5" s="30" t="s">
        <v>4644</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44703</v>
      </c>
      <c r="G8" s="82"/>
      <c r="H8" s="10">
        <f>F8+7</f>
        <v>44710</v>
      </c>
      <c r="I8" s="11">
        <f t="shared" ref="I8:I20" ca="1" si="0">IF(ISBLANK(H8),"",H8-DATE(YEAR(NOW()),MONTH(NOW()),DAY(NOW())))</f>
        <v>-1</v>
      </c>
      <c r="J8" s="12" t="str">
        <f t="shared" ref="J8:J20" ca="1" si="1">IF(I8="","",IF(I8&lt;0,"OVERDUE","NOT DUE"))</f>
        <v>OVERDUE</v>
      </c>
      <c r="K8" s="24"/>
      <c r="L8" s="15"/>
    </row>
    <row r="9" spans="1:12" ht="15" customHeight="1">
      <c r="A9" s="281" t="s">
        <v>2329</v>
      </c>
      <c r="B9" s="24" t="s">
        <v>1829</v>
      </c>
      <c r="C9" s="24" t="s">
        <v>1830</v>
      </c>
      <c r="D9" s="32" t="s">
        <v>25</v>
      </c>
      <c r="E9" s="8">
        <v>44082</v>
      </c>
      <c r="F9" s="366">
        <v>44703</v>
      </c>
      <c r="G9" s="82"/>
      <c r="H9" s="10">
        <f t="shared" ref="H9:H10" si="2">F9+7</f>
        <v>44710</v>
      </c>
      <c r="I9" s="11">
        <f t="shared" ca="1" si="0"/>
        <v>-1</v>
      </c>
      <c r="J9" s="12" t="str">
        <f t="shared" ca="1" si="1"/>
        <v>OVERDUE</v>
      </c>
      <c r="K9" s="24"/>
      <c r="L9" s="15"/>
    </row>
    <row r="10" spans="1:12" ht="15" customHeight="1">
      <c r="A10" s="281" t="s">
        <v>2330</v>
      </c>
      <c r="B10" s="24" t="s">
        <v>1831</v>
      </c>
      <c r="C10" s="24" t="s">
        <v>1832</v>
      </c>
      <c r="D10" s="32" t="s">
        <v>25</v>
      </c>
      <c r="E10" s="8">
        <v>44082</v>
      </c>
      <c r="F10" s="366">
        <v>44703</v>
      </c>
      <c r="G10" s="82"/>
      <c r="H10" s="10">
        <f t="shared" si="2"/>
        <v>44710</v>
      </c>
      <c r="I10" s="11">
        <f t="shared" ca="1" si="0"/>
        <v>-1</v>
      </c>
      <c r="J10" s="12" t="str">
        <f t="shared" ca="1" si="1"/>
        <v>OVERDUE</v>
      </c>
      <c r="K10" s="24"/>
      <c r="L10" s="15"/>
    </row>
    <row r="11" spans="1:12" ht="48">
      <c r="A11" s="12" t="s">
        <v>2331</v>
      </c>
      <c r="B11" s="24" t="s">
        <v>1833</v>
      </c>
      <c r="C11" s="24" t="s">
        <v>1832</v>
      </c>
      <c r="D11" s="32" t="s">
        <v>4</v>
      </c>
      <c r="E11" s="8">
        <v>44082</v>
      </c>
      <c r="F11" s="366">
        <v>44710</v>
      </c>
      <c r="G11" s="82"/>
      <c r="H11" s="10">
        <f>F11+30</f>
        <v>44740</v>
      </c>
      <c r="I11" s="11">
        <f t="shared" ca="1" si="0"/>
        <v>29</v>
      </c>
      <c r="J11" s="12" t="str">
        <f t="shared" ca="1" si="1"/>
        <v>NOT DUE</v>
      </c>
      <c r="K11" s="24"/>
      <c r="L11" s="15"/>
    </row>
    <row r="12" spans="1:12" ht="15" customHeight="1">
      <c r="A12" s="281" t="s">
        <v>2332</v>
      </c>
      <c r="B12" s="24" t="s">
        <v>1834</v>
      </c>
      <c r="C12" s="24" t="s">
        <v>1832</v>
      </c>
      <c r="D12" s="32" t="s">
        <v>25</v>
      </c>
      <c r="E12" s="8">
        <v>44082</v>
      </c>
      <c r="F12" s="366">
        <v>44703</v>
      </c>
      <c r="G12" s="82"/>
      <c r="H12" s="10">
        <f>F12+7</f>
        <v>44710</v>
      </c>
      <c r="I12" s="11">
        <f t="shared" ca="1" si="0"/>
        <v>-1</v>
      </c>
      <c r="J12" s="12" t="str">
        <f t="shared" ca="1" si="1"/>
        <v>OVERDUE</v>
      </c>
      <c r="K12" s="24"/>
      <c r="L12" s="15"/>
    </row>
    <row r="13" spans="1:12" ht="24">
      <c r="A13" s="12" t="s">
        <v>2333</v>
      </c>
      <c r="B13" s="24" t="s">
        <v>1835</v>
      </c>
      <c r="C13" s="24" t="s">
        <v>1832</v>
      </c>
      <c r="D13" s="32" t="s">
        <v>3</v>
      </c>
      <c r="E13" s="8">
        <v>44082</v>
      </c>
      <c r="F13" s="366">
        <v>44633</v>
      </c>
      <c r="G13" s="82"/>
      <c r="H13" s="10">
        <f>F13+182</f>
        <v>44815</v>
      </c>
      <c r="I13" s="11">
        <f t="shared" ca="1" si="0"/>
        <v>104</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102</v>
      </c>
      <c r="J14" s="12" t="str">
        <f t="shared" ca="1" si="1"/>
        <v>NOT DUE</v>
      </c>
      <c r="K14" s="24"/>
      <c r="L14" s="15"/>
    </row>
    <row r="15" spans="1:12" ht="24">
      <c r="A15" s="12" t="s">
        <v>2335</v>
      </c>
      <c r="B15" s="24" t="s">
        <v>1838</v>
      </c>
      <c r="C15" s="24" t="s">
        <v>1845</v>
      </c>
      <c r="D15" s="32" t="s">
        <v>4</v>
      </c>
      <c r="E15" s="8">
        <v>44082</v>
      </c>
      <c r="F15" s="366">
        <v>44703</v>
      </c>
      <c r="G15" s="82"/>
      <c r="H15" s="10">
        <f>F15+(30)</f>
        <v>44733</v>
      </c>
      <c r="I15" s="11">
        <f t="shared" ca="1" si="0"/>
        <v>22</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102</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102</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102</v>
      </c>
      <c r="J18" s="12" t="str">
        <f t="shared" ca="1" si="1"/>
        <v>NOT DUE</v>
      </c>
      <c r="K18" s="24"/>
      <c r="L18" s="15"/>
    </row>
    <row r="19" spans="1:12">
      <c r="A19" s="271" t="s">
        <v>2339</v>
      </c>
      <c r="B19" s="24" t="s">
        <v>1843</v>
      </c>
      <c r="C19" s="24" t="s">
        <v>585</v>
      </c>
      <c r="D19" s="32" t="s">
        <v>1</v>
      </c>
      <c r="E19" s="8">
        <v>44082</v>
      </c>
      <c r="F19" s="366">
        <v>44710</v>
      </c>
      <c r="G19" s="82"/>
      <c r="H19" s="10">
        <f>F19+1</f>
        <v>44711</v>
      </c>
      <c r="I19" s="11">
        <f t="shared" ca="1" si="0"/>
        <v>0</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329</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1847</v>
      </c>
      <c r="D3" s="521" t="s">
        <v>12</v>
      </c>
      <c r="E3" s="521"/>
      <c r="F3" s="249" t="s">
        <v>2144</v>
      </c>
    </row>
    <row r="4" spans="1:12" ht="18" customHeight="1">
      <c r="A4" s="520" t="s">
        <v>74</v>
      </c>
      <c r="B4" s="520"/>
      <c r="C4" s="29" t="s">
        <v>4674</v>
      </c>
      <c r="D4" s="521" t="s">
        <v>2072</v>
      </c>
      <c r="E4" s="521"/>
      <c r="F4" s="82"/>
    </row>
    <row r="5" spans="1:12" ht="18" customHeight="1">
      <c r="A5" s="520" t="s">
        <v>75</v>
      </c>
      <c r="B5" s="520"/>
      <c r="C5" s="30" t="s">
        <v>4673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12</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104</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104</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1196</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1196</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0" sqref="G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1859</v>
      </c>
      <c r="D3" s="521" t="s">
        <v>12</v>
      </c>
      <c r="E3" s="521"/>
      <c r="F3" s="249" t="s">
        <v>2145</v>
      </c>
    </row>
    <row r="4" spans="1:12" ht="18" customHeight="1">
      <c r="A4" s="520" t="s">
        <v>74</v>
      </c>
      <c r="B4" s="520"/>
      <c r="C4" s="29" t="s">
        <v>4675</v>
      </c>
      <c r="D4" s="521" t="s">
        <v>2072</v>
      </c>
      <c r="E4" s="521"/>
      <c r="F4" s="246">
        <f>'Running Hours'!B12</f>
        <v>9406</v>
      </c>
    </row>
    <row r="5" spans="1:12" ht="18" customHeight="1">
      <c r="A5" s="520" t="s">
        <v>75</v>
      </c>
      <c r="B5" s="520"/>
      <c r="C5" s="30" t="s">
        <v>4670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44775.875</v>
      </c>
      <c r="I8" s="18">
        <f t="shared" ref="I8:I20" si="0">D8-($F$4-G8)</f>
        <v>1581</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9238</v>
      </c>
      <c r="H9" s="17">
        <f>IF(I9&lt;=8000,$F$5+(I9/24),"error")</f>
        <v>45036.333333333336</v>
      </c>
      <c r="I9" s="18">
        <f t="shared" si="0"/>
        <v>7832</v>
      </c>
      <c r="J9" s="12" t="str">
        <f t="shared" si="1"/>
        <v>NOT DUE</v>
      </c>
      <c r="K9" s="24" t="s">
        <v>1884</v>
      </c>
      <c r="L9" s="15"/>
    </row>
    <row r="10" spans="1:12" ht="24">
      <c r="A10" s="12" t="s">
        <v>1891</v>
      </c>
      <c r="B10" s="24" t="s">
        <v>1864</v>
      </c>
      <c r="C10" s="24" t="s">
        <v>1865</v>
      </c>
      <c r="D10" s="34">
        <v>2000</v>
      </c>
      <c r="E10" s="8">
        <v>44082</v>
      </c>
      <c r="F10" s="366">
        <v>44608</v>
      </c>
      <c r="G10" s="304">
        <v>9238</v>
      </c>
      <c r="H10" s="17">
        <f>IF(I10&lt;=2000,$F$5+(I10/24),"error")</f>
        <v>44786.333333333336</v>
      </c>
      <c r="I10" s="18">
        <f t="shared" si="0"/>
        <v>1832</v>
      </c>
      <c r="J10" s="12" t="str">
        <f t="shared" si="1"/>
        <v>NOT DUE</v>
      </c>
      <c r="K10" s="24" t="s">
        <v>1885</v>
      </c>
      <c r="L10" s="15"/>
    </row>
    <row r="11" spans="1:12" ht="26.45" customHeight="1">
      <c r="A11" s="12" t="s">
        <v>1892</v>
      </c>
      <c r="B11" s="24" t="s">
        <v>1866</v>
      </c>
      <c r="C11" s="24" t="s">
        <v>1867</v>
      </c>
      <c r="D11" s="34">
        <v>2000</v>
      </c>
      <c r="E11" s="8">
        <v>44082</v>
      </c>
      <c r="F11" s="305">
        <v>44608</v>
      </c>
      <c r="G11" s="304">
        <v>9238</v>
      </c>
      <c r="H11" s="17">
        <f>IF(I11&lt;=2000,$F$5+(I11/24),"error")</f>
        <v>44786.333333333336</v>
      </c>
      <c r="I11" s="18">
        <f t="shared" si="0"/>
        <v>1832</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44987.916666666664</v>
      </c>
      <c r="I12" s="18">
        <f t="shared" si="0"/>
        <v>6670</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44987.916666666664</v>
      </c>
      <c r="I13" s="18">
        <f t="shared" si="0"/>
        <v>6670</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44987.916666666664</v>
      </c>
      <c r="I14" s="18">
        <f t="shared" si="0"/>
        <v>6670</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44821.25</v>
      </c>
      <c r="I15" s="18">
        <f t="shared" si="0"/>
        <v>2670</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44987.916666666664</v>
      </c>
      <c r="I16" s="18">
        <f t="shared" si="0"/>
        <v>6670</v>
      </c>
      <c r="J16" s="12" t="str">
        <f t="shared" si="1"/>
        <v>NOT DUE</v>
      </c>
      <c r="K16" s="24"/>
      <c r="L16" s="113"/>
    </row>
    <row r="17" spans="1:12" ht="33" customHeight="1">
      <c r="A17" s="12" t="s">
        <v>1898</v>
      </c>
      <c r="B17" s="24" t="s">
        <v>1877</v>
      </c>
      <c r="C17" s="24" t="s">
        <v>1878</v>
      </c>
      <c r="D17" s="34">
        <v>2000</v>
      </c>
      <c r="E17" s="8">
        <v>44082</v>
      </c>
      <c r="F17" s="305">
        <v>44609</v>
      </c>
      <c r="G17" s="304">
        <v>9238</v>
      </c>
      <c r="H17" s="17">
        <f>IF(I17&lt;=2000,$F$5+(I17/24),"error")</f>
        <v>44786.333333333336</v>
      </c>
      <c r="I17" s="18">
        <f t="shared" si="0"/>
        <v>1832</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44987.916666666664</v>
      </c>
      <c r="I18" s="18">
        <f t="shared" si="0"/>
        <v>6670</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44987.916666666664</v>
      </c>
      <c r="I19" s="18">
        <f t="shared" si="0"/>
        <v>6670</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44987.916666666664</v>
      </c>
      <c r="I20" s="18">
        <f t="shared" si="0"/>
        <v>6670</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1904</v>
      </c>
      <c r="D3" s="521" t="s">
        <v>12</v>
      </c>
      <c r="E3" s="521"/>
      <c r="F3" s="249" t="s">
        <v>2146</v>
      </c>
    </row>
    <row r="4" spans="1:12" ht="18" customHeight="1">
      <c r="A4" s="520" t="s">
        <v>74</v>
      </c>
      <c r="B4" s="520"/>
      <c r="C4" s="29" t="s">
        <v>4677</v>
      </c>
      <c r="D4" s="521" t="s">
        <v>2072</v>
      </c>
      <c r="E4" s="521"/>
      <c r="F4" s="82"/>
    </row>
    <row r="5" spans="1:12" ht="18" customHeight="1">
      <c r="A5" s="520" t="s">
        <v>75</v>
      </c>
      <c r="B5" s="520"/>
      <c r="C5" s="30" t="s">
        <v>4676</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44710</v>
      </c>
      <c r="G8" s="82"/>
      <c r="H8" s="10">
        <f>F8+30</f>
        <v>44740</v>
      </c>
      <c r="I8" s="11">
        <f t="shared" ref="I8:I10" ca="1" si="0">IF(ISBLANK(H8),"",H8-DATE(YEAR(NOW()),MONTH(NOW()),DAY(NOW())))</f>
        <v>29</v>
      </c>
      <c r="J8" s="12" t="str">
        <f t="shared" ref="J8:J11" ca="1" si="1">IF(I8="","",IF(I8&lt;0,"OVERDUE","NOT DUE"))</f>
        <v>NOT DUE</v>
      </c>
      <c r="K8" s="24"/>
      <c r="L8" s="15"/>
    </row>
    <row r="9" spans="1:12">
      <c r="A9" s="271" t="s">
        <v>2325</v>
      </c>
      <c r="B9" s="24" t="s">
        <v>1907</v>
      </c>
      <c r="C9" s="24" t="s">
        <v>1908</v>
      </c>
      <c r="D9" s="32" t="s">
        <v>1</v>
      </c>
      <c r="E9" s="8">
        <v>44082</v>
      </c>
      <c r="F9" s="366">
        <v>44710</v>
      </c>
      <c r="G9" s="82"/>
      <c r="H9" s="10">
        <f>F9+1</f>
        <v>44711</v>
      </c>
      <c r="I9" s="11">
        <f t="shared" ca="1" si="0"/>
        <v>0</v>
      </c>
      <c r="J9" s="12" t="str">
        <f t="shared" ca="1" si="1"/>
        <v>NOT DUE</v>
      </c>
      <c r="K9" s="24"/>
      <c r="L9" s="15"/>
    </row>
    <row r="10" spans="1:12" ht="24">
      <c r="A10" s="273" t="s">
        <v>2326</v>
      </c>
      <c r="B10" s="24" t="s">
        <v>1909</v>
      </c>
      <c r="C10" s="24" t="s">
        <v>1910</v>
      </c>
      <c r="D10" s="32" t="s">
        <v>4</v>
      </c>
      <c r="E10" s="8">
        <v>44082</v>
      </c>
      <c r="F10" s="366">
        <v>44710</v>
      </c>
      <c r="G10" s="82"/>
      <c r="H10" s="10">
        <f>F10+30</f>
        <v>44740</v>
      </c>
      <c r="I10" s="11">
        <f t="shared" ca="1" si="0"/>
        <v>29</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1917</v>
      </c>
      <c r="D3" s="521" t="s">
        <v>12</v>
      </c>
      <c r="E3" s="521"/>
      <c r="F3" s="249" t="s">
        <v>2198</v>
      </c>
    </row>
    <row r="4" spans="1:12" ht="18" customHeight="1">
      <c r="A4" s="520" t="s">
        <v>74</v>
      </c>
      <c r="B4" s="520"/>
      <c r="C4" s="29" t="s">
        <v>4679</v>
      </c>
      <c r="D4" s="521" t="s">
        <v>2072</v>
      </c>
      <c r="E4" s="521"/>
      <c r="F4" s="82"/>
    </row>
    <row r="5" spans="1:12" ht="18" customHeight="1">
      <c r="A5" s="520" t="s">
        <v>75</v>
      </c>
      <c r="B5" s="520"/>
      <c r="C5" s="30" t="s">
        <v>4678</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44703</v>
      </c>
      <c r="G8" s="82"/>
      <c r="H8" s="10">
        <f>F8+30</f>
        <v>44733</v>
      </c>
      <c r="I8" s="11">
        <f t="shared" ref="I8:I10" ca="1" si="0">IF(ISBLANK(H8),"",H8-DATE(YEAR(NOW()),MONTH(NOW()),DAY(NOW())))</f>
        <v>22</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118</v>
      </c>
      <c r="J9" s="12" t="str">
        <f t="shared" ca="1" si="1"/>
        <v>NOT DUE</v>
      </c>
      <c r="K9" s="24"/>
      <c r="L9" s="15"/>
    </row>
    <row r="10" spans="1:12">
      <c r="A10" s="12" t="s">
        <v>2323</v>
      </c>
      <c r="B10" s="24" t="s">
        <v>1916</v>
      </c>
      <c r="C10" s="24" t="s">
        <v>539</v>
      </c>
      <c r="D10" s="32" t="s">
        <v>4</v>
      </c>
      <c r="E10" s="8">
        <v>44082</v>
      </c>
      <c r="F10" s="366">
        <v>44703</v>
      </c>
      <c r="G10" s="82"/>
      <c r="H10" s="10">
        <f>F10+30</f>
        <v>44733</v>
      </c>
      <c r="I10" s="11">
        <f t="shared" ca="1" si="0"/>
        <v>22</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32" sqref="F3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1918</v>
      </c>
      <c r="D3" s="521" t="s">
        <v>12</v>
      </c>
      <c r="E3" s="521"/>
      <c r="F3" s="249" t="s">
        <v>2199</v>
      </c>
    </row>
    <row r="4" spans="1:12" ht="18" customHeight="1">
      <c r="A4" s="520" t="s">
        <v>74</v>
      </c>
      <c r="B4" s="520"/>
      <c r="C4" s="29" t="s">
        <v>4681</v>
      </c>
      <c r="D4" s="521" t="s">
        <v>2072</v>
      </c>
      <c r="E4" s="521"/>
      <c r="F4" s="82"/>
    </row>
    <row r="5" spans="1:12" ht="18" customHeight="1">
      <c r="A5" s="520" t="s">
        <v>75</v>
      </c>
      <c r="B5" s="520"/>
      <c r="C5" s="30" t="s">
        <v>4680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44696</v>
      </c>
      <c r="G8" s="82"/>
      <c r="H8" s="10">
        <f>F8+14</f>
        <v>44710</v>
      </c>
      <c r="I8" s="11">
        <f t="shared" ref="I8:I14" ca="1" si="0">IF(ISBLANK(H8),"",H8-DATE(YEAR(NOW()),MONTH(NOW()),DAY(NOW())))</f>
        <v>-1</v>
      </c>
      <c r="J8" s="12" t="str">
        <f t="shared" ref="J8:J14" ca="1" si="1">IF(I8="","",IF(I8&lt;0,"OVERDUE","NOT DUE"))</f>
        <v>OVERDUE</v>
      </c>
      <c r="K8" s="24"/>
      <c r="L8" s="179"/>
    </row>
    <row r="9" spans="1:12">
      <c r="A9" s="12" t="s">
        <v>2316</v>
      </c>
      <c r="B9" s="24" t="s">
        <v>1919</v>
      </c>
      <c r="C9" s="24" t="s">
        <v>539</v>
      </c>
      <c r="D9" s="32" t="s">
        <v>0</v>
      </c>
      <c r="E9" s="8">
        <v>44082</v>
      </c>
      <c r="F9" s="366">
        <v>44668</v>
      </c>
      <c r="G9" s="82"/>
      <c r="H9" s="10">
        <f>F9+90</f>
        <v>44758</v>
      </c>
      <c r="I9" s="11">
        <f t="shared" ca="1" si="0"/>
        <v>47</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61</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61</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61</v>
      </c>
      <c r="J12" s="12" t="str">
        <f t="shared" ca="1" si="1"/>
        <v>NOT DUE</v>
      </c>
      <c r="K12" s="24"/>
      <c r="L12" s="179"/>
    </row>
    <row r="13" spans="1:12" ht="64.5" customHeight="1">
      <c r="A13" s="271" t="s">
        <v>2320</v>
      </c>
      <c r="B13" s="24" t="s">
        <v>1924</v>
      </c>
      <c r="C13" s="24" t="s">
        <v>1925</v>
      </c>
      <c r="D13" s="32" t="s">
        <v>1</v>
      </c>
      <c r="E13" s="8">
        <v>44082</v>
      </c>
      <c r="F13" s="366">
        <v>44710</v>
      </c>
      <c r="G13" s="82"/>
      <c r="H13" s="10">
        <f>F13+1</f>
        <v>44711</v>
      </c>
      <c r="I13" s="11">
        <f t="shared" ca="1" si="0"/>
        <v>0</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20</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4813</v>
      </c>
      <c r="D3" s="521" t="s">
        <v>12</v>
      </c>
      <c r="E3" s="521"/>
      <c r="F3" s="249" t="s">
        <v>4816</v>
      </c>
    </row>
    <row r="4" spans="1:12" ht="18" customHeight="1">
      <c r="A4" s="520" t="s">
        <v>74</v>
      </c>
      <c r="B4" s="520"/>
      <c r="C4" s="29"/>
      <c r="D4" s="521" t="s">
        <v>2072</v>
      </c>
      <c r="E4" s="521"/>
      <c r="F4" s="82"/>
    </row>
    <row r="5" spans="1:12" ht="18" customHeight="1">
      <c r="A5" s="520" t="s">
        <v>75</v>
      </c>
      <c r="B5" s="520"/>
      <c r="C5" s="30" t="s">
        <v>4680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44696</v>
      </c>
      <c r="G8" s="82"/>
      <c r="H8" s="10">
        <f>F8+14</f>
        <v>44710</v>
      </c>
      <c r="I8" s="11">
        <f t="shared" ref="I8:I14" ca="1" si="0">IF(ISBLANK(H8),"",H8-DATE(YEAR(NOW()),MONTH(NOW()),DAY(NOW())))</f>
        <v>-1</v>
      </c>
      <c r="J8" s="12" t="str">
        <f t="shared" ref="J8:J14" ca="1" si="1">IF(I8="","",IF(I8&lt;0,"OVERDUE","NOT DUE"))</f>
        <v>OVERDUE</v>
      </c>
      <c r="K8" s="24"/>
      <c r="L8" s="179"/>
    </row>
    <row r="9" spans="1:12">
      <c r="A9" s="12" t="s">
        <v>4818</v>
      </c>
      <c r="B9" s="24" t="s">
        <v>1919</v>
      </c>
      <c r="C9" s="24" t="s">
        <v>539</v>
      </c>
      <c r="D9" s="32" t="s">
        <v>0</v>
      </c>
      <c r="E9" s="8">
        <v>44082</v>
      </c>
      <c r="F9" s="366">
        <v>44633</v>
      </c>
      <c r="G9" s="82"/>
      <c r="H9" s="10">
        <f>F9+90</f>
        <v>44723</v>
      </c>
      <c r="I9" s="11">
        <f t="shared" ca="1" si="0"/>
        <v>12</v>
      </c>
      <c r="J9" s="12" t="str">
        <f t="shared" ca="1" si="1"/>
        <v>NOT DUE</v>
      </c>
      <c r="K9" s="24"/>
      <c r="L9" s="179"/>
    </row>
    <row r="10" spans="1:12" ht="26.45" customHeight="1">
      <c r="A10" s="12" t="s">
        <v>4819</v>
      </c>
      <c r="B10" s="24" t="s">
        <v>1949</v>
      </c>
      <c r="C10" s="24" t="s">
        <v>1950</v>
      </c>
      <c r="D10" s="32" t="s">
        <v>0</v>
      </c>
      <c r="E10" s="8">
        <v>44082</v>
      </c>
      <c r="F10" s="366">
        <v>44703</v>
      </c>
      <c r="G10" s="82"/>
      <c r="H10" s="10">
        <f t="shared" ref="H10:H12" si="2">F10+90</f>
        <v>44793</v>
      </c>
      <c r="I10" s="11">
        <f t="shared" ca="1" si="0"/>
        <v>82</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12</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12</v>
      </c>
      <c r="J12" s="12" t="str">
        <f t="shared" ca="1" si="1"/>
        <v>NOT DUE</v>
      </c>
      <c r="K12" s="24"/>
      <c r="L12" s="179"/>
    </row>
    <row r="13" spans="1:12" ht="64.5" customHeight="1">
      <c r="A13" s="12" t="s">
        <v>4822</v>
      </c>
      <c r="B13" s="24" t="s">
        <v>1924</v>
      </c>
      <c r="C13" s="24" t="s">
        <v>1925</v>
      </c>
      <c r="D13" s="32" t="s">
        <v>1</v>
      </c>
      <c r="E13" s="8">
        <v>44082</v>
      </c>
      <c r="F13" s="366">
        <v>44710</v>
      </c>
      <c r="G13" s="82"/>
      <c r="H13" s="10">
        <f>F13+1</f>
        <v>44711</v>
      </c>
      <c r="I13" s="11">
        <f t="shared" ca="1" si="0"/>
        <v>0</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20</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1953</v>
      </c>
      <c r="D3" s="521" t="s">
        <v>12</v>
      </c>
      <c r="E3" s="521"/>
      <c r="F3" s="251" t="s">
        <v>2200</v>
      </c>
    </row>
    <row r="4" spans="1:12" ht="18" customHeight="1">
      <c r="A4" s="520" t="s">
        <v>74</v>
      </c>
      <c r="B4" s="520"/>
      <c r="C4" s="29" t="s">
        <v>4695</v>
      </c>
      <c r="D4" s="521" t="s">
        <v>2072</v>
      </c>
      <c r="E4" s="521"/>
      <c r="F4" s="82"/>
    </row>
    <row r="5" spans="1:12" ht="18" customHeight="1">
      <c r="A5" s="520" t="s">
        <v>75</v>
      </c>
      <c r="B5" s="520"/>
      <c r="C5" s="30" t="s">
        <v>4680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44696</v>
      </c>
      <c r="G8" s="82"/>
      <c r="H8" s="10">
        <f>F8+14</f>
        <v>44710</v>
      </c>
      <c r="I8" s="11">
        <f t="shared" ref="I8:I17" ca="1" si="0">IF(ISBLANK(H8),"",H8-DATE(YEAR(NOW()),MONTH(NOW()),DAY(NOW())))</f>
        <v>-1</v>
      </c>
      <c r="J8" s="12" t="str">
        <f t="shared" ref="J8:J17" ca="1" si="1">IF(I8="","",IF(I8&lt;0,"OVERDUE","NOT DUE"))</f>
        <v>OVERDUE</v>
      </c>
      <c r="K8" s="24"/>
      <c r="L8" s="15"/>
    </row>
    <row r="9" spans="1:12">
      <c r="A9" s="83" t="s">
        <v>2309</v>
      </c>
      <c r="B9" s="24" t="s">
        <v>1919</v>
      </c>
      <c r="C9" s="24" t="s">
        <v>539</v>
      </c>
      <c r="D9" s="32" t="s">
        <v>0</v>
      </c>
      <c r="E9" s="8">
        <v>44082</v>
      </c>
      <c r="F9" s="366">
        <v>44633</v>
      </c>
      <c r="G9" s="82"/>
      <c r="H9" s="10">
        <f>F9+90</f>
        <v>44723</v>
      </c>
      <c r="I9" s="11">
        <f t="shared" ca="1" si="0"/>
        <v>12</v>
      </c>
      <c r="J9" s="12" t="str">
        <f t="shared" ca="1" si="1"/>
        <v>NOT DUE</v>
      </c>
      <c r="K9" s="24"/>
      <c r="L9" s="15"/>
    </row>
    <row r="10" spans="1:12" ht="26.45" customHeight="1">
      <c r="A10" s="83" t="s">
        <v>2310</v>
      </c>
      <c r="B10" s="24" t="s">
        <v>1949</v>
      </c>
      <c r="C10" s="24" t="s">
        <v>1950</v>
      </c>
      <c r="D10" s="32" t="s">
        <v>0</v>
      </c>
      <c r="E10" s="8">
        <v>44082</v>
      </c>
      <c r="F10" s="366">
        <v>44710</v>
      </c>
      <c r="G10" s="82"/>
      <c r="H10" s="10">
        <f t="shared" ref="H10:H12" si="2">F10+90</f>
        <v>44800</v>
      </c>
      <c r="I10" s="11">
        <f t="shared" ca="1" si="0"/>
        <v>89</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61</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61</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831</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103</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831</v>
      </c>
      <c r="J15" s="12" t="str">
        <f t="shared" ca="1" si="1"/>
        <v>NOT DUE</v>
      </c>
      <c r="K15" s="24"/>
      <c r="L15" s="15"/>
    </row>
    <row r="16" spans="1:12" ht="64.5" customHeight="1">
      <c r="A16" s="275" t="s">
        <v>3506</v>
      </c>
      <c r="B16" s="24" t="s">
        <v>1924</v>
      </c>
      <c r="C16" s="24" t="s">
        <v>1925</v>
      </c>
      <c r="D16" s="32" t="s">
        <v>1</v>
      </c>
      <c r="E16" s="8">
        <v>44082</v>
      </c>
      <c r="F16" s="366">
        <v>44710</v>
      </c>
      <c r="G16" s="82"/>
      <c r="H16" s="10">
        <f>F16+1</f>
        <v>44711</v>
      </c>
      <c r="I16" s="11">
        <f t="shared" ca="1" si="0"/>
        <v>0</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77</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topLeftCell="A7" zoomScaleNormal="100" workbookViewId="0">
      <selection activeCell="F10" sqref="F10: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2065</v>
      </c>
      <c r="D3" s="521" t="s">
        <v>12</v>
      </c>
      <c r="E3" s="521"/>
      <c r="F3" s="251" t="s">
        <v>2070</v>
      </c>
    </row>
    <row r="4" spans="1:12" ht="18" customHeight="1">
      <c r="A4" s="520" t="s">
        <v>74</v>
      </c>
      <c r="B4" s="520"/>
      <c r="C4" s="269" t="s">
        <v>4696</v>
      </c>
      <c r="D4" s="521" t="s">
        <v>2072</v>
      </c>
      <c r="E4" s="521"/>
      <c r="F4" s="82"/>
    </row>
    <row r="5" spans="1:12" ht="18" customHeight="1">
      <c r="A5" s="520" t="s">
        <v>75</v>
      </c>
      <c r="B5" s="520"/>
      <c r="C5" s="30" t="s">
        <v>4680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44710</v>
      </c>
      <c r="G8" s="82"/>
      <c r="H8" s="10">
        <f>F8+1</f>
        <v>44711</v>
      </c>
      <c r="I8" s="11">
        <f t="shared" ref="I8:I12" ca="1" si="0">IF(ISBLANK(H8),"",H8-DATE(YEAR(NOW()),MONTH(NOW()),DAY(NOW())))</f>
        <v>0</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47</v>
      </c>
      <c r="J9" s="12" t="str">
        <f t="shared" ca="1" si="1"/>
        <v>NOT DUE</v>
      </c>
      <c r="K9" s="24" t="s">
        <v>2061</v>
      </c>
      <c r="L9" s="15"/>
    </row>
    <row r="10" spans="1:12" ht="15" customHeight="1">
      <c r="A10" s="12" t="s">
        <v>2053</v>
      </c>
      <c r="B10" s="24" t="s">
        <v>2045</v>
      </c>
      <c r="C10" s="24" t="s">
        <v>2046</v>
      </c>
      <c r="D10" s="32" t="s">
        <v>0</v>
      </c>
      <c r="E10" s="8">
        <v>44082</v>
      </c>
      <c r="F10" s="366">
        <v>44710</v>
      </c>
      <c r="G10" s="82"/>
      <c r="H10" s="10">
        <f t="shared" ref="H10:H11" si="2">F10+90</f>
        <v>44800</v>
      </c>
      <c r="I10" s="11">
        <f t="shared" ca="1" si="0"/>
        <v>89</v>
      </c>
      <c r="J10" s="12" t="str">
        <f t="shared" ca="1" si="1"/>
        <v>NOT DUE</v>
      </c>
      <c r="K10" s="24" t="s">
        <v>2062</v>
      </c>
      <c r="L10" s="15"/>
    </row>
    <row r="11" spans="1:12" ht="15" customHeight="1">
      <c r="A11" s="12" t="s">
        <v>2054</v>
      </c>
      <c r="B11" s="24" t="s">
        <v>2047</v>
      </c>
      <c r="C11" s="24" t="s">
        <v>2048</v>
      </c>
      <c r="D11" s="32" t="s">
        <v>0</v>
      </c>
      <c r="E11" s="8">
        <v>44082</v>
      </c>
      <c r="F11" s="366">
        <v>44710</v>
      </c>
      <c r="G11" s="82"/>
      <c r="H11" s="10">
        <f t="shared" si="2"/>
        <v>44800</v>
      </c>
      <c r="I11" s="11">
        <f t="shared" ca="1" si="0"/>
        <v>89</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831</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11" sqref="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2066</v>
      </c>
      <c r="D3" s="521" t="s">
        <v>12</v>
      </c>
      <c r="E3" s="521"/>
      <c r="F3" s="251" t="s">
        <v>2071</v>
      </c>
    </row>
    <row r="4" spans="1:12" ht="18" customHeight="1">
      <c r="A4" s="520" t="s">
        <v>74</v>
      </c>
      <c r="B4" s="520"/>
      <c r="C4" s="269" t="s">
        <v>4697</v>
      </c>
      <c r="D4" s="521" t="s">
        <v>2072</v>
      </c>
      <c r="E4" s="521"/>
      <c r="F4" s="82"/>
    </row>
    <row r="5" spans="1:12" ht="18" customHeight="1">
      <c r="A5" s="520" t="s">
        <v>75</v>
      </c>
      <c r="B5" s="520"/>
      <c r="C5" s="30" t="s">
        <v>4680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44710</v>
      </c>
      <c r="G8" s="82"/>
      <c r="H8" s="10">
        <f>F8+1</f>
        <v>44711</v>
      </c>
      <c r="I8" s="11">
        <f t="shared" ref="I8:I12" ca="1" si="0">IF(ISBLANK(H8),"",H8-DATE(YEAR(NOW()),MONTH(NOW()),DAY(NOW())))</f>
        <v>0</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47</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12</v>
      </c>
      <c r="J10" s="12" t="str">
        <f t="shared" ca="1" si="1"/>
        <v>NOT DUE</v>
      </c>
      <c r="K10" s="24" t="s">
        <v>2062</v>
      </c>
      <c r="L10" s="15"/>
    </row>
    <row r="11" spans="1:12" ht="15" customHeight="1">
      <c r="A11" s="12" t="s">
        <v>2059</v>
      </c>
      <c r="B11" s="24" t="s">
        <v>2047</v>
      </c>
      <c r="C11" s="24" t="s">
        <v>2048</v>
      </c>
      <c r="D11" s="32" t="s">
        <v>0</v>
      </c>
      <c r="E11" s="8">
        <v>44082</v>
      </c>
      <c r="F11" s="366">
        <v>44710</v>
      </c>
      <c r="G11" s="82"/>
      <c r="H11" s="10">
        <f t="shared" si="2"/>
        <v>44800</v>
      </c>
      <c r="I11" s="11">
        <f t="shared" ca="1" si="0"/>
        <v>89</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831</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1945</v>
      </c>
      <c r="D3" s="521" t="s">
        <v>12</v>
      </c>
      <c r="E3" s="521"/>
      <c r="F3" s="249" t="s">
        <v>2201</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44710</v>
      </c>
      <c r="G8" s="82"/>
      <c r="H8" s="10">
        <f>F8+1</f>
        <v>44711</v>
      </c>
      <c r="I8" s="11">
        <f t="shared" ref="I8:I18" ca="1" si="0">IF(ISBLANK(H8),"",H8-DATE(YEAR(NOW()),MONTH(NOW()),DAY(NOW())))</f>
        <v>0</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12</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12</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12</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12</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101</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101</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101</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101</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101</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101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1946</v>
      </c>
      <c r="D3" s="521" t="s">
        <v>12</v>
      </c>
      <c r="E3" s="521"/>
      <c r="F3" s="251" t="s">
        <v>2202</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44710</v>
      </c>
      <c r="G8" s="82"/>
      <c r="H8" s="10">
        <f>F8+1</f>
        <v>44711</v>
      </c>
      <c r="I8" s="11">
        <f t="shared" ref="I8:I18" ca="1" si="0">IF(ISBLANK(H8),"",H8-DATE(YEAR(NOW()),MONTH(NOW()),DAY(NOW())))</f>
        <v>0</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12</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12</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12</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12</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101</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101</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101</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101</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101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101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1947</v>
      </c>
      <c r="D3" s="521" t="s">
        <v>12</v>
      </c>
      <c r="E3" s="521"/>
      <c r="F3" s="251" t="s">
        <v>2297</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44710</v>
      </c>
      <c r="G8" s="82"/>
      <c r="H8" s="10">
        <f>F8+1</f>
        <v>44711</v>
      </c>
      <c r="I8" s="11">
        <f t="shared" ref="I8:I18" ca="1" si="0">IF(ISBLANK(H8),"",H8-DATE(YEAR(NOW()),MONTH(NOW()),DAY(NOW())))</f>
        <v>0</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12</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12</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12</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12</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101</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101</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101</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101</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101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101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1954</v>
      </c>
      <c r="D3" s="521" t="s">
        <v>12</v>
      </c>
      <c r="E3" s="521"/>
      <c r="F3" s="249" t="s">
        <v>2069</v>
      </c>
    </row>
    <row r="4" spans="1:12" ht="18" customHeight="1">
      <c r="A4" s="520" t="s">
        <v>74</v>
      </c>
      <c r="B4" s="520"/>
      <c r="C4" s="29" t="s">
        <v>4684</v>
      </c>
      <c r="D4" s="521" t="s">
        <v>2072</v>
      </c>
      <c r="E4" s="521"/>
      <c r="F4" s="82"/>
    </row>
    <row r="5" spans="1:12" ht="18" customHeight="1">
      <c r="A5" s="520" t="s">
        <v>75</v>
      </c>
      <c r="B5" s="520"/>
      <c r="C5" s="30" t="s">
        <v>4683</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466</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1196</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99</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1962</v>
      </c>
      <c r="D3" s="521" t="s">
        <v>12</v>
      </c>
      <c r="E3" s="521"/>
      <c r="F3" s="249" t="s">
        <v>2068</v>
      </c>
    </row>
    <row r="4" spans="1:12" ht="18" customHeight="1">
      <c r="A4" s="520" t="s">
        <v>74</v>
      </c>
      <c r="B4" s="520"/>
      <c r="C4" s="29" t="s">
        <v>4686</v>
      </c>
      <c r="D4" s="521" t="s">
        <v>2072</v>
      </c>
      <c r="E4" s="521"/>
      <c r="F4" s="254"/>
    </row>
    <row r="5" spans="1:12" ht="18" customHeight="1">
      <c r="A5" s="520" t="s">
        <v>75</v>
      </c>
      <c r="B5" s="520"/>
      <c r="C5" s="30" t="s">
        <v>4685</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44710</v>
      </c>
      <c r="G8" s="82"/>
      <c r="H8" s="10">
        <f>F8+(1)</f>
        <v>44711</v>
      </c>
      <c r="I8" s="11">
        <f t="shared" ref="I8:I12" ca="1" si="0">IF(ISBLANK(H8),"",H8-DATE(YEAR(NOW()),MONTH(NOW()),DAY(NOW())))</f>
        <v>0</v>
      </c>
      <c r="J8" s="12" t="str">
        <f t="shared" ref="J8:J12" ca="1" si="1">IF(I8="","",IF(I8&lt;0,"OVERDUE","NOT DUE"))</f>
        <v>NOT DUE</v>
      </c>
      <c r="K8" s="24" t="s">
        <v>1973</v>
      </c>
      <c r="L8" s="15"/>
    </row>
    <row r="9" spans="1:12" ht="28.5" customHeight="1">
      <c r="A9" s="273" t="s">
        <v>1970</v>
      </c>
      <c r="B9" s="24" t="s">
        <v>2009</v>
      </c>
      <c r="C9" s="24" t="s">
        <v>388</v>
      </c>
      <c r="D9" s="32" t="s">
        <v>4</v>
      </c>
      <c r="E9" s="8">
        <v>44082</v>
      </c>
      <c r="F9" s="366">
        <v>44689</v>
      </c>
      <c r="G9" s="82"/>
      <c r="H9" s="10">
        <f>F9+(30)</f>
        <v>44719</v>
      </c>
      <c r="I9" s="11">
        <f t="shared" ca="1" si="0"/>
        <v>8</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101</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3021</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101</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1992</v>
      </c>
      <c r="D3" s="521" t="s">
        <v>12</v>
      </c>
      <c r="E3" s="521"/>
      <c r="F3" s="249" t="s">
        <v>2204</v>
      </c>
    </row>
    <row r="4" spans="1:12" ht="18" customHeight="1">
      <c r="A4" s="520" t="s">
        <v>74</v>
      </c>
      <c r="B4" s="520"/>
      <c r="C4" s="29" t="s">
        <v>4699</v>
      </c>
      <c r="D4" s="521" t="s">
        <v>2072</v>
      </c>
      <c r="E4" s="521"/>
      <c r="F4" s="246">
        <f>'Running Hours'!B17</f>
        <v>7103</v>
      </c>
    </row>
    <row r="5" spans="1:12" ht="18" customHeight="1">
      <c r="A5" s="520" t="s">
        <v>75</v>
      </c>
      <c r="B5" s="520"/>
      <c r="C5" s="30" t="s">
        <v>4700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44710</v>
      </c>
      <c r="G8" s="45"/>
      <c r="H8" s="10">
        <f>F8+(1)</f>
        <v>44711</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44710</v>
      </c>
      <c r="G9" s="45"/>
      <c r="H9" s="10">
        <f>F9+7</f>
        <v>44717</v>
      </c>
      <c r="I9" s="11">
        <f t="shared" ca="1" si="0"/>
        <v>6</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15</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8</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100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103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1196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1196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1196</v>
      </c>
      <c r="J16" s="12" t="str">
        <f t="shared" ca="1" si="1"/>
        <v>NOT DUE</v>
      </c>
      <c r="K16" s="24" t="s">
        <v>2034</v>
      </c>
      <c r="L16" s="15"/>
    </row>
    <row r="17" spans="1:12" ht="36">
      <c r="A17" s="271" t="s">
        <v>2237</v>
      </c>
      <c r="B17" s="24" t="s">
        <v>1042</v>
      </c>
      <c r="C17" s="24" t="s">
        <v>1043</v>
      </c>
      <c r="D17" s="32" t="s">
        <v>1</v>
      </c>
      <c r="E17" s="8">
        <v>44082</v>
      </c>
      <c r="F17" s="366">
        <v>44710</v>
      </c>
      <c r="G17" s="45"/>
      <c r="H17" s="10">
        <f>F17+1</f>
        <v>44711</v>
      </c>
      <c r="I17" s="11">
        <f t="shared" ca="1" si="0"/>
        <v>0</v>
      </c>
      <c r="J17" s="12" t="str">
        <f t="shared" ca="1" si="1"/>
        <v>NOT DUE</v>
      </c>
      <c r="K17" s="24" t="s">
        <v>1072</v>
      </c>
      <c r="L17" s="15"/>
    </row>
    <row r="18" spans="1:12" ht="36">
      <c r="A18" s="271" t="s">
        <v>2238</v>
      </c>
      <c r="B18" s="24" t="s">
        <v>1044</v>
      </c>
      <c r="C18" s="24" t="s">
        <v>1045</v>
      </c>
      <c r="D18" s="32" t="s">
        <v>1</v>
      </c>
      <c r="E18" s="8">
        <v>44082</v>
      </c>
      <c r="F18" s="366">
        <v>44710</v>
      </c>
      <c r="G18" s="45"/>
      <c r="H18" s="10">
        <f t="shared" ref="H18:H19" si="3">F18+1</f>
        <v>44711</v>
      </c>
      <c r="I18" s="11">
        <f t="shared" ca="1" si="0"/>
        <v>0</v>
      </c>
      <c r="J18" s="12" t="str">
        <f t="shared" ca="1" si="1"/>
        <v>NOT DUE</v>
      </c>
      <c r="K18" s="24" t="s">
        <v>1073</v>
      </c>
      <c r="L18" s="15"/>
    </row>
    <row r="19" spans="1:12" ht="36">
      <c r="A19" s="271" t="s">
        <v>2239</v>
      </c>
      <c r="B19" s="24" t="s">
        <v>1046</v>
      </c>
      <c r="C19" s="24" t="s">
        <v>1047</v>
      </c>
      <c r="D19" s="32" t="s">
        <v>1</v>
      </c>
      <c r="E19" s="8">
        <v>44082</v>
      </c>
      <c r="F19" s="366">
        <v>44710</v>
      </c>
      <c r="G19" s="45"/>
      <c r="H19" s="10">
        <f t="shared" si="3"/>
        <v>44711</v>
      </c>
      <c r="I19" s="11">
        <f t="shared" ca="1" si="0"/>
        <v>0</v>
      </c>
      <c r="J19" s="12" t="str">
        <f t="shared" ca="1" si="1"/>
        <v>NOT DUE</v>
      </c>
      <c r="K19" s="24" t="s">
        <v>1074</v>
      </c>
      <c r="L19" s="15"/>
    </row>
    <row r="20" spans="1:12" ht="38.25" customHeight="1">
      <c r="A20" s="274" t="s">
        <v>2240</v>
      </c>
      <c r="B20" s="24" t="s">
        <v>1048</v>
      </c>
      <c r="C20" s="24" t="s">
        <v>1049</v>
      </c>
      <c r="D20" s="32" t="s">
        <v>4</v>
      </c>
      <c r="E20" s="8">
        <v>44082</v>
      </c>
      <c r="F20" s="366">
        <v>44696</v>
      </c>
      <c r="G20" s="45"/>
      <c r="H20" s="10">
        <f>F20+30</f>
        <v>44726</v>
      </c>
      <c r="I20" s="11">
        <f t="shared" ca="1" si="0"/>
        <v>15</v>
      </c>
      <c r="J20" s="12" t="str">
        <f t="shared" ca="1" si="1"/>
        <v>NOT DUE</v>
      </c>
      <c r="K20" s="24" t="s">
        <v>1075</v>
      </c>
      <c r="L20" s="15"/>
    </row>
    <row r="21" spans="1:12" ht="24">
      <c r="A21" s="271" t="s">
        <v>2241</v>
      </c>
      <c r="B21" s="24" t="s">
        <v>1050</v>
      </c>
      <c r="C21" s="24" t="s">
        <v>1051</v>
      </c>
      <c r="D21" s="32" t="s">
        <v>1</v>
      </c>
      <c r="E21" s="8">
        <v>44082</v>
      </c>
      <c r="F21" s="366">
        <v>44710</v>
      </c>
      <c r="G21" s="45"/>
      <c r="H21" s="10">
        <f t="shared" ref="H21:H23" si="4">F21+1</f>
        <v>44711</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44710</v>
      </c>
      <c r="G22" s="45"/>
      <c r="H22" s="10">
        <f t="shared" si="4"/>
        <v>44711</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44710</v>
      </c>
      <c r="G23" s="45"/>
      <c r="H23" s="10">
        <f t="shared" si="4"/>
        <v>44711</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44710</v>
      </c>
      <c r="G24" s="45"/>
      <c r="H24" s="10">
        <f>F24+1</f>
        <v>44711</v>
      </c>
      <c r="I24" s="11">
        <f t="shared" ca="1" si="0"/>
        <v>0</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286</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100</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466</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100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100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100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100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100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100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831</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104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104</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104</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2294.5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2108.5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2108.5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2108.5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2108.5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2108.5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2108.5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2108.5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2108.5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2108.5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2108.5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2108.5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2108.5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2108.5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2108.5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2108.5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2108.5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2108.5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2108.5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2040</v>
      </c>
      <c r="D3" s="521" t="s">
        <v>12</v>
      </c>
      <c r="E3" s="521"/>
      <c r="F3" s="251" t="s">
        <v>2205</v>
      </c>
    </row>
    <row r="4" spans="1:12" ht="18" customHeight="1">
      <c r="A4" s="520" t="s">
        <v>74</v>
      </c>
      <c r="B4" s="520"/>
      <c r="C4" s="29" t="s">
        <v>4699</v>
      </c>
      <c r="D4" s="521" t="s">
        <v>2072</v>
      </c>
      <c r="E4" s="521"/>
      <c r="F4" s="255">
        <f>'Running Hours'!B18</f>
        <v>5325</v>
      </c>
    </row>
    <row r="5" spans="1:12" ht="18" customHeight="1">
      <c r="A5" s="520" t="s">
        <v>75</v>
      </c>
      <c r="B5" s="520"/>
      <c r="C5" s="30" t="s">
        <v>4700</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44710</v>
      </c>
      <c r="G8" s="45"/>
      <c r="H8" s="10">
        <f>F8+(1)</f>
        <v>44711</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44710</v>
      </c>
      <c r="G9" s="45"/>
      <c r="H9" s="10">
        <f>F9+7</f>
        <v>44717</v>
      </c>
      <c r="I9" s="11">
        <f t="shared" ca="1" si="0"/>
        <v>6</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15</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8</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100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103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1196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1196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1196</v>
      </c>
      <c r="J16" s="12" t="str">
        <f t="shared" ca="1" si="1"/>
        <v>NOT DUE</v>
      </c>
      <c r="K16" s="24" t="s">
        <v>2034</v>
      </c>
      <c r="L16" s="15"/>
    </row>
    <row r="17" spans="1:12" ht="36">
      <c r="A17" s="271" t="s">
        <v>2237</v>
      </c>
      <c r="B17" s="24" t="s">
        <v>1042</v>
      </c>
      <c r="C17" s="24" t="s">
        <v>1043</v>
      </c>
      <c r="D17" s="32" t="s">
        <v>1</v>
      </c>
      <c r="E17" s="8">
        <v>44082</v>
      </c>
      <c r="F17" s="366">
        <v>44710</v>
      </c>
      <c r="G17" s="45"/>
      <c r="H17" s="10">
        <f>F17+1</f>
        <v>44711</v>
      </c>
      <c r="I17" s="11">
        <f t="shared" ca="1" si="0"/>
        <v>0</v>
      </c>
      <c r="J17" s="12" t="str">
        <f t="shared" ca="1" si="1"/>
        <v>NOT DUE</v>
      </c>
      <c r="K17" s="24" t="s">
        <v>1072</v>
      </c>
      <c r="L17" s="15"/>
    </row>
    <row r="18" spans="1:12" ht="36">
      <c r="A18" s="271" t="s">
        <v>2238</v>
      </c>
      <c r="B18" s="24" t="s">
        <v>1044</v>
      </c>
      <c r="C18" s="24" t="s">
        <v>1045</v>
      </c>
      <c r="D18" s="32" t="s">
        <v>1</v>
      </c>
      <c r="E18" s="8">
        <v>44082</v>
      </c>
      <c r="F18" s="366">
        <v>44710</v>
      </c>
      <c r="G18" s="45"/>
      <c r="H18" s="10">
        <f t="shared" ref="H18:H19" si="3">F18+1</f>
        <v>44711</v>
      </c>
      <c r="I18" s="11">
        <f t="shared" ca="1" si="0"/>
        <v>0</v>
      </c>
      <c r="J18" s="12" t="str">
        <f t="shared" ca="1" si="1"/>
        <v>NOT DUE</v>
      </c>
      <c r="K18" s="24" t="s">
        <v>1073</v>
      </c>
      <c r="L18" s="15"/>
    </row>
    <row r="19" spans="1:12" ht="36">
      <c r="A19" s="271" t="s">
        <v>2239</v>
      </c>
      <c r="B19" s="24" t="s">
        <v>1046</v>
      </c>
      <c r="C19" s="24" t="s">
        <v>1047</v>
      </c>
      <c r="D19" s="32" t="s">
        <v>1</v>
      </c>
      <c r="E19" s="8">
        <v>44082</v>
      </c>
      <c r="F19" s="366">
        <v>44710</v>
      </c>
      <c r="G19" s="45"/>
      <c r="H19" s="10">
        <f t="shared" si="3"/>
        <v>44711</v>
      </c>
      <c r="I19" s="11">
        <f t="shared" ca="1" si="0"/>
        <v>0</v>
      </c>
      <c r="J19" s="12" t="str">
        <f t="shared" ca="1" si="1"/>
        <v>NOT DUE</v>
      </c>
      <c r="K19" s="24" t="s">
        <v>1074</v>
      </c>
      <c r="L19" s="15"/>
    </row>
    <row r="20" spans="1:12" ht="38.25" customHeight="1">
      <c r="A20" s="273" t="s">
        <v>2240</v>
      </c>
      <c r="B20" s="24" t="s">
        <v>1048</v>
      </c>
      <c r="C20" s="24" t="s">
        <v>1049</v>
      </c>
      <c r="D20" s="32" t="s">
        <v>4</v>
      </c>
      <c r="E20" s="8">
        <v>44082</v>
      </c>
      <c r="F20" s="366">
        <v>44696</v>
      </c>
      <c r="G20" s="45"/>
      <c r="H20" s="10">
        <f>F20+30</f>
        <v>44726</v>
      </c>
      <c r="I20" s="11">
        <f t="shared" ca="1" si="0"/>
        <v>15</v>
      </c>
      <c r="J20" s="12" t="str">
        <f t="shared" ca="1" si="1"/>
        <v>NOT DUE</v>
      </c>
      <c r="K20" s="24" t="s">
        <v>1075</v>
      </c>
      <c r="L20" s="15"/>
    </row>
    <row r="21" spans="1:12" ht="24">
      <c r="A21" s="271" t="s">
        <v>2241</v>
      </c>
      <c r="B21" s="24" t="s">
        <v>1050</v>
      </c>
      <c r="C21" s="24" t="s">
        <v>1051</v>
      </c>
      <c r="D21" s="32" t="s">
        <v>1</v>
      </c>
      <c r="E21" s="8">
        <v>44082</v>
      </c>
      <c r="F21" s="366">
        <v>44710</v>
      </c>
      <c r="G21" s="45"/>
      <c r="H21" s="10">
        <f t="shared" ref="H21:H23" si="4">F21+1</f>
        <v>44711</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44710</v>
      </c>
      <c r="G22" s="45"/>
      <c r="H22" s="10">
        <f t="shared" si="4"/>
        <v>44711</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44710</v>
      </c>
      <c r="G23" s="45"/>
      <c r="H23" s="10">
        <f t="shared" si="4"/>
        <v>44711</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44710</v>
      </c>
      <c r="G24" s="45"/>
      <c r="H24" s="10">
        <f>F24+1</f>
        <v>44711</v>
      </c>
      <c r="I24" s="11">
        <f t="shared" ca="1" si="0"/>
        <v>0</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100</v>
      </c>
      <c r="J25" s="12" t="str">
        <f t="shared" ca="1" si="1"/>
        <v>NOT DUE</v>
      </c>
      <c r="K25" s="24" t="s">
        <v>1077</v>
      </c>
      <c r="L25" s="15"/>
    </row>
    <row r="26" spans="1:12" ht="24">
      <c r="A26" s="12" t="s">
        <v>2246</v>
      </c>
      <c r="B26" s="24" t="s">
        <v>1059</v>
      </c>
      <c r="C26" s="24" t="s">
        <v>4087</v>
      </c>
      <c r="D26" s="32" t="s">
        <v>4</v>
      </c>
      <c r="E26" s="8">
        <v>44082</v>
      </c>
      <c r="F26" s="366">
        <v>44696</v>
      </c>
      <c r="G26" s="45"/>
      <c r="H26" s="10">
        <f>F26+30</f>
        <v>44726</v>
      </c>
      <c r="I26" s="11">
        <f t="shared" ca="1" si="0"/>
        <v>15</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466</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100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100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100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100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100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100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831</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104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104</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104</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2108.5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2108.5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2108.5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2108.5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2108.5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2108.5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2108.5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2108.5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2108.5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2108.5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2108.5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2108.5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2108.5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2108.5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2108.5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2108.5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2108.5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2108.5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2108.5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22" sqref="C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4094</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9726</v>
      </c>
      <c r="D15" s="505"/>
      <c r="E15" s="506"/>
      <c r="F15" s="506"/>
      <c r="G15" s="507"/>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9726</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3">
        <v>9754</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3">
        <v>9754</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3029</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3029</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9" t="s">
        <v>3862</v>
      </c>
      <c r="L26" s="510"/>
      <c r="M26" s="510"/>
      <c r="N26" s="510"/>
      <c r="O26" s="510"/>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508"/>
      <c r="D32" s="508"/>
      <c r="E32" s="508"/>
      <c r="F32" s="238"/>
      <c r="G32" s="463"/>
      <c r="H32" s="463"/>
      <c r="I32" s="463"/>
      <c r="J32" s="463"/>
      <c r="K32" s="238"/>
      <c r="L32" s="508"/>
      <c r="M32" s="508"/>
      <c r="N32" s="508"/>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23"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1" t="s">
        <v>11</v>
      </c>
      <c r="D3" s="521" t="s">
        <v>12</v>
      </c>
      <c r="E3" s="521"/>
      <c r="F3" s="249" t="s">
        <v>2203</v>
      </c>
    </row>
    <row r="4" spans="1:12" ht="18" customHeight="1">
      <c r="A4" s="520" t="s">
        <v>13</v>
      </c>
      <c r="B4" s="520"/>
      <c r="C4" s="1" t="s">
        <v>4687</v>
      </c>
      <c r="D4" s="521" t="s">
        <v>2072</v>
      </c>
      <c r="E4" s="521"/>
      <c r="F4" s="246">
        <f>'Running Hours'!B6</f>
        <v>7.6</v>
      </c>
    </row>
    <row r="5" spans="1:12" ht="18" customHeight="1">
      <c r="A5" s="200"/>
      <c r="B5" s="200" t="s">
        <v>74</v>
      </c>
      <c r="C5" s="201" t="s">
        <v>4688</v>
      </c>
      <c r="D5" s="521" t="s">
        <v>4549</v>
      </c>
      <c r="E5" s="521"/>
      <c r="F5" s="115">
        <f>'Running Hours'!$D3</f>
        <v>44710</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44710</v>
      </c>
      <c r="G8" s="45"/>
      <c r="H8" s="10">
        <f>F8+7</f>
        <v>44717</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44710</v>
      </c>
      <c r="G9" s="45"/>
      <c r="H9" s="10">
        <f>F9+7</f>
        <v>44717</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44710</v>
      </c>
      <c r="G10" s="45"/>
      <c r="H10" s="10">
        <f>F10+7</f>
        <v>44717</v>
      </c>
      <c r="I10" s="11">
        <f t="shared" ca="1" si="0"/>
        <v>6</v>
      </c>
      <c r="J10" s="12" t="str">
        <f t="shared" ca="1" si="1"/>
        <v>NOT DUE</v>
      </c>
      <c r="K10" s="13" t="s">
        <v>26</v>
      </c>
      <c r="L10" s="50"/>
    </row>
    <row r="11" spans="1:12" ht="24">
      <c r="A11" s="7" t="s">
        <v>2209</v>
      </c>
      <c r="B11" s="7" t="s">
        <v>23</v>
      </c>
      <c r="C11" s="7" t="s">
        <v>29</v>
      </c>
      <c r="D11" s="7" t="s">
        <v>25</v>
      </c>
      <c r="E11" s="302">
        <v>44082</v>
      </c>
      <c r="F11" s="366">
        <v>44710</v>
      </c>
      <c r="G11" s="45"/>
      <c r="H11" s="10">
        <f>F11+7</f>
        <v>44717</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44710</v>
      </c>
      <c r="G12" s="45"/>
      <c r="H12" s="10">
        <f>F12+7</f>
        <v>44717</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44691</v>
      </c>
      <c r="G13" s="45"/>
      <c r="H13" s="10">
        <f>F13+90</f>
        <v>44781</v>
      </c>
      <c r="I13" s="11">
        <f t="shared" ca="1" si="2"/>
        <v>70</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47</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150</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150</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44730.51666666667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44730.51666666667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44751.35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44751.35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44751.35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44751.35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44751.35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44772.183333333334</v>
      </c>
      <c r="I24" s="18">
        <f t="shared" si="4"/>
        <v>1492.4</v>
      </c>
      <c r="J24" s="12" t="str">
        <f t="shared" si="1"/>
        <v>NOT DUE</v>
      </c>
      <c r="K24" s="13" t="s">
        <v>43</v>
      </c>
      <c r="L24" s="50"/>
    </row>
    <row r="25" spans="1:12" ht="24">
      <c r="A25" s="7" t="s">
        <v>2223</v>
      </c>
      <c r="B25" s="7" t="s">
        <v>35</v>
      </c>
      <c r="C25" s="7" t="s">
        <v>49</v>
      </c>
      <c r="D25" s="7" t="s">
        <v>50</v>
      </c>
      <c r="E25" s="302">
        <v>44082</v>
      </c>
      <c r="F25" s="8">
        <v>44696</v>
      </c>
      <c r="G25" s="45"/>
      <c r="H25" s="10">
        <f>F25+730</f>
        <v>45426</v>
      </c>
      <c r="I25" s="11">
        <f t="shared" ca="1" si="2"/>
        <v>715</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18</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18</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18</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1196</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3931</v>
      </c>
    </row>
    <row r="4" spans="1:12" ht="18" customHeight="1">
      <c r="A4" s="520" t="s">
        <v>13</v>
      </c>
      <c r="B4" s="520"/>
      <c r="C4" s="1" t="s">
        <v>4689</v>
      </c>
      <c r="D4" s="521" t="s">
        <v>2072</v>
      </c>
      <c r="E4" s="521"/>
      <c r="F4" s="254"/>
    </row>
    <row r="5" spans="1:12" ht="18" customHeight="1">
      <c r="A5" s="200"/>
      <c r="B5" s="200"/>
      <c r="C5" s="201"/>
      <c r="D5" s="521" t="s">
        <v>4549</v>
      </c>
      <c r="E5" s="521"/>
      <c r="F5" s="115">
        <f>'Running Hours'!$D3</f>
        <v>44710</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55</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55</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55</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55</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55</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55</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55</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55</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55</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55</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55</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55</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55</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55</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4111</v>
      </c>
    </row>
    <row r="4" spans="1:12" ht="18" customHeight="1">
      <c r="A4" s="520" t="s">
        <v>13</v>
      </c>
      <c r="B4" s="520"/>
      <c r="C4" s="1" t="s">
        <v>4690</v>
      </c>
      <c r="D4" s="521" t="s">
        <v>2072</v>
      </c>
      <c r="E4" s="521"/>
      <c r="F4" s="246">
        <f>'Running Hours'!B5</f>
        <v>10352</v>
      </c>
    </row>
    <row r="5" spans="1:12" ht="18" customHeight="1">
      <c r="A5" s="204"/>
      <c r="B5" s="204"/>
      <c r="C5" s="205"/>
      <c r="D5" s="521" t="s">
        <v>4549</v>
      </c>
      <c r="E5" s="521"/>
      <c r="F5" s="115">
        <f>'Running Hours'!$D3</f>
        <v>44710</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1197</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1197</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1197</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1197</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1197</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1197</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1197</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1197</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1197</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1197</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1197</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1197</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1197</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1197</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1197</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1197</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1197</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1197</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1197</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1197</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1197</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1197</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1197</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1197</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1197</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1197</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1197</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1197</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1197</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1197</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1197</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1197</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1197</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1197</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1197</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1197</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1197</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1197</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1197</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1197</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1197</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1197</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1197</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1197</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1197</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1197</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1197</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1197</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1197</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1197</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1197</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1197</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1197</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1197</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1197</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1197</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1197</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1197</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1197</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1197</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1197</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1197</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1197</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1197</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1197</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1197</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1197</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1197</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1197</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1197</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1197</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1197</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1197</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1197</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1197</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1197</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1197</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1197</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1197</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1197</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1197</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1197</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1197</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1197</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1197</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1197</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1197</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1197</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1197</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1197</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1197</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1197</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4393</v>
      </c>
      <c r="D3" s="521" t="s">
        <v>12</v>
      </c>
      <c r="E3" s="521"/>
      <c r="F3" s="251" t="s">
        <v>4550</v>
      </c>
    </row>
    <row r="4" spans="1:12" ht="18" customHeight="1">
      <c r="A4" s="520" t="s">
        <v>74</v>
      </c>
      <c r="B4" s="520"/>
      <c r="C4" s="29" t="s">
        <v>4394</v>
      </c>
      <c r="D4" s="521" t="s">
        <v>2072</v>
      </c>
      <c r="E4" s="521"/>
      <c r="F4" s="20">
        <f>'Running Hours'!B45</f>
        <v>0</v>
      </c>
    </row>
    <row r="5" spans="1:12" ht="18" customHeight="1">
      <c r="A5" s="520" t="s">
        <v>75</v>
      </c>
      <c r="B5" s="520"/>
      <c r="C5" s="30" t="s">
        <v>4395</v>
      </c>
      <c r="D5" s="521" t="s">
        <v>4549</v>
      </c>
      <c r="E5" s="521"/>
      <c r="F5" s="115">
        <f>'Running Hours'!D3</f>
        <v>44710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44696</v>
      </c>
      <c r="G8" s="82"/>
      <c r="H8" s="10">
        <f>F8+30</f>
        <v>44726</v>
      </c>
      <c r="I8" s="11">
        <f t="shared" ref="I8:I15" ca="1" si="0">IF(ISBLANK(H8),"",H8-DATE(YEAR(NOW()),MONTH(NOW()),DAY(NOW())))</f>
        <v>15</v>
      </c>
      <c r="J8" s="12" t="str">
        <f t="shared" ref="J8:J20" ca="1" si="1">IF(I8="","",IF(I8&lt;0,"OVERDUE","NOT DUE"))</f>
        <v>NOT DUE</v>
      </c>
      <c r="K8" s="24" t="s">
        <v>4399</v>
      </c>
      <c r="L8" s="24"/>
    </row>
    <row r="9" spans="1:12" ht="36">
      <c r="A9" s="280" t="s">
        <v>4552</v>
      </c>
      <c r="B9" s="24" t="s">
        <v>4396</v>
      </c>
      <c r="C9" s="24" t="s">
        <v>4400</v>
      </c>
      <c r="D9" s="32" t="s">
        <v>4398</v>
      </c>
      <c r="E9" s="8">
        <v>44082</v>
      </c>
      <c r="F9" s="366">
        <v>44696</v>
      </c>
      <c r="G9" s="82"/>
      <c r="H9" s="10">
        <f>F9+30</f>
        <v>44726</v>
      </c>
      <c r="I9" s="11">
        <f t="shared" ca="1" si="0"/>
        <v>15</v>
      </c>
      <c r="J9" s="12" t="str">
        <f t="shared" ca="1" si="1"/>
        <v>NOT DUE</v>
      </c>
      <c r="K9" s="24" t="s">
        <v>4401</v>
      </c>
      <c r="L9" s="15"/>
    </row>
    <row r="10" spans="1:12">
      <c r="A10" s="280" t="s">
        <v>4553</v>
      </c>
      <c r="B10" s="24" t="s">
        <v>4402</v>
      </c>
      <c r="C10" s="24" t="s">
        <v>1921</v>
      </c>
      <c r="D10" s="32" t="s">
        <v>4398</v>
      </c>
      <c r="E10" s="8">
        <v>44082</v>
      </c>
      <c r="F10" s="366">
        <v>44696</v>
      </c>
      <c r="G10" s="82"/>
      <c r="H10" s="10">
        <f>F10+30</f>
        <v>44726</v>
      </c>
      <c r="I10" s="11">
        <f ca="1">IF(ISBLANK(H10),"",H10-DATE(YEAR(NOW()),MONTH(NOW()),DAY(NOW())))</f>
        <v>15</v>
      </c>
      <c r="J10" s="12" t="str">
        <f ca="1">IF(I10="","",IF(I10&lt;0,"OVERDUE","NOT DUE"))</f>
        <v>NOT DUE</v>
      </c>
      <c r="K10" s="24" t="s">
        <v>4403</v>
      </c>
      <c r="L10" s="15"/>
    </row>
    <row r="11" spans="1:12">
      <c r="A11" s="280" t="s">
        <v>4554</v>
      </c>
      <c r="B11" s="24" t="s">
        <v>4404</v>
      </c>
      <c r="C11" s="24" t="s">
        <v>1921</v>
      </c>
      <c r="D11" s="32" t="s">
        <v>4398</v>
      </c>
      <c r="E11" s="8">
        <v>44082</v>
      </c>
      <c r="F11" s="366">
        <v>44696</v>
      </c>
      <c r="G11" s="82"/>
      <c r="H11" s="10">
        <f>F11+30</f>
        <v>44726</v>
      </c>
      <c r="I11" s="11">
        <f ca="1">IF(ISBLANK(H11),"",H11-DATE(YEAR(NOW()),MONTH(NOW()),DAY(NOW())))</f>
        <v>15</v>
      </c>
      <c r="J11" s="12" t="str">
        <f ca="1">IF(I11="","",IF(I11&lt;0,"OVERDUE","NOT DUE"))</f>
        <v>NOT DUE</v>
      </c>
      <c r="K11" s="24" t="s">
        <v>4403</v>
      </c>
      <c r="L11" s="15"/>
    </row>
    <row r="12" spans="1:12" ht="24">
      <c r="A12" s="280" t="s">
        <v>4555</v>
      </c>
      <c r="B12" s="24" t="s">
        <v>4405</v>
      </c>
      <c r="C12" s="24" t="s">
        <v>4406</v>
      </c>
      <c r="D12" s="32" t="s">
        <v>4398</v>
      </c>
      <c r="E12" s="8">
        <v>44082</v>
      </c>
      <c r="F12" s="366">
        <v>44696</v>
      </c>
      <c r="G12" s="82"/>
      <c r="H12" s="10">
        <f>F12+30</f>
        <v>44726</v>
      </c>
      <c r="I12" s="11">
        <f ca="1">IF(ISBLANK(H12),"",H12-DATE(YEAR(NOW()),MONTH(NOW()),DAY(NOW())))</f>
        <v>15</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103</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102</v>
      </c>
      <c r="J14" s="12" t="str">
        <f t="shared" ca="1" si="1"/>
        <v>NOT DUE</v>
      </c>
      <c r="K14" s="24" t="s">
        <v>4414</v>
      </c>
      <c r="L14" s="15"/>
    </row>
    <row r="15" spans="1:12" ht="26.25" customHeight="1">
      <c r="A15" s="280" t="s">
        <v>4558</v>
      </c>
      <c r="B15" s="24" t="s">
        <v>4415</v>
      </c>
      <c r="C15" s="24" t="s">
        <v>4416</v>
      </c>
      <c r="D15" s="32" t="s">
        <v>4398</v>
      </c>
      <c r="E15" s="8">
        <v>44082</v>
      </c>
      <c r="F15" s="366">
        <v>44696</v>
      </c>
      <c r="G15" s="82"/>
      <c r="H15" s="10">
        <f>F15+30</f>
        <v>44726</v>
      </c>
      <c r="I15" s="11">
        <f t="shared" ca="1" si="0"/>
        <v>15</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45543.333333333336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45543.333333333336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45543.333333333336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45543.333333333336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12</v>
      </c>
      <c r="J20" s="12" t="str">
        <f t="shared" ca="1" si="1"/>
        <v>NOT DUE</v>
      </c>
      <c r="K20" s="24"/>
      <c r="L20" s="15"/>
    </row>
    <row r="21" spans="1:12" ht="26.25" customHeight="1">
      <c r="A21" s="280" t="s">
        <v>4564</v>
      </c>
      <c r="B21" s="24" t="s">
        <v>4428</v>
      </c>
      <c r="C21" s="24" t="s">
        <v>4429</v>
      </c>
      <c r="D21" s="32" t="s">
        <v>4398</v>
      </c>
      <c r="E21" s="8">
        <v>44082</v>
      </c>
      <c r="F21" s="366">
        <v>44696</v>
      </c>
      <c r="G21" s="82"/>
      <c r="H21" s="10">
        <f>F21+30</f>
        <v>44726</v>
      </c>
      <c r="I21" s="11">
        <f ca="1">IF(ISBLANK(H21),"",H21-DATE(YEAR(NOW()),MONTH(NOW()),DAY(NOW())))</f>
        <v>15</v>
      </c>
      <c r="J21" s="12" t="str">
        <f ca="1">IF(I21="","",IF(I21&lt;0,"OVERDUE","NOT DUE"))</f>
        <v>NOT DUE</v>
      </c>
      <c r="K21" s="24" t="s">
        <v>4430</v>
      </c>
      <c r="L21" s="15"/>
    </row>
    <row r="22" spans="1:12" ht="26.25" customHeight="1">
      <c r="A22" s="280" t="s">
        <v>4565</v>
      </c>
      <c r="B22" s="24" t="s">
        <v>4428</v>
      </c>
      <c r="C22" s="24" t="s">
        <v>4431</v>
      </c>
      <c r="D22" s="32" t="s">
        <v>4398</v>
      </c>
      <c r="E22" s="8">
        <v>44082</v>
      </c>
      <c r="F22" s="366">
        <v>44696</v>
      </c>
      <c r="G22" s="82"/>
      <c r="H22" s="10">
        <f>F22+30</f>
        <v>44726</v>
      </c>
      <c r="I22" s="11">
        <f ca="1">IF(ISBLANK(H22),"",H22-DATE(YEAR(NOW()),MONTH(NOW()),DAY(NOW())))</f>
        <v>15</v>
      </c>
      <c r="J22" s="12" t="str">
        <f ca="1">IF(I22="","",IF(I22&lt;0,"OVERDUE","NOT DUE"))</f>
        <v>NOT DUE</v>
      </c>
      <c r="K22" s="24" t="s">
        <v>4432</v>
      </c>
      <c r="L22" s="15"/>
    </row>
    <row r="23" spans="1:12" ht="26.25" customHeight="1">
      <c r="A23" s="280" t="s">
        <v>4566</v>
      </c>
      <c r="B23" s="24" t="s">
        <v>4433</v>
      </c>
      <c r="C23" s="24" t="s">
        <v>4416</v>
      </c>
      <c r="D23" s="32" t="s">
        <v>4398</v>
      </c>
      <c r="E23" s="8">
        <v>44082</v>
      </c>
      <c r="F23" s="366">
        <v>44696</v>
      </c>
      <c r="G23" s="82"/>
      <c r="H23" s="10">
        <f>F23+30</f>
        <v>44726</v>
      </c>
      <c r="I23" s="11">
        <f t="shared" ref="I23" ca="1" si="8">IF(ISBLANK(H23),"",H23-DATE(YEAR(NOW()),MONTH(NOW()),DAY(NOW())))</f>
        <v>15</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45543.333333333336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45543.333333333336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45543.333333333336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45543.333333333336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12</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103</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103</v>
      </c>
      <c r="J30" s="12" t="str">
        <f t="shared" ca="1" si="12"/>
        <v>NOT DUE</v>
      </c>
      <c r="K30" s="24" t="s">
        <v>4441</v>
      </c>
      <c r="L30" s="15"/>
    </row>
    <row r="31" spans="1:12" ht="26.25" customHeight="1">
      <c r="A31" s="280" t="s">
        <v>4574</v>
      </c>
      <c r="B31" s="24" t="s">
        <v>4442</v>
      </c>
      <c r="C31" s="24" t="s">
        <v>539</v>
      </c>
      <c r="D31" s="32" t="s">
        <v>4398</v>
      </c>
      <c r="E31" s="8">
        <v>44082</v>
      </c>
      <c r="F31" s="366">
        <v>44696</v>
      </c>
      <c r="G31" s="82"/>
      <c r="H31" s="10">
        <f>F31+30</f>
        <v>44726</v>
      </c>
      <c r="I31" s="11">
        <f t="shared" ca="1" si="14"/>
        <v>15</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45543.333333333336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12</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102</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102</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102</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44918.333333333336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44918.333333333336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44918.333333333336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44918.333333333336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102</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102</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12</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45543.333333333336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44696</v>
      </c>
      <c r="G45" s="82"/>
      <c r="H45" s="10">
        <f>F45+30</f>
        <v>44726</v>
      </c>
      <c r="I45" s="11">
        <f t="shared" ref="I45" ca="1" si="26">IF(ISBLANK(H45),"",H45-DATE(YEAR(NOW()),MONTH(NOW()),DAY(NOW())))</f>
        <v>15</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45543.333333333336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45543.333333333336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45543.333333333336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45543.333333333336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12</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103</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101</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101</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102</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102</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102</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102</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102</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102</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102</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102</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12</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12</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103</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103</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12</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103</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103</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8" t="s">
        <v>4509</v>
      </c>
      <c r="C70" s="538"/>
      <c r="D70" s="538"/>
      <c r="E70" s="538"/>
      <c r="F70" s="538"/>
      <c r="G70" s="538"/>
      <c r="H70" s="538"/>
      <c r="I70" s="538"/>
      <c r="J70" s="538"/>
      <c r="K70" s="42"/>
      <c r="L70" s="43"/>
    </row>
    <row r="71" spans="1:12">
      <c r="A71"/>
      <c r="C71"/>
      <c r="D71"/>
    </row>
    <row r="72" spans="1:12">
      <c r="A72" s="220"/>
    </row>
    <row r="73" spans="1:12">
      <c r="A73" s="220"/>
    </row>
    <row r="74" spans="1:12">
      <c r="A74" s="220"/>
      <c r="B74" s="206" t="s">
        <v>4545</v>
      </c>
      <c r="D74" s="39" t="s">
        <v>3926</v>
      </c>
      <c r="H74" s="206" t="s">
        <v>3927</v>
      </c>
    </row>
    <row r="75" spans="1:12">
      <c r="A75" s="220"/>
      <c r="C75" s="535" t="s">
        <v>4964</v>
      </c>
      <c r="E75" s="537" t="s">
        <v>5001</v>
      </c>
      <c r="F75" s="537"/>
      <c r="G75" s="537"/>
      <c r="I75" s="463" t="s">
        <v>4949</v>
      </c>
      <c r="J75" s="463"/>
      <c r="K75" s="463"/>
    </row>
    <row r="76" spans="1:12">
      <c r="A76" s="220"/>
      <c r="C76" s="536"/>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11" t="s">
        <v>3284</v>
      </c>
      <c r="B1" s="511"/>
      <c r="C1" s="511"/>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2" t="s">
        <v>4961</v>
      </c>
      <c r="D17" s="512"/>
      <c r="E17" s="177"/>
      <c r="F17" s="462" t="s">
        <v>5001</v>
      </c>
      <c r="G17" s="462"/>
      <c r="H17" s="462"/>
      <c r="I17" s="177"/>
      <c r="J17" s="462" t="s">
        <v>4949</v>
      </c>
      <c r="K17" s="462"/>
      <c r="L17" s="462"/>
    </row>
    <row r="18" spans="2:12">
      <c r="C18" s="508"/>
      <c r="D18" s="508"/>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5" activePane="bottomRight" state="frozen"/>
      <selection pane="topRight"/>
      <selection pane="bottomLeft"/>
      <selection pane="bottomRight" activeCell="D171" sqref="D171: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3" t="s">
        <v>3303</v>
      </c>
      <c r="H2" s="513"/>
      <c r="I2" s="513"/>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4">
        <v>21</v>
      </c>
      <c r="B5" s="91"/>
      <c r="C5" s="91" t="s">
        <v>3297</v>
      </c>
      <c r="D5" s="188">
        <v>1799</v>
      </c>
      <c r="E5" s="99"/>
      <c r="G5" s="98">
        <v>21</v>
      </c>
      <c r="H5" s="164" t="s">
        <v>3309</v>
      </c>
    </row>
    <row r="6" spans="1:9" ht="15" customHeight="1">
      <c r="A6" s="515"/>
      <c r="B6" s="12"/>
      <c r="C6" s="12" t="s">
        <v>3301</v>
      </c>
      <c r="D6" s="188">
        <v>1799</v>
      </c>
      <c r="E6" s="100"/>
      <c r="G6" s="98">
        <v>35</v>
      </c>
      <c r="H6" s="164" t="s">
        <v>4536</v>
      </c>
    </row>
    <row r="7" spans="1:9" ht="15" customHeight="1">
      <c r="A7" s="515"/>
      <c r="B7" s="12"/>
      <c r="C7" s="32" t="s">
        <v>3306</v>
      </c>
      <c r="D7" s="188">
        <v>1799</v>
      </c>
      <c r="E7" s="100"/>
      <c r="G7" s="98">
        <v>32</v>
      </c>
      <c r="H7" s="164" t="s">
        <v>3866</v>
      </c>
    </row>
    <row r="8" spans="1:9" ht="15" customHeight="1">
      <c r="A8" s="515"/>
      <c r="B8" s="12"/>
      <c r="C8" s="12" t="s">
        <v>3293</v>
      </c>
      <c r="D8" s="188">
        <v>1799</v>
      </c>
      <c r="E8" s="100"/>
      <c r="G8" s="98">
        <v>24</v>
      </c>
      <c r="H8" s="164" t="s">
        <v>3310</v>
      </c>
    </row>
    <row r="9" spans="1:9" ht="15" customHeight="1">
      <c r="A9" s="515"/>
      <c r="B9" s="12"/>
      <c r="C9" s="12" t="s">
        <v>3294</v>
      </c>
      <c r="D9" s="188">
        <v>1799</v>
      </c>
      <c r="E9" s="434"/>
      <c r="G9" s="98">
        <v>33</v>
      </c>
      <c r="H9" s="164" t="s">
        <v>4537</v>
      </c>
    </row>
    <row r="10" spans="1:9" ht="15" customHeight="1">
      <c r="A10" s="515"/>
      <c r="B10" s="12"/>
      <c r="C10" s="12" t="s">
        <v>3295</v>
      </c>
      <c r="D10" s="188">
        <v>1799</v>
      </c>
      <c r="E10" s="434"/>
      <c r="G10" s="98">
        <v>29</v>
      </c>
      <c r="H10" s="164" t="s">
        <v>3312</v>
      </c>
    </row>
    <row r="11" spans="1:9" ht="15" customHeight="1">
      <c r="A11" s="515"/>
      <c r="B11" s="12"/>
      <c r="C11" s="12" t="s">
        <v>3296</v>
      </c>
      <c r="D11" s="188">
        <v>1799</v>
      </c>
      <c r="E11" s="434"/>
      <c r="G11" s="98">
        <v>23</v>
      </c>
      <c r="H11" s="164" t="s">
        <v>3311</v>
      </c>
    </row>
    <row r="12" spans="1:9" ht="15" customHeight="1">
      <c r="A12" s="515"/>
      <c r="B12" s="12"/>
      <c r="C12" s="12" t="s">
        <v>3298</v>
      </c>
      <c r="D12" s="188">
        <v>1799</v>
      </c>
      <c r="E12" s="434"/>
      <c r="G12" s="98">
        <v>25</v>
      </c>
      <c r="H12" s="164" t="s">
        <v>4538</v>
      </c>
    </row>
    <row r="13" spans="1:9" ht="15" customHeight="1">
      <c r="A13" s="515"/>
      <c r="B13" s="12"/>
      <c r="C13" s="12" t="s">
        <v>3299</v>
      </c>
      <c r="D13" s="188">
        <v>1799</v>
      </c>
      <c r="E13" s="434"/>
      <c r="G13" s="98">
        <v>27</v>
      </c>
      <c r="H13" s="164" t="s">
        <v>3313</v>
      </c>
    </row>
    <row r="14" spans="1:9" ht="15" customHeight="1">
      <c r="A14" s="515"/>
      <c r="B14" s="12"/>
      <c r="C14" s="12" t="s">
        <v>3300</v>
      </c>
      <c r="D14" s="188">
        <v>1799</v>
      </c>
      <c r="E14" s="434"/>
      <c r="G14" s="98">
        <v>26</v>
      </c>
      <c r="H14" s="164" t="s">
        <v>3308</v>
      </c>
    </row>
    <row r="15" spans="1:9" ht="15" customHeight="1" thickBot="1">
      <c r="A15" s="516"/>
      <c r="B15" s="92"/>
      <c r="C15" s="92" t="s">
        <v>3296</v>
      </c>
      <c r="D15" s="188">
        <v>1799</v>
      </c>
      <c r="E15" s="434"/>
      <c r="G15" s="98">
        <v>36</v>
      </c>
      <c r="H15" s="164" t="s">
        <v>4539</v>
      </c>
    </row>
    <row r="16" spans="1:9" ht="15" customHeight="1">
      <c r="A16" s="514">
        <v>35</v>
      </c>
      <c r="B16" s="91"/>
      <c r="C16" s="91" t="s">
        <v>3297</v>
      </c>
      <c r="D16" s="188">
        <v>1799</v>
      </c>
      <c r="E16" s="434"/>
      <c r="G16" s="98">
        <v>30</v>
      </c>
      <c r="H16" s="164" t="s">
        <v>3864</v>
      </c>
    </row>
    <row r="17" spans="1:13" ht="15" customHeight="1">
      <c r="A17" s="515"/>
      <c r="B17" s="12"/>
      <c r="C17" s="12" t="s">
        <v>3301</v>
      </c>
      <c r="D17" s="188">
        <v>1799</v>
      </c>
      <c r="E17" s="434"/>
      <c r="G17" s="98">
        <v>19</v>
      </c>
      <c r="H17" s="164" t="s">
        <v>3991</v>
      </c>
    </row>
    <row r="18" spans="1:13" ht="15" customHeight="1">
      <c r="A18" s="515"/>
      <c r="B18" s="12"/>
      <c r="C18" s="32" t="s">
        <v>3306</v>
      </c>
      <c r="D18" s="188">
        <v>1799</v>
      </c>
      <c r="E18" s="434"/>
      <c r="G18" s="98">
        <v>22</v>
      </c>
      <c r="H18" s="164" t="s">
        <v>4540</v>
      </c>
    </row>
    <row r="19" spans="1:13" ht="15" customHeight="1">
      <c r="A19" s="515"/>
      <c r="B19" s="12"/>
      <c r="C19" s="12" t="s">
        <v>3293</v>
      </c>
      <c r="D19" s="188">
        <v>1799</v>
      </c>
      <c r="E19" s="434"/>
      <c r="G19" s="98">
        <v>39</v>
      </c>
      <c r="H19" s="164" t="s">
        <v>3863</v>
      </c>
    </row>
    <row r="20" spans="1:13" ht="15" customHeight="1">
      <c r="A20" s="515"/>
      <c r="B20" s="12"/>
      <c r="C20" s="12" t="s">
        <v>3294</v>
      </c>
      <c r="D20" s="188">
        <v>1799</v>
      </c>
      <c r="E20" s="434"/>
      <c r="G20" s="98">
        <v>34</v>
      </c>
      <c r="H20" s="164" t="s">
        <v>3865</v>
      </c>
    </row>
    <row r="21" spans="1:13" ht="15" customHeight="1">
      <c r="A21" s="515"/>
      <c r="B21" s="12"/>
      <c r="C21" s="12" t="s">
        <v>3295</v>
      </c>
      <c r="D21" s="188">
        <v>1799</v>
      </c>
      <c r="E21" s="434"/>
      <c r="G21" s="98">
        <v>20</v>
      </c>
      <c r="H21" s="164" t="s">
        <v>4541</v>
      </c>
    </row>
    <row r="22" spans="1:13" ht="15" customHeight="1">
      <c r="A22" s="515"/>
      <c r="B22" s="12"/>
      <c r="C22" s="12" t="s">
        <v>3296</v>
      </c>
      <c r="D22" s="188">
        <v>1799</v>
      </c>
      <c r="E22" s="434"/>
      <c r="G22" s="98">
        <v>31</v>
      </c>
      <c r="H22" s="164" t="s">
        <v>3314</v>
      </c>
      <c r="K22" s="166" t="s">
        <v>3992</v>
      </c>
      <c r="L22" s="166"/>
      <c r="M22" s="166"/>
    </row>
    <row r="23" spans="1:13" ht="15" customHeight="1">
      <c r="A23" s="515"/>
      <c r="B23" s="12"/>
      <c r="C23" s="12" t="s">
        <v>3298</v>
      </c>
      <c r="D23" s="188">
        <v>1799</v>
      </c>
      <c r="E23" s="434"/>
      <c r="G23" s="98">
        <v>12</v>
      </c>
      <c r="H23" s="164" t="s">
        <v>4990</v>
      </c>
      <c r="K23" s="166"/>
      <c r="L23" s="166"/>
      <c r="M23" s="166"/>
    </row>
    <row r="24" spans="1:13" ht="15" customHeight="1">
      <c r="A24" s="515"/>
      <c r="B24" s="12"/>
      <c r="C24" s="12" t="s">
        <v>3299</v>
      </c>
      <c r="D24" s="188">
        <v>1799</v>
      </c>
      <c r="E24" s="434"/>
      <c r="G24" s="98">
        <v>8</v>
      </c>
      <c r="H24" s="164" t="s">
        <v>3315</v>
      </c>
      <c r="K24" s="166" t="s">
        <v>3993</v>
      </c>
      <c r="L24" s="166"/>
      <c r="M24" s="166"/>
    </row>
    <row r="25" spans="1:13" ht="15" customHeight="1">
      <c r="A25" s="515"/>
      <c r="B25" s="12"/>
      <c r="C25" s="12" t="s">
        <v>3300</v>
      </c>
      <c r="D25" s="188">
        <v>1799</v>
      </c>
      <c r="E25" s="434"/>
      <c r="G25" s="98">
        <v>17</v>
      </c>
      <c r="H25" s="164" t="s">
        <v>3315</v>
      </c>
      <c r="K25" s="166" t="s">
        <v>3994</v>
      </c>
      <c r="L25" s="166"/>
      <c r="M25" s="166"/>
    </row>
    <row r="26" spans="1:13" ht="15" customHeight="1" thickBot="1">
      <c r="A26" s="516"/>
      <c r="B26" s="92"/>
      <c r="C26" s="92" t="s">
        <v>3296</v>
      </c>
      <c r="D26" s="188">
        <v>1799</v>
      </c>
      <c r="E26" s="434"/>
      <c r="G26" s="98">
        <v>1</v>
      </c>
      <c r="H26" s="164" t="s">
        <v>3315</v>
      </c>
    </row>
    <row r="27" spans="1:13" ht="15" customHeight="1">
      <c r="A27" s="514">
        <v>32</v>
      </c>
      <c r="B27" s="91"/>
      <c r="C27" s="91" t="s">
        <v>3297</v>
      </c>
      <c r="D27" s="188">
        <v>1799</v>
      </c>
      <c r="E27" s="434"/>
      <c r="G27" s="98">
        <v>7</v>
      </c>
      <c r="H27" s="164" t="s">
        <v>3315</v>
      </c>
    </row>
    <row r="28" spans="1:13" ht="15" customHeight="1">
      <c r="A28" s="515"/>
      <c r="B28" s="12"/>
      <c r="C28" s="12" t="s">
        <v>3301</v>
      </c>
      <c r="D28" s="188">
        <v>1799</v>
      </c>
      <c r="E28" s="434"/>
      <c r="G28" s="98">
        <v>4</v>
      </c>
      <c r="H28" s="213" t="s">
        <v>3315</v>
      </c>
    </row>
    <row r="29" spans="1:13" ht="15" customHeight="1">
      <c r="A29" s="515"/>
      <c r="B29" s="12"/>
      <c r="C29" s="32" t="s">
        <v>3306</v>
      </c>
      <c r="D29" s="188">
        <v>1799</v>
      </c>
      <c r="E29" s="434"/>
      <c r="G29" s="98">
        <v>9</v>
      </c>
      <c r="H29" s="164" t="s">
        <v>3315</v>
      </c>
    </row>
    <row r="30" spans="1:13" ht="15" customHeight="1">
      <c r="A30" s="515"/>
      <c r="B30" s="12"/>
      <c r="C30" s="12" t="s">
        <v>3293</v>
      </c>
      <c r="D30" s="188">
        <v>1799</v>
      </c>
      <c r="E30" s="434"/>
      <c r="G30" s="98">
        <v>14</v>
      </c>
      <c r="H30" s="164" t="s">
        <v>3315</v>
      </c>
    </row>
    <row r="31" spans="1:13" ht="15" customHeight="1">
      <c r="A31" s="515"/>
      <c r="B31" s="12"/>
      <c r="C31" s="12" t="s">
        <v>3294</v>
      </c>
      <c r="D31" s="188">
        <v>1799</v>
      </c>
      <c r="E31" s="434"/>
      <c r="G31" s="98">
        <v>5</v>
      </c>
      <c r="H31" s="164" t="s">
        <v>3315</v>
      </c>
    </row>
    <row r="32" spans="1:13" ht="15" customHeight="1">
      <c r="A32" s="515"/>
      <c r="B32" s="12"/>
      <c r="C32" s="12" t="s">
        <v>3295</v>
      </c>
      <c r="D32" s="188">
        <v>1799</v>
      </c>
      <c r="E32" s="434"/>
      <c r="G32" s="98">
        <v>6</v>
      </c>
      <c r="H32" s="164" t="s">
        <v>3315</v>
      </c>
    </row>
    <row r="33" spans="1:10" ht="15" customHeight="1">
      <c r="A33" s="515"/>
      <c r="B33" s="12"/>
      <c r="C33" s="12" t="s">
        <v>3296</v>
      </c>
      <c r="D33" s="188">
        <v>1799</v>
      </c>
      <c r="E33" s="434"/>
      <c r="G33" s="98">
        <v>13</v>
      </c>
      <c r="H33" s="164" t="s">
        <v>3315</v>
      </c>
      <c r="I33" s="221"/>
      <c r="J33" s="221"/>
    </row>
    <row r="34" spans="1:10" ht="15" customHeight="1">
      <c r="A34" s="515"/>
      <c r="B34" s="12"/>
      <c r="C34" s="12" t="s">
        <v>3298</v>
      </c>
      <c r="D34" s="188">
        <v>1799</v>
      </c>
      <c r="E34" s="434"/>
      <c r="G34" s="98">
        <v>15</v>
      </c>
      <c r="H34" s="164" t="s">
        <v>3315</v>
      </c>
    </row>
    <row r="35" spans="1:10" ht="15" customHeight="1">
      <c r="A35" s="515"/>
      <c r="B35" s="12"/>
      <c r="C35" s="12" t="s">
        <v>3299</v>
      </c>
      <c r="D35" s="188">
        <v>1799</v>
      </c>
      <c r="E35" s="434"/>
      <c r="G35" s="98">
        <v>11</v>
      </c>
      <c r="H35" s="164" t="s">
        <v>3315</v>
      </c>
    </row>
    <row r="36" spans="1:10" ht="15" customHeight="1">
      <c r="A36" s="515"/>
      <c r="B36" s="12"/>
      <c r="C36" s="12" t="s">
        <v>3300</v>
      </c>
      <c r="D36" s="188">
        <v>1799</v>
      </c>
      <c r="E36" s="434"/>
      <c r="G36" s="98">
        <v>2</v>
      </c>
      <c r="H36" s="164" t="s">
        <v>3315</v>
      </c>
    </row>
    <row r="37" spans="1:10" ht="15" customHeight="1" thickBot="1">
      <c r="A37" s="516"/>
      <c r="B37" s="92"/>
      <c r="C37" s="92" t="s">
        <v>3296</v>
      </c>
      <c r="D37" s="188">
        <v>1799</v>
      </c>
      <c r="E37" s="434"/>
      <c r="G37" s="98">
        <v>3</v>
      </c>
      <c r="H37" s="164" t="s">
        <v>3315</v>
      </c>
    </row>
    <row r="38" spans="1:10">
      <c r="A38" s="514">
        <v>24</v>
      </c>
      <c r="B38" s="91"/>
      <c r="C38" s="91" t="s">
        <v>3297</v>
      </c>
      <c r="D38" s="188">
        <v>2077</v>
      </c>
      <c r="E38" s="434"/>
      <c r="G38" s="98">
        <v>10</v>
      </c>
      <c r="H38" s="164" t="s">
        <v>3315</v>
      </c>
    </row>
    <row r="39" spans="1:10">
      <c r="A39" s="515"/>
      <c r="B39" s="12"/>
      <c r="C39" s="12" t="s">
        <v>3301</v>
      </c>
      <c r="D39" s="188">
        <v>2077</v>
      </c>
      <c r="E39" s="434"/>
      <c r="G39" s="98">
        <v>16</v>
      </c>
      <c r="H39" s="164" t="s">
        <v>3315</v>
      </c>
    </row>
    <row r="40" spans="1:10">
      <c r="A40" s="515"/>
      <c r="B40" s="12"/>
      <c r="C40" s="32" t="s">
        <v>3306</v>
      </c>
      <c r="D40" s="188">
        <v>2077</v>
      </c>
      <c r="E40" s="434"/>
      <c r="G40" s="98">
        <v>18</v>
      </c>
      <c r="H40" s="164" t="s">
        <v>3315</v>
      </c>
    </row>
    <row r="41" spans="1:10">
      <c r="A41" s="515"/>
      <c r="B41" s="12"/>
      <c r="C41" s="12" t="s">
        <v>3293</v>
      </c>
      <c r="D41" s="188">
        <v>2077</v>
      </c>
      <c r="E41" s="434"/>
      <c r="G41" s="98">
        <v>37</v>
      </c>
      <c r="H41" s="164" t="s">
        <v>3315</v>
      </c>
    </row>
    <row r="42" spans="1:10">
      <c r="A42" s="515"/>
      <c r="B42" s="12"/>
      <c r="C42" s="12" t="s">
        <v>3294</v>
      </c>
      <c r="D42" s="188">
        <v>2077</v>
      </c>
      <c r="E42" s="434"/>
      <c r="G42" s="98">
        <v>28</v>
      </c>
      <c r="H42" s="164" t="s">
        <v>3315</v>
      </c>
    </row>
    <row r="43" spans="1:10" ht="14.25" thickBot="1">
      <c r="A43" s="515"/>
      <c r="B43" s="12"/>
      <c r="C43" s="12" t="s">
        <v>3295</v>
      </c>
      <c r="D43" s="188">
        <v>2077</v>
      </c>
      <c r="E43" s="434"/>
      <c r="G43" s="98">
        <v>38</v>
      </c>
      <c r="H43" s="165" t="s">
        <v>3315</v>
      </c>
    </row>
    <row r="44" spans="1:10">
      <c r="A44" s="515"/>
      <c r="B44" s="12"/>
      <c r="C44" s="12" t="s">
        <v>3296</v>
      </c>
      <c r="D44" s="188">
        <v>2077</v>
      </c>
      <c r="E44" s="434"/>
    </row>
    <row r="45" spans="1:10">
      <c r="A45" s="515"/>
      <c r="B45" s="12"/>
      <c r="C45" s="12" t="s">
        <v>3298</v>
      </c>
      <c r="D45" s="188">
        <v>2077</v>
      </c>
      <c r="E45" s="434"/>
      <c r="G45" s="54"/>
    </row>
    <row r="46" spans="1:10">
      <c r="A46" s="515"/>
      <c r="B46" s="12"/>
      <c r="C46" s="12" t="s">
        <v>3299</v>
      </c>
      <c r="D46" s="188">
        <v>2077</v>
      </c>
      <c r="E46" s="434"/>
      <c r="H46" s="221"/>
    </row>
    <row r="47" spans="1:10">
      <c r="A47" s="515"/>
      <c r="B47" s="12"/>
      <c r="C47" s="12" t="s">
        <v>3300</v>
      </c>
      <c r="D47" s="188">
        <v>2077</v>
      </c>
      <c r="E47" s="434"/>
    </row>
    <row r="48" spans="1:10" ht="14.25" thickBot="1">
      <c r="A48" s="516"/>
      <c r="B48" s="92"/>
      <c r="C48" s="92" t="s">
        <v>3296</v>
      </c>
      <c r="D48" s="188">
        <v>2077</v>
      </c>
      <c r="E48" s="434"/>
    </row>
    <row r="49" spans="1:5">
      <c r="A49" s="514">
        <v>33</v>
      </c>
      <c r="B49" s="91"/>
      <c r="C49" s="91" t="s">
        <v>3297</v>
      </c>
      <c r="D49" s="188">
        <v>2077</v>
      </c>
      <c r="E49" s="434"/>
    </row>
    <row r="50" spans="1:5">
      <c r="A50" s="515"/>
      <c r="B50" s="12"/>
      <c r="C50" s="12" t="s">
        <v>3301</v>
      </c>
      <c r="D50" s="188">
        <v>2077</v>
      </c>
      <c r="E50" s="434"/>
    </row>
    <row r="51" spans="1:5">
      <c r="A51" s="515"/>
      <c r="B51" s="12"/>
      <c r="C51" s="32" t="s">
        <v>3306</v>
      </c>
      <c r="D51" s="188">
        <v>2077</v>
      </c>
      <c r="E51" s="434"/>
    </row>
    <row r="52" spans="1:5">
      <c r="A52" s="515"/>
      <c r="B52" s="12"/>
      <c r="C52" s="12" t="s">
        <v>3293</v>
      </c>
      <c r="D52" s="188">
        <v>2077</v>
      </c>
      <c r="E52" s="434"/>
    </row>
    <row r="53" spans="1:5">
      <c r="A53" s="515"/>
      <c r="B53" s="12"/>
      <c r="C53" s="12" t="s">
        <v>3294</v>
      </c>
      <c r="D53" s="188">
        <v>2077</v>
      </c>
      <c r="E53" s="434"/>
    </row>
    <row r="54" spans="1:5">
      <c r="A54" s="515"/>
      <c r="B54" s="12"/>
      <c r="C54" s="12" t="s">
        <v>3295</v>
      </c>
      <c r="D54" s="188">
        <v>2077</v>
      </c>
      <c r="E54" s="434"/>
    </row>
    <row r="55" spans="1:5">
      <c r="A55" s="515"/>
      <c r="B55" s="12"/>
      <c r="C55" s="12" t="s">
        <v>3296</v>
      </c>
      <c r="D55" s="188">
        <v>2077</v>
      </c>
      <c r="E55" s="434"/>
    </row>
    <row r="56" spans="1:5">
      <c r="A56" s="515"/>
      <c r="B56" s="12"/>
      <c r="C56" s="12" t="s">
        <v>3298</v>
      </c>
      <c r="D56" s="188">
        <v>2077</v>
      </c>
      <c r="E56" s="434"/>
    </row>
    <row r="57" spans="1:5">
      <c r="A57" s="515"/>
      <c r="B57" s="12"/>
      <c r="C57" s="12" t="s">
        <v>3299</v>
      </c>
      <c r="D57" s="188">
        <v>2077</v>
      </c>
      <c r="E57" s="434"/>
    </row>
    <row r="58" spans="1:5">
      <c r="A58" s="515"/>
      <c r="B58" s="12"/>
      <c r="C58" s="12" t="s">
        <v>3300</v>
      </c>
      <c r="D58" s="188">
        <v>2077</v>
      </c>
      <c r="E58" s="434"/>
    </row>
    <row r="59" spans="1:5" ht="14.25" thickBot="1">
      <c r="A59" s="516"/>
      <c r="B59" s="92"/>
      <c r="C59" s="92" t="s">
        <v>3296</v>
      </c>
      <c r="D59" s="188">
        <v>2077</v>
      </c>
      <c r="E59" s="434"/>
    </row>
    <row r="60" spans="1:5">
      <c r="A60" s="514">
        <v>29</v>
      </c>
      <c r="B60" s="91"/>
      <c r="C60" s="91" t="s">
        <v>3297</v>
      </c>
      <c r="D60" s="188">
        <v>2077</v>
      </c>
      <c r="E60" s="434"/>
    </row>
    <row r="61" spans="1:5">
      <c r="A61" s="515"/>
      <c r="B61" s="12"/>
      <c r="C61" s="12" t="s">
        <v>3301</v>
      </c>
      <c r="D61" s="188">
        <v>2077</v>
      </c>
      <c r="E61" s="434"/>
    </row>
    <row r="62" spans="1:5">
      <c r="A62" s="515"/>
      <c r="B62" s="12"/>
      <c r="C62" s="32" t="s">
        <v>3306</v>
      </c>
      <c r="D62" s="188">
        <v>2077</v>
      </c>
      <c r="E62" s="434"/>
    </row>
    <row r="63" spans="1:5">
      <c r="A63" s="515"/>
      <c r="B63" s="12"/>
      <c r="C63" s="12" t="s">
        <v>3293</v>
      </c>
      <c r="D63" s="188">
        <v>2077</v>
      </c>
      <c r="E63" s="434"/>
    </row>
    <row r="64" spans="1:5">
      <c r="A64" s="515"/>
      <c r="B64" s="12"/>
      <c r="C64" s="12" t="s">
        <v>3294</v>
      </c>
      <c r="D64" s="188">
        <v>2077</v>
      </c>
      <c r="E64" s="434"/>
    </row>
    <row r="65" spans="1:6">
      <c r="A65" s="515"/>
      <c r="B65" s="12"/>
      <c r="C65" s="12" t="s">
        <v>3295</v>
      </c>
      <c r="D65" s="188">
        <v>2077</v>
      </c>
      <c r="E65" s="434"/>
    </row>
    <row r="66" spans="1:6">
      <c r="A66" s="515"/>
      <c r="B66" s="12"/>
      <c r="C66" s="12" t="s">
        <v>3296</v>
      </c>
      <c r="D66" s="188">
        <v>2077</v>
      </c>
      <c r="E66" s="434"/>
    </row>
    <row r="67" spans="1:6">
      <c r="A67" s="515"/>
      <c r="B67" s="12"/>
      <c r="C67" s="12" t="s">
        <v>3298</v>
      </c>
      <c r="D67" s="188">
        <v>2077</v>
      </c>
      <c r="E67" s="434"/>
    </row>
    <row r="68" spans="1:6">
      <c r="A68" s="515"/>
      <c r="B68" s="12"/>
      <c r="C68" s="12" t="s">
        <v>3299</v>
      </c>
      <c r="D68" s="188">
        <v>2077</v>
      </c>
      <c r="E68" s="434"/>
    </row>
    <row r="69" spans="1:6">
      <c r="A69" s="515"/>
      <c r="B69" s="12"/>
      <c r="C69" s="12" t="s">
        <v>3300</v>
      </c>
      <c r="D69" s="188">
        <v>2077</v>
      </c>
      <c r="E69" s="434"/>
    </row>
    <row r="70" spans="1:6" ht="14.25" thickBot="1">
      <c r="A70" s="516"/>
      <c r="B70" s="92"/>
      <c r="C70" s="92" t="s">
        <v>3296</v>
      </c>
      <c r="D70" s="188">
        <v>2077</v>
      </c>
      <c r="E70" s="434"/>
    </row>
    <row r="71" spans="1:6">
      <c r="A71" s="514">
        <v>23</v>
      </c>
      <c r="B71" s="91"/>
      <c r="C71" s="91" t="s">
        <v>3297</v>
      </c>
      <c r="D71" s="188">
        <v>1799</v>
      </c>
      <c r="E71" s="434"/>
      <c r="F71" s="432"/>
    </row>
    <row r="72" spans="1:6">
      <c r="A72" s="515"/>
      <c r="B72" s="12"/>
      <c r="C72" s="12" t="s">
        <v>3301</v>
      </c>
      <c r="D72" s="188">
        <v>1799</v>
      </c>
      <c r="E72" s="100"/>
    </row>
    <row r="73" spans="1:6">
      <c r="A73" s="515"/>
      <c r="B73" s="12"/>
      <c r="C73" s="32" t="s">
        <v>3306</v>
      </c>
      <c r="D73" s="188">
        <v>1799</v>
      </c>
      <c r="E73" s="100"/>
    </row>
    <row r="74" spans="1:6">
      <c r="A74" s="515"/>
      <c r="B74" s="12"/>
      <c r="C74" s="12" t="s">
        <v>3293</v>
      </c>
      <c r="D74" s="188">
        <v>1799</v>
      </c>
      <c r="E74" s="100"/>
    </row>
    <row r="75" spans="1:6">
      <c r="A75" s="515"/>
      <c r="B75" s="12"/>
      <c r="C75" s="12" t="s">
        <v>3294</v>
      </c>
      <c r="D75" s="188">
        <v>1799</v>
      </c>
      <c r="E75" s="100"/>
    </row>
    <row r="76" spans="1:6">
      <c r="A76" s="515"/>
      <c r="B76" s="12"/>
      <c r="C76" s="12" t="s">
        <v>3295</v>
      </c>
      <c r="D76" s="188">
        <v>1799</v>
      </c>
      <c r="E76" s="100"/>
    </row>
    <row r="77" spans="1:6">
      <c r="A77" s="515"/>
      <c r="B77" s="12"/>
      <c r="C77" s="12" t="s">
        <v>3296</v>
      </c>
      <c r="D77" s="188">
        <v>1799</v>
      </c>
      <c r="E77" s="100"/>
    </row>
    <row r="78" spans="1:6">
      <c r="A78" s="515"/>
      <c r="B78" s="12"/>
      <c r="C78" s="12" t="s">
        <v>3298</v>
      </c>
      <c r="D78" s="188">
        <v>1799</v>
      </c>
      <c r="E78" s="100"/>
    </row>
    <row r="79" spans="1:6">
      <c r="A79" s="515"/>
      <c r="B79" s="12"/>
      <c r="C79" s="12" t="s">
        <v>3299</v>
      </c>
      <c r="D79" s="188">
        <v>1799</v>
      </c>
      <c r="E79" s="100"/>
    </row>
    <row r="80" spans="1:6">
      <c r="A80" s="515"/>
      <c r="B80" s="12"/>
      <c r="C80" s="12" t="s">
        <v>3300</v>
      </c>
      <c r="D80" s="188">
        <v>1799</v>
      </c>
      <c r="E80" s="100"/>
    </row>
    <row r="81" spans="1:8" ht="14.25" thickBot="1">
      <c r="A81" s="516"/>
      <c r="B81" s="92"/>
      <c r="C81" s="92" t="s">
        <v>3296</v>
      </c>
      <c r="D81" s="188">
        <v>1799</v>
      </c>
      <c r="E81" s="101"/>
    </row>
    <row r="82" spans="1:8">
      <c r="A82" s="514">
        <v>25</v>
      </c>
      <c r="B82" s="91"/>
      <c r="C82" s="91" t="s">
        <v>3297</v>
      </c>
      <c r="D82" s="188">
        <v>1799</v>
      </c>
      <c r="E82" s="99"/>
    </row>
    <row r="83" spans="1:8">
      <c r="A83" s="515"/>
      <c r="B83" s="12"/>
      <c r="C83" s="12" t="s">
        <v>3301</v>
      </c>
      <c r="D83" s="188">
        <v>1799</v>
      </c>
      <c r="E83" s="100"/>
    </row>
    <row r="84" spans="1:8">
      <c r="A84" s="515"/>
      <c r="B84" s="12"/>
      <c r="C84" s="32" t="s">
        <v>3306</v>
      </c>
      <c r="D84" s="188">
        <v>1799</v>
      </c>
      <c r="E84" s="100"/>
      <c r="G84" s="220"/>
      <c r="H84" s="220"/>
    </row>
    <row r="85" spans="1:8">
      <c r="A85" s="515"/>
      <c r="B85" s="12"/>
      <c r="C85" s="12" t="s">
        <v>3293</v>
      </c>
      <c r="D85" s="188">
        <v>1799</v>
      </c>
      <c r="E85" s="100"/>
    </row>
    <row r="86" spans="1:8">
      <c r="A86" s="515"/>
      <c r="B86" s="12"/>
      <c r="C86" s="12" t="s">
        <v>3294</v>
      </c>
      <c r="D86" s="188">
        <v>1799</v>
      </c>
      <c r="E86" s="100"/>
    </row>
    <row r="87" spans="1:8">
      <c r="A87" s="515"/>
      <c r="B87" s="12"/>
      <c r="C87" s="12" t="s">
        <v>3295</v>
      </c>
      <c r="D87" s="188">
        <v>1799</v>
      </c>
      <c r="E87" s="100"/>
    </row>
    <row r="88" spans="1:8">
      <c r="A88" s="515"/>
      <c r="B88" s="12"/>
      <c r="C88" s="12" t="s">
        <v>3296</v>
      </c>
      <c r="D88" s="188">
        <v>1799</v>
      </c>
      <c r="E88" s="100"/>
    </row>
    <row r="89" spans="1:8">
      <c r="A89" s="515"/>
      <c r="B89" s="12"/>
      <c r="C89" s="12" t="s">
        <v>3298</v>
      </c>
      <c r="D89" s="188">
        <v>1799</v>
      </c>
      <c r="E89" s="100"/>
    </row>
    <row r="90" spans="1:8">
      <c r="A90" s="515"/>
      <c r="B90" s="12"/>
      <c r="C90" s="12" t="s">
        <v>3299</v>
      </c>
      <c r="D90" s="188">
        <v>1799</v>
      </c>
      <c r="E90" s="100"/>
    </row>
    <row r="91" spans="1:8">
      <c r="A91" s="515"/>
      <c r="B91" s="12"/>
      <c r="C91" s="12" t="s">
        <v>3300</v>
      </c>
      <c r="D91" s="188">
        <v>1799</v>
      </c>
      <c r="E91" s="100"/>
    </row>
    <row r="92" spans="1:8" ht="14.25" thickBot="1">
      <c r="A92" s="516"/>
      <c r="B92" s="92"/>
      <c r="C92" s="92" t="s">
        <v>3296</v>
      </c>
      <c r="D92" s="188">
        <v>1799</v>
      </c>
      <c r="E92" s="101"/>
    </row>
    <row r="93" spans="1:8">
      <c r="A93" s="514">
        <v>27</v>
      </c>
      <c r="B93" s="91"/>
      <c r="C93" s="91" t="s">
        <v>3297</v>
      </c>
      <c r="D93" s="188">
        <v>1799</v>
      </c>
      <c r="E93" s="99"/>
    </row>
    <row r="94" spans="1:8">
      <c r="A94" s="515"/>
      <c r="B94" s="12"/>
      <c r="C94" s="12" t="s">
        <v>3301</v>
      </c>
      <c r="D94" s="188">
        <v>1799</v>
      </c>
      <c r="E94" s="100"/>
    </row>
    <row r="95" spans="1:8">
      <c r="A95" s="515"/>
      <c r="B95" s="12"/>
      <c r="C95" s="32" t="s">
        <v>3306</v>
      </c>
      <c r="D95" s="188">
        <v>1799</v>
      </c>
      <c r="E95" s="100"/>
    </row>
    <row r="96" spans="1:8">
      <c r="A96" s="515"/>
      <c r="B96" s="12"/>
      <c r="C96" s="12" t="s">
        <v>3293</v>
      </c>
      <c r="D96" s="188">
        <v>1799</v>
      </c>
      <c r="E96" s="100"/>
    </row>
    <row r="97" spans="1:5">
      <c r="A97" s="515"/>
      <c r="B97" s="12"/>
      <c r="C97" s="12" t="s">
        <v>3294</v>
      </c>
      <c r="D97" s="188">
        <v>1799</v>
      </c>
      <c r="E97" s="100"/>
    </row>
    <row r="98" spans="1:5">
      <c r="A98" s="515"/>
      <c r="B98" s="12"/>
      <c r="C98" s="12" t="s">
        <v>3295</v>
      </c>
      <c r="D98" s="188">
        <v>1799</v>
      </c>
      <c r="E98" s="100"/>
    </row>
    <row r="99" spans="1:5">
      <c r="A99" s="515"/>
      <c r="B99" s="12"/>
      <c r="C99" s="12" t="s">
        <v>3296</v>
      </c>
      <c r="D99" s="188">
        <v>1799</v>
      </c>
      <c r="E99" s="100"/>
    </row>
    <row r="100" spans="1:5">
      <c r="A100" s="515"/>
      <c r="B100" s="12"/>
      <c r="C100" s="12" t="s">
        <v>3298</v>
      </c>
      <c r="D100" s="188">
        <v>1799</v>
      </c>
      <c r="E100" s="100"/>
    </row>
    <row r="101" spans="1:5">
      <c r="A101" s="515"/>
      <c r="B101" s="12"/>
      <c r="C101" s="12" t="s">
        <v>3299</v>
      </c>
      <c r="D101" s="188">
        <v>1799</v>
      </c>
      <c r="E101" s="100"/>
    </row>
    <row r="102" spans="1:5">
      <c r="A102" s="515"/>
      <c r="B102" s="12"/>
      <c r="C102" s="12" t="s">
        <v>3300</v>
      </c>
      <c r="D102" s="188">
        <v>1799</v>
      </c>
      <c r="E102" s="100"/>
    </row>
    <row r="103" spans="1:5" ht="14.25" thickBot="1">
      <c r="A103" s="516"/>
      <c r="B103" s="92"/>
      <c r="C103" s="92" t="s">
        <v>3296</v>
      </c>
      <c r="D103" s="188">
        <v>1799</v>
      </c>
      <c r="E103" s="101"/>
    </row>
    <row r="104" spans="1:5">
      <c r="A104" s="514">
        <v>26</v>
      </c>
      <c r="B104" s="91"/>
      <c r="C104" s="91" t="s">
        <v>3297</v>
      </c>
      <c r="D104" s="188">
        <v>1799</v>
      </c>
      <c r="E104" s="99"/>
    </row>
    <row r="105" spans="1:5">
      <c r="A105" s="515"/>
      <c r="B105" s="12"/>
      <c r="C105" s="12" t="s">
        <v>3301</v>
      </c>
      <c r="D105" s="188">
        <v>1799</v>
      </c>
      <c r="E105" s="100"/>
    </row>
    <row r="106" spans="1:5">
      <c r="A106" s="515"/>
      <c r="B106" s="12"/>
      <c r="C106" s="32" t="s">
        <v>3306</v>
      </c>
      <c r="D106" s="188">
        <v>1799</v>
      </c>
      <c r="E106" s="100"/>
    </row>
    <row r="107" spans="1:5">
      <c r="A107" s="515"/>
      <c r="B107" s="12"/>
      <c r="C107" s="12" t="s">
        <v>3293</v>
      </c>
      <c r="D107" s="188">
        <v>1799</v>
      </c>
      <c r="E107" s="100"/>
    </row>
    <row r="108" spans="1:5">
      <c r="A108" s="515"/>
      <c r="B108" s="12"/>
      <c r="C108" s="12" t="s">
        <v>3294</v>
      </c>
      <c r="D108" s="188">
        <v>1799</v>
      </c>
      <c r="E108" s="100"/>
    </row>
    <row r="109" spans="1:5">
      <c r="A109" s="515"/>
      <c r="B109" s="12"/>
      <c r="C109" s="12" t="s">
        <v>3295</v>
      </c>
      <c r="D109" s="188">
        <v>1799</v>
      </c>
      <c r="E109" s="100"/>
    </row>
    <row r="110" spans="1:5">
      <c r="A110" s="515"/>
      <c r="B110" s="12"/>
      <c r="C110" s="12" t="s">
        <v>3296</v>
      </c>
      <c r="D110" s="188">
        <v>1799</v>
      </c>
      <c r="E110" s="100"/>
    </row>
    <row r="111" spans="1:5">
      <c r="A111" s="515"/>
      <c r="B111" s="12"/>
      <c r="C111" s="12" t="s">
        <v>3298</v>
      </c>
      <c r="D111" s="188">
        <v>1799</v>
      </c>
      <c r="E111" s="100"/>
    </row>
    <row r="112" spans="1:5">
      <c r="A112" s="515"/>
      <c r="B112" s="12"/>
      <c r="C112" s="12" t="s">
        <v>3299</v>
      </c>
      <c r="D112" s="188">
        <v>1799</v>
      </c>
      <c r="E112" s="100"/>
    </row>
    <row r="113" spans="1:5">
      <c r="A113" s="515"/>
      <c r="B113" s="12"/>
      <c r="C113" s="12" t="s">
        <v>3300</v>
      </c>
      <c r="D113" s="188">
        <v>1799</v>
      </c>
      <c r="E113" s="100"/>
    </row>
    <row r="114" spans="1:5" ht="14.25" thickBot="1">
      <c r="A114" s="516"/>
      <c r="B114" s="92"/>
      <c r="C114" s="92" t="s">
        <v>3296</v>
      </c>
      <c r="D114" s="188">
        <v>1799</v>
      </c>
      <c r="E114" s="101"/>
    </row>
    <row r="115" spans="1:5">
      <c r="A115" s="514">
        <v>36</v>
      </c>
      <c r="B115" s="91"/>
      <c r="C115" s="91" t="s">
        <v>3297</v>
      </c>
      <c r="D115" s="188">
        <v>1799</v>
      </c>
      <c r="E115" s="99"/>
    </row>
    <row r="116" spans="1:5">
      <c r="A116" s="515"/>
      <c r="B116" s="12"/>
      <c r="C116" s="12" t="s">
        <v>3301</v>
      </c>
      <c r="D116" s="188">
        <v>1799</v>
      </c>
      <c r="E116" s="100"/>
    </row>
    <row r="117" spans="1:5">
      <c r="A117" s="515"/>
      <c r="B117" s="12"/>
      <c r="C117" s="32" t="s">
        <v>3306</v>
      </c>
      <c r="D117" s="188">
        <v>1799</v>
      </c>
      <c r="E117" s="100"/>
    </row>
    <row r="118" spans="1:5">
      <c r="A118" s="515"/>
      <c r="B118" s="12"/>
      <c r="C118" s="12" t="s">
        <v>3293</v>
      </c>
      <c r="D118" s="188">
        <v>1799</v>
      </c>
      <c r="E118" s="100"/>
    </row>
    <row r="119" spans="1:5">
      <c r="A119" s="515"/>
      <c r="B119" s="12"/>
      <c r="C119" s="12" t="s">
        <v>3294</v>
      </c>
      <c r="D119" s="188">
        <v>1799</v>
      </c>
      <c r="E119" s="100"/>
    </row>
    <row r="120" spans="1:5">
      <c r="A120" s="515"/>
      <c r="B120" s="12"/>
      <c r="C120" s="12" t="s">
        <v>3295</v>
      </c>
      <c r="D120" s="188">
        <v>1799</v>
      </c>
      <c r="E120" s="100"/>
    </row>
    <row r="121" spans="1:5">
      <c r="A121" s="515"/>
      <c r="B121" s="12"/>
      <c r="C121" s="12" t="s">
        <v>3296</v>
      </c>
      <c r="D121" s="188">
        <v>1799</v>
      </c>
      <c r="E121" s="100"/>
    </row>
    <row r="122" spans="1:5">
      <c r="A122" s="515"/>
      <c r="B122" s="12"/>
      <c r="C122" s="12" t="s">
        <v>3298</v>
      </c>
      <c r="D122" s="188">
        <v>1799</v>
      </c>
      <c r="E122" s="100"/>
    </row>
    <row r="123" spans="1:5">
      <c r="A123" s="515"/>
      <c r="B123" s="12"/>
      <c r="C123" s="12" t="s">
        <v>3299</v>
      </c>
      <c r="D123" s="188">
        <v>1799</v>
      </c>
      <c r="E123" s="100"/>
    </row>
    <row r="124" spans="1:5">
      <c r="A124" s="515"/>
      <c r="B124" s="12"/>
      <c r="C124" s="12" t="s">
        <v>3300</v>
      </c>
      <c r="D124" s="188">
        <v>1799</v>
      </c>
      <c r="E124" s="100"/>
    </row>
    <row r="125" spans="1:5" ht="14.25" thickBot="1">
      <c r="A125" s="516"/>
      <c r="B125" s="92"/>
      <c r="C125" s="92" t="s">
        <v>3296</v>
      </c>
      <c r="D125" s="188">
        <v>1799</v>
      </c>
      <c r="E125" s="101"/>
    </row>
    <row r="126" spans="1:5">
      <c r="A126" s="514">
        <v>30</v>
      </c>
      <c r="B126" s="91"/>
      <c r="C126" s="91" t="s">
        <v>3297</v>
      </c>
      <c r="D126" s="188">
        <v>1799</v>
      </c>
      <c r="E126" s="99"/>
    </row>
    <row r="127" spans="1:5">
      <c r="A127" s="515"/>
      <c r="B127" s="12"/>
      <c r="C127" s="12" t="s">
        <v>3301</v>
      </c>
      <c r="D127" s="188">
        <v>1799</v>
      </c>
      <c r="E127" s="100"/>
    </row>
    <row r="128" spans="1:5">
      <c r="A128" s="515"/>
      <c r="B128" s="12"/>
      <c r="C128" s="32" t="s">
        <v>3306</v>
      </c>
      <c r="D128" s="188">
        <v>1799</v>
      </c>
      <c r="E128" s="100"/>
    </row>
    <row r="129" spans="1:5">
      <c r="A129" s="515"/>
      <c r="B129" s="12"/>
      <c r="C129" s="12" t="s">
        <v>3293</v>
      </c>
      <c r="D129" s="188">
        <v>1799</v>
      </c>
      <c r="E129" s="100"/>
    </row>
    <row r="130" spans="1:5">
      <c r="A130" s="515"/>
      <c r="B130" s="12"/>
      <c r="C130" s="12" t="s">
        <v>3294</v>
      </c>
      <c r="D130" s="188">
        <v>1799</v>
      </c>
      <c r="E130" s="100"/>
    </row>
    <row r="131" spans="1:5">
      <c r="A131" s="515"/>
      <c r="B131" s="12"/>
      <c r="C131" s="12" t="s">
        <v>3295</v>
      </c>
      <c r="D131" s="188">
        <v>1799</v>
      </c>
      <c r="E131" s="100"/>
    </row>
    <row r="132" spans="1:5">
      <c r="A132" s="515"/>
      <c r="B132" s="12"/>
      <c r="C132" s="12" t="s">
        <v>3296</v>
      </c>
      <c r="D132" s="188">
        <v>1799</v>
      </c>
      <c r="E132" s="100"/>
    </row>
    <row r="133" spans="1:5">
      <c r="A133" s="515"/>
      <c r="B133" s="12"/>
      <c r="C133" s="12" t="s">
        <v>3298</v>
      </c>
      <c r="D133" s="188">
        <v>1799</v>
      </c>
      <c r="E133" s="100"/>
    </row>
    <row r="134" spans="1:5">
      <c r="A134" s="515"/>
      <c r="B134" s="12"/>
      <c r="C134" s="12" t="s">
        <v>3299</v>
      </c>
      <c r="D134" s="188">
        <v>1799</v>
      </c>
      <c r="E134" s="100"/>
    </row>
    <row r="135" spans="1:5">
      <c r="A135" s="515"/>
      <c r="B135" s="12"/>
      <c r="C135" s="12" t="s">
        <v>3300</v>
      </c>
      <c r="D135" s="188">
        <v>1799</v>
      </c>
      <c r="E135" s="100"/>
    </row>
    <row r="136" spans="1:5" ht="14.25" thickBot="1">
      <c r="A136" s="516"/>
      <c r="B136" s="92"/>
      <c r="C136" s="92" t="s">
        <v>3296</v>
      </c>
      <c r="D136" s="188">
        <v>1799</v>
      </c>
      <c r="E136" s="101"/>
    </row>
    <row r="137" spans="1:5">
      <c r="A137" s="514">
        <v>19</v>
      </c>
      <c r="B137" s="91"/>
      <c r="C137" s="91" t="s">
        <v>3297</v>
      </c>
      <c r="D137" s="188">
        <v>352</v>
      </c>
      <c r="E137" s="99"/>
    </row>
    <row r="138" spans="1:5">
      <c r="A138" s="515"/>
      <c r="B138" s="12"/>
      <c r="C138" s="12" t="s">
        <v>3301</v>
      </c>
      <c r="D138" s="188">
        <v>352</v>
      </c>
      <c r="E138" s="100"/>
    </row>
    <row r="139" spans="1:5">
      <c r="A139" s="515"/>
      <c r="B139" s="12"/>
      <c r="C139" s="32" t="s">
        <v>3306</v>
      </c>
      <c r="D139" s="188">
        <v>352</v>
      </c>
      <c r="E139" s="100"/>
    </row>
    <row r="140" spans="1:5">
      <c r="A140" s="515"/>
      <c r="B140" s="12"/>
      <c r="C140" s="12" t="s">
        <v>3293</v>
      </c>
      <c r="D140" s="188">
        <v>352</v>
      </c>
      <c r="E140" s="100"/>
    </row>
    <row r="141" spans="1:5">
      <c r="A141" s="515"/>
      <c r="B141" s="12"/>
      <c r="C141" s="12" t="s">
        <v>3294</v>
      </c>
      <c r="D141" s="188">
        <v>352</v>
      </c>
      <c r="E141" s="100"/>
    </row>
    <row r="142" spans="1:5">
      <c r="A142" s="515"/>
      <c r="B142" s="12"/>
      <c r="C142" s="12" t="s">
        <v>3295</v>
      </c>
      <c r="D142" s="188">
        <v>352</v>
      </c>
      <c r="E142" s="100"/>
    </row>
    <row r="143" spans="1:5">
      <c r="A143" s="515"/>
      <c r="B143" s="12"/>
      <c r="C143" s="12" t="s">
        <v>3296</v>
      </c>
      <c r="D143" s="188">
        <v>352</v>
      </c>
      <c r="E143" s="100"/>
    </row>
    <row r="144" spans="1:5">
      <c r="A144" s="515"/>
      <c r="B144" s="12"/>
      <c r="C144" s="12" t="s">
        <v>3298</v>
      </c>
      <c r="D144" s="188">
        <v>352</v>
      </c>
      <c r="E144" s="100"/>
    </row>
    <row r="145" spans="1:5">
      <c r="A145" s="515"/>
      <c r="B145" s="12"/>
      <c r="C145" s="12" t="s">
        <v>3299</v>
      </c>
      <c r="D145" s="188">
        <v>352</v>
      </c>
      <c r="E145" s="100"/>
    </row>
    <row r="146" spans="1:5">
      <c r="A146" s="515"/>
      <c r="B146" s="12"/>
      <c r="C146" s="12" t="s">
        <v>3300</v>
      </c>
      <c r="D146" s="188">
        <v>352</v>
      </c>
      <c r="E146" s="100"/>
    </row>
    <row r="147" spans="1:5" ht="14.25" thickBot="1">
      <c r="A147" s="516"/>
      <c r="B147" s="92"/>
      <c r="C147" s="92" t="s">
        <v>3296</v>
      </c>
      <c r="D147" s="188">
        <v>352</v>
      </c>
      <c r="E147" s="101"/>
    </row>
    <row r="148" spans="1:5">
      <c r="A148" s="514">
        <v>22</v>
      </c>
      <c r="B148" s="91"/>
      <c r="C148" s="91" t="s">
        <v>3297</v>
      </c>
      <c r="D148" s="188">
        <v>352</v>
      </c>
      <c r="E148" s="99"/>
    </row>
    <row r="149" spans="1:5">
      <c r="A149" s="515"/>
      <c r="B149" s="12"/>
      <c r="C149" s="12" t="s">
        <v>3301</v>
      </c>
      <c r="D149" s="188">
        <v>352</v>
      </c>
      <c r="E149" s="100"/>
    </row>
    <row r="150" spans="1:5">
      <c r="A150" s="515"/>
      <c r="B150" s="12"/>
      <c r="C150" s="32" t="s">
        <v>3306</v>
      </c>
      <c r="D150" s="188">
        <v>352</v>
      </c>
      <c r="E150" s="100"/>
    </row>
    <row r="151" spans="1:5">
      <c r="A151" s="515"/>
      <c r="B151" s="12"/>
      <c r="C151" s="12" t="s">
        <v>3293</v>
      </c>
      <c r="D151" s="188">
        <v>352</v>
      </c>
      <c r="E151" s="100"/>
    </row>
    <row r="152" spans="1:5">
      <c r="A152" s="515"/>
      <c r="B152" s="12"/>
      <c r="C152" s="12" t="s">
        <v>3294</v>
      </c>
      <c r="D152" s="188">
        <v>352</v>
      </c>
      <c r="E152" s="100"/>
    </row>
    <row r="153" spans="1:5">
      <c r="A153" s="515"/>
      <c r="B153" s="12"/>
      <c r="C153" s="12" t="s">
        <v>3295</v>
      </c>
      <c r="D153" s="188">
        <v>352</v>
      </c>
      <c r="E153" s="100"/>
    </row>
    <row r="154" spans="1:5">
      <c r="A154" s="515"/>
      <c r="B154" s="12"/>
      <c r="C154" s="12" t="s">
        <v>3296</v>
      </c>
      <c r="D154" s="188">
        <v>352</v>
      </c>
      <c r="E154" s="100"/>
    </row>
    <row r="155" spans="1:5">
      <c r="A155" s="515"/>
      <c r="B155" s="12"/>
      <c r="C155" s="12" t="s">
        <v>3298</v>
      </c>
      <c r="D155" s="188">
        <v>352</v>
      </c>
      <c r="E155" s="100"/>
    </row>
    <row r="156" spans="1:5">
      <c r="A156" s="515"/>
      <c r="B156" s="12"/>
      <c r="C156" s="12" t="s">
        <v>3299</v>
      </c>
      <c r="D156" s="188">
        <v>352</v>
      </c>
      <c r="E156" s="100"/>
    </row>
    <row r="157" spans="1:5">
      <c r="A157" s="515"/>
      <c r="B157" s="12"/>
      <c r="C157" s="12" t="s">
        <v>3300</v>
      </c>
      <c r="D157" s="188">
        <v>352</v>
      </c>
      <c r="E157" s="100"/>
    </row>
    <row r="158" spans="1:5" ht="14.25" thickBot="1">
      <c r="A158" s="516"/>
      <c r="B158" s="92"/>
      <c r="C158" s="92" t="s">
        <v>3296</v>
      </c>
      <c r="D158" s="188">
        <v>352</v>
      </c>
      <c r="E158" s="101"/>
    </row>
    <row r="159" spans="1:5">
      <c r="A159" s="514">
        <v>39</v>
      </c>
      <c r="B159" s="91"/>
      <c r="C159" s="91" t="s">
        <v>3297</v>
      </c>
      <c r="D159" s="188">
        <v>352</v>
      </c>
      <c r="E159" s="99"/>
    </row>
    <row r="160" spans="1:5">
      <c r="A160" s="515"/>
      <c r="B160" s="12"/>
      <c r="C160" s="12" t="s">
        <v>3301</v>
      </c>
      <c r="D160" s="188">
        <v>352</v>
      </c>
      <c r="E160" s="100"/>
    </row>
    <row r="161" spans="1:5">
      <c r="A161" s="515"/>
      <c r="B161" s="12"/>
      <c r="C161" s="32" t="s">
        <v>3306</v>
      </c>
      <c r="D161" s="188">
        <v>352</v>
      </c>
      <c r="E161" s="100"/>
    </row>
    <row r="162" spans="1:5">
      <c r="A162" s="515"/>
      <c r="B162" s="12"/>
      <c r="C162" s="12" t="s">
        <v>3293</v>
      </c>
      <c r="D162" s="188">
        <v>352</v>
      </c>
      <c r="E162" s="100"/>
    </row>
    <row r="163" spans="1:5">
      <c r="A163" s="515"/>
      <c r="B163" s="12"/>
      <c r="C163" s="12" t="s">
        <v>3294</v>
      </c>
      <c r="D163" s="188">
        <v>352</v>
      </c>
      <c r="E163" s="100"/>
    </row>
    <row r="164" spans="1:5">
      <c r="A164" s="515"/>
      <c r="B164" s="12"/>
      <c r="C164" s="12" t="s">
        <v>3295</v>
      </c>
      <c r="D164" s="188">
        <v>352</v>
      </c>
      <c r="E164" s="100"/>
    </row>
    <row r="165" spans="1:5">
      <c r="A165" s="515"/>
      <c r="B165" s="12"/>
      <c r="C165" s="12" t="s">
        <v>3296</v>
      </c>
      <c r="D165" s="188">
        <v>352</v>
      </c>
      <c r="E165" s="100"/>
    </row>
    <row r="166" spans="1:5">
      <c r="A166" s="515"/>
      <c r="B166" s="12"/>
      <c r="C166" s="12" t="s">
        <v>3298</v>
      </c>
      <c r="D166" s="188">
        <v>352</v>
      </c>
      <c r="E166" s="100"/>
    </row>
    <row r="167" spans="1:5">
      <c r="A167" s="515"/>
      <c r="B167" s="12"/>
      <c r="C167" s="12" t="s">
        <v>3299</v>
      </c>
      <c r="D167" s="188">
        <v>352</v>
      </c>
      <c r="E167" s="100"/>
    </row>
    <row r="168" spans="1:5">
      <c r="A168" s="515"/>
      <c r="B168" s="12"/>
      <c r="C168" s="12" t="s">
        <v>3300</v>
      </c>
      <c r="D168" s="188">
        <v>352</v>
      </c>
      <c r="E168" s="100"/>
    </row>
    <row r="169" spans="1:5" ht="14.25" thickBot="1">
      <c r="A169" s="516"/>
      <c r="B169" s="92"/>
      <c r="C169" s="92" t="s">
        <v>3296</v>
      </c>
      <c r="D169" s="188">
        <v>352</v>
      </c>
      <c r="E169" s="101"/>
    </row>
    <row r="170" spans="1:5">
      <c r="A170" s="514">
        <v>34</v>
      </c>
      <c r="B170" s="91"/>
      <c r="C170" s="91" t="s">
        <v>3297</v>
      </c>
      <c r="D170" s="435">
        <v>2230</v>
      </c>
      <c r="E170" s="99"/>
    </row>
    <row r="171" spans="1:5">
      <c r="A171" s="515"/>
      <c r="B171" s="12"/>
      <c r="C171" s="12" t="s">
        <v>3301</v>
      </c>
      <c r="D171" s="435">
        <v>2230</v>
      </c>
      <c r="E171" s="100"/>
    </row>
    <row r="172" spans="1:5">
      <c r="A172" s="515"/>
      <c r="B172" s="12"/>
      <c r="C172" s="32" t="s">
        <v>3306</v>
      </c>
      <c r="D172" s="435">
        <v>2230</v>
      </c>
      <c r="E172" s="100"/>
    </row>
    <row r="173" spans="1:5">
      <c r="A173" s="515"/>
      <c r="B173" s="12"/>
      <c r="C173" s="12" t="s">
        <v>3293</v>
      </c>
      <c r="D173" s="435">
        <v>2230</v>
      </c>
      <c r="E173" s="100"/>
    </row>
    <row r="174" spans="1:5">
      <c r="A174" s="515"/>
      <c r="B174" s="12"/>
      <c r="C174" s="12" t="s">
        <v>3294</v>
      </c>
      <c r="D174" s="435">
        <v>2230</v>
      </c>
      <c r="E174" s="100"/>
    </row>
    <row r="175" spans="1:5">
      <c r="A175" s="515"/>
      <c r="B175" s="12"/>
      <c r="C175" s="12" t="s">
        <v>3295</v>
      </c>
      <c r="D175" s="435">
        <v>2230</v>
      </c>
      <c r="E175" s="100"/>
    </row>
    <row r="176" spans="1:5">
      <c r="A176" s="515"/>
      <c r="B176" s="12"/>
      <c r="C176" s="12" t="s">
        <v>3296</v>
      </c>
      <c r="D176" s="435">
        <v>2230</v>
      </c>
      <c r="E176" s="100"/>
    </row>
    <row r="177" spans="1:5">
      <c r="A177" s="515"/>
      <c r="B177" s="12"/>
      <c r="C177" s="12" t="s">
        <v>3298</v>
      </c>
      <c r="D177" s="435">
        <v>2230</v>
      </c>
      <c r="E177" s="100"/>
    </row>
    <row r="178" spans="1:5">
      <c r="A178" s="515"/>
      <c r="B178" s="12"/>
      <c r="C178" s="12" t="s">
        <v>3299</v>
      </c>
      <c r="D178" s="435">
        <v>2230</v>
      </c>
      <c r="E178" s="100"/>
    </row>
    <row r="179" spans="1:5">
      <c r="A179" s="515"/>
      <c r="B179" s="12"/>
      <c r="C179" s="12" t="s">
        <v>3300</v>
      </c>
      <c r="D179" s="435">
        <v>2230</v>
      </c>
      <c r="E179" s="100"/>
    </row>
    <row r="180" spans="1:5" ht="14.25" thickBot="1">
      <c r="A180" s="516"/>
      <c r="B180" s="92"/>
      <c r="C180" s="92" t="s">
        <v>3296</v>
      </c>
      <c r="D180" s="435">
        <v>2230</v>
      </c>
      <c r="E180" s="101"/>
    </row>
    <row r="181" spans="1:5">
      <c r="A181" s="514">
        <v>20</v>
      </c>
      <c r="B181" s="91"/>
      <c r="C181" s="91" t="s">
        <v>3297</v>
      </c>
      <c r="D181" s="435">
        <v>2230</v>
      </c>
      <c r="E181" s="99"/>
    </row>
    <row r="182" spans="1:5">
      <c r="A182" s="515"/>
      <c r="B182" s="12"/>
      <c r="C182" s="12" t="s">
        <v>3301</v>
      </c>
      <c r="D182" s="435">
        <v>2230</v>
      </c>
      <c r="E182" s="100"/>
    </row>
    <row r="183" spans="1:5">
      <c r="A183" s="515"/>
      <c r="B183" s="12"/>
      <c r="C183" s="32" t="s">
        <v>3306</v>
      </c>
      <c r="D183" s="435">
        <v>2230</v>
      </c>
      <c r="E183" s="100"/>
    </row>
    <row r="184" spans="1:5">
      <c r="A184" s="515"/>
      <c r="B184" s="12"/>
      <c r="C184" s="12" t="s">
        <v>3293</v>
      </c>
      <c r="D184" s="435">
        <v>2230</v>
      </c>
      <c r="E184" s="100"/>
    </row>
    <row r="185" spans="1:5">
      <c r="A185" s="515"/>
      <c r="B185" s="12"/>
      <c r="C185" s="12" t="s">
        <v>3294</v>
      </c>
      <c r="D185" s="435">
        <v>2230</v>
      </c>
      <c r="E185" s="100"/>
    </row>
    <row r="186" spans="1:5">
      <c r="A186" s="515"/>
      <c r="B186" s="12"/>
      <c r="C186" s="12" t="s">
        <v>3295</v>
      </c>
      <c r="D186" s="435">
        <v>2230</v>
      </c>
      <c r="E186" s="100"/>
    </row>
    <row r="187" spans="1:5">
      <c r="A187" s="515"/>
      <c r="B187" s="12"/>
      <c r="C187" s="12" t="s">
        <v>3296</v>
      </c>
      <c r="D187" s="435">
        <v>2230</v>
      </c>
      <c r="E187" s="100"/>
    </row>
    <row r="188" spans="1:5">
      <c r="A188" s="515"/>
      <c r="B188" s="12"/>
      <c r="C188" s="12" t="s">
        <v>3298</v>
      </c>
      <c r="D188" s="435">
        <v>2230</v>
      </c>
      <c r="E188" s="100"/>
    </row>
    <row r="189" spans="1:5">
      <c r="A189" s="515"/>
      <c r="B189" s="12"/>
      <c r="C189" s="12" t="s">
        <v>3299</v>
      </c>
      <c r="D189" s="435">
        <v>2230</v>
      </c>
      <c r="E189" s="100"/>
    </row>
    <row r="190" spans="1:5">
      <c r="A190" s="515"/>
      <c r="B190" s="12"/>
      <c r="C190" s="12" t="s">
        <v>3300</v>
      </c>
      <c r="D190" s="435">
        <v>2230</v>
      </c>
      <c r="E190" s="100"/>
    </row>
    <row r="191" spans="1:5" ht="14.25" thickBot="1">
      <c r="A191" s="516"/>
      <c r="B191" s="92"/>
      <c r="C191" s="92" t="s">
        <v>3296</v>
      </c>
      <c r="D191" s="435">
        <v>2230</v>
      </c>
      <c r="E191" s="101"/>
    </row>
    <row r="192" spans="1:5">
      <c r="A192" s="514">
        <v>31</v>
      </c>
      <c r="B192" s="91"/>
      <c r="C192" s="91" t="s">
        <v>3297</v>
      </c>
      <c r="D192" s="435">
        <v>2230</v>
      </c>
      <c r="E192" s="99"/>
    </row>
    <row r="193" spans="1:5">
      <c r="A193" s="515"/>
      <c r="B193" s="12"/>
      <c r="C193" s="12" t="s">
        <v>3301</v>
      </c>
      <c r="D193" s="435">
        <v>2230</v>
      </c>
      <c r="E193" s="100"/>
    </row>
    <row r="194" spans="1:5">
      <c r="A194" s="515"/>
      <c r="B194" s="12"/>
      <c r="C194" s="32" t="s">
        <v>3306</v>
      </c>
      <c r="D194" s="435">
        <v>2230</v>
      </c>
      <c r="E194" s="100"/>
    </row>
    <row r="195" spans="1:5">
      <c r="A195" s="515"/>
      <c r="B195" s="12"/>
      <c r="C195" s="12" t="s">
        <v>3293</v>
      </c>
      <c r="D195" s="435">
        <v>2230</v>
      </c>
      <c r="E195" s="100"/>
    </row>
    <row r="196" spans="1:5">
      <c r="A196" s="515"/>
      <c r="B196" s="12"/>
      <c r="C196" s="12" t="s">
        <v>3294</v>
      </c>
      <c r="D196" s="435">
        <v>2230</v>
      </c>
      <c r="E196" s="100"/>
    </row>
    <row r="197" spans="1:5">
      <c r="A197" s="515"/>
      <c r="B197" s="12"/>
      <c r="C197" s="12" t="s">
        <v>3295</v>
      </c>
      <c r="D197" s="435">
        <v>2230</v>
      </c>
      <c r="E197" s="100"/>
    </row>
    <row r="198" spans="1:5">
      <c r="A198" s="515"/>
      <c r="B198" s="12"/>
      <c r="C198" s="12" t="s">
        <v>3296</v>
      </c>
      <c r="D198" s="435">
        <v>2230</v>
      </c>
      <c r="E198" s="100"/>
    </row>
    <row r="199" spans="1:5">
      <c r="A199" s="515"/>
      <c r="B199" s="12"/>
      <c r="C199" s="12" t="s">
        <v>3298</v>
      </c>
      <c r="D199" s="435">
        <v>2230</v>
      </c>
      <c r="E199" s="100"/>
    </row>
    <row r="200" spans="1:5">
      <c r="A200" s="515"/>
      <c r="B200" s="12"/>
      <c r="C200" s="12" t="s">
        <v>3299</v>
      </c>
      <c r="D200" s="435">
        <v>2230</v>
      </c>
      <c r="E200" s="100"/>
    </row>
    <row r="201" spans="1:5">
      <c r="A201" s="515"/>
      <c r="B201" s="12"/>
      <c r="C201" s="12" t="s">
        <v>3300</v>
      </c>
      <c r="D201" s="435">
        <v>2230</v>
      </c>
      <c r="E201" s="100"/>
    </row>
    <row r="202" spans="1:5" ht="14.25" thickBot="1">
      <c r="A202" s="516"/>
      <c r="B202" s="92"/>
      <c r="C202" s="92" t="s">
        <v>3296</v>
      </c>
      <c r="D202" s="435">
        <v>2230</v>
      </c>
      <c r="E202" s="101"/>
    </row>
    <row r="203" spans="1:5">
      <c r="A203" s="514">
        <v>12</v>
      </c>
      <c r="B203" s="91"/>
      <c r="C203" s="91" t="s">
        <v>3297</v>
      </c>
      <c r="D203" s="435">
        <v>7964</v>
      </c>
      <c r="E203" s="99"/>
    </row>
    <row r="204" spans="1:5">
      <c r="A204" s="515"/>
      <c r="B204" s="12"/>
      <c r="C204" s="12" t="s">
        <v>3301</v>
      </c>
      <c r="D204" s="188">
        <v>7964</v>
      </c>
      <c r="E204" s="100"/>
    </row>
    <row r="205" spans="1:5">
      <c r="A205" s="515"/>
      <c r="B205" s="12"/>
      <c r="C205" s="32" t="s">
        <v>3306</v>
      </c>
      <c r="D205" s="188">
        <v>7964</v>
      </c>
      <c r="E205" s="100"/>
    </row>
    <row r="206" spans="1:5">
      <c r="A206" s="515"/>
      <c r="B206" s="12"/>
      <c r="C206" s="12" t="s">
        <v>3293</v>
      </c>
      <c r="D206" s="188">
        <v>7964</v>
      </c>
      <c r="E206" s="100"/>
    </row>
    <row r="207" spans="1:5">
      <c r="A207" s="515"/>
      <c r="B207" s="12"/>
      <c r="C207" s="12" t="s">
        <v>3294</v>
      </c>
      <c r="D207" s="188">
        <v>7964</v>
      </c>
      <c r="E207" s="100"/>
    </row>
    <row r="208" spans="1:5">
      <c r="A208" s="515"/>
      <c r="B208" s="12"/>
      <c r="C208" s="12" t="s">
        <v>3295</v>
      </c>
      <c r="D208" s="188">
        <v>7964</v>
      </c>
      <c r="E208" s="100"/>
    </row>
    <row r="209" spans="1:5">
      <c r="A209" s="515"/>
      <c r="B209" s="12"/>
      <c r="C209" s="12" t="s">
        <v>3296</v>
      </c>
      <c r="D209" s="188">
        <v>7964</v>
      </c>
      <c r="E209" s="100"/>
    </row>
    <row r="210" spans="1:5">
      <c r="A210" s="515"/>
      <c r="B210" s="12"/>
      <c r="C210" s="12" t="s">
        <v>3298</v>
      </c>
      <c r="D210" s="188">
        <v>7964</v>
      </c>
      <c r="E210" s="100"/>
    </row>
    <row r="211" spans="1:5">
      <c r="A211" s="515"/>
      <c r="B211" s="12"/>
      <c r="C211" s="12" t="s">
        <v>3299</v>
      </c>
      <c r="D211" s="188">
        <v>7964</v>
      </c>
      <c r="E211" s="100"/>
    </row>
    <row r="212" spans="1:5">
      <c r="A212" s="515"/>
      <c r="B212" s="12"/>
      <c r="C212" s="12" t="s">
        <v>3300</v>
      </c>
      <c r="D212" s="188">
        <v>7964</v>
      </c>
      <c r="E212" s="100"/>
    </row>
    <row r="213" spans="1:5" ht="14.25" thickBot="1">
      <c r="A213" s="516"/>
      <c r="B213" s="92"/>
      <c r="C213" s="92" t="s">
        <v>3296</v>
      </c>
      <c r="D213" s="190">
        <v>7964</v>
      </c>
      <c r="E213" s="101"/>
    </row>
    <row r="214" spans="1:5">
      <c r="A214" s="514">
        <v>8</v>
      </c>
      <c r="B214" s="91"/>
      <c r="C214" s="91" t="s">
        <v>3297</v>
      </c>
      <c r="D214" s="435">
        <v>7964</v>
      </c>
      <c r="E214" s="99"/>
    </row>
    <row r="215" spans="1:5">
      <c r="A215" s="515"/>
      <c r="B215" s="12"/>
      <c r="C215" s="12" t="s">
        <v>3301</v>
      </c>
      <c r="D215" s="188">
        <v>7964</v>
      </c>
      <c r="E215" s="100"/>
    </row>
    <row r="216" spans="1:5">
      <c r="A216" s="515"/>
      <c r="B216" s="12"/>
      <c r="C216" s="32" t="s">
        <v>3306</v>
      </c>
      <c r="D216" s="188">
        <v>7964</v>
      </c>
      <c r="E216" s="100"/>
    </row>
    <row r="217" spans="1:5">
      <c r="A217" s="515"/>
      <c r="B217" s="12"/>
      <c r="C217" s="12" t="s">
        <v>3293</v>
      </c>
      <c r="D217" s="188">
        <v>7964</v>
      </c>
      <c r="E217" s="100"/>
    </row>
    <row r="218" spans="1:5">
      <c r="A218" s="515"/>
      <c r="B218" s="12"/>
      <c r="C218" s="12" t="s">
        <v>3294</v>
      </c>
      <c r="D218" s="188">
        <v>7964</v>
      </c>
      <c r="E218" s="100"/>
    </row>
    <row r="219" spans="1:5">
      <c r="A219" s="515"/>
      <c r="B219" s="12"/>
      <c r="C219" s="12" t="s">
        <v>3295</v>
      </c>
      <c r="D219" s="188">
        <v>7964</v>
      </c>
      <c r="E219" s="100"/>
    </row>
    <row r="220" spans="1:5">
      <c r="A220" s="515"/>
      <c r="B220" s="12"/>
      <c r="C220" s="12" t="s">
        <v>3296</v>
      </c>
      <c r="D220" s="188">
        <v>7964</v>
      </c>
      <c r="E220" s="100"/>
    </row>
    <row r="221" spans="1:5">
      <c r="A221" s="515"/>
      <c r="B221" s="12"/>
      <c r="C221" s="12" t="s">
        <v>3298</v>
      </c>
      <c r="D221" s="188">
        <v>7964</v>
      </c>
      <c r="E221" s="100"/>
    </row>
    <row r="222" spans="1:5">
      <c r="A222" s="515"/>
      <c r="B222" s="12"/>
      <c r="C222" s="12" t="s">
        <v>3299</v>
      </c>
      <c r="D222" s="188">
        <v>7964</v>
      </c>
      <c r="E222" s="100"/>
    </row>
    <row r="223" spans="1:5">
      <c r="A223" s="515"/>
      <c r="B223" s="12"/>
      <c r="C223" s="12" t="s">
        <v>3300</v>
      </c>
      <c r="D223" s="188">
        <v>7964</v>
      </c>
      <c r="E223" s="100"/>
    </row>
    <row r="224" spans="1:5" ht="14.25" thickBot="1">
      <c r="A224" s="516"/>
      <c r="B224" s="92"/>
      <c r="C224" s="92" t="s">
        <v>3296</v>
      </c>
      <c r="D224" s="190">
        <v>7964</v>
      </c>
      <c r="E224" s="101"/>
    </row>
    <row r="225" spans="1:5">
      <c r="A225" s="514">
        <v>17</v>
      </c>
      <c r="B225" s="91"/>
      <c r="C225" s="91" t="s">
        <v>3297</v>
      </c>
      <c r="D225" s="435">
        <v>7964</v>
      </c>
      <c r="E225" s="99"/>
    </row>
    <row r="226" spans="1:5">
      <c r="A226" s="515"/>
      <c r="B226" s="12"/>
      <c r="C226" s="12" t="s">
        <v>3301</v>
      </c>
      <c r="D226" s="188">
        <v>7964</v>
      </c>
      <c r="E226" s="100"/>
    </row>
    <row r="227" spans="1:5">
      <c r="A227" s="515"/>
      <c r="B227" s="12"/>
      <c r="C227" s="32" t="s">
        <v>3306</v>
      </c>
      <c r="D227" s="188">
        <v>7964</v>
      </c>
      <c r="E227" s="100"/>
    </row>
    <row r="228" spans="1:5">
      <c r="A228" s="515"/>
      <c r="B228" s="12"/>
      <c r="C228" s="12" t="s">
        <v>3293</v>
      </c>
      <c r="D228" s="188">
        <v>7964</v>
      </c>
      <c r="E228" s="100"/>
    </row>
    <row r="229" spans="1:5">
      <c r="A229" s="515"/>
      <c r="B229" s="12"/>
      <c r="C229" s="12" t="s">
        <v>3294</v>
      </c>
      <c r="D229" s="188">
        <v>7964</v>
      </c>
      <c r="E229" s="100"/>
    </row>
    <row r="230" spans="1:5">
      <c r="A230" s="515"/>
      <c r="B230" s="12"/>
      <c r="C230" s="12" t="s">
        <v>3295</v>
      </c>
      <c r="D230" s="188">
        <v>7964</v>
      </c>
      <c r="E230" s="100"/>
    </row>
    <row r="231" spans="1:5">
      <c r="A231" s="515"/>
      <c r="B231" s="12"/>
      <c r="C231" s="12" t="s">
        <v>3296</v>
      </c>
      <c r="D231" s="188">
        <v>7964</v>
      </c>
      <c r="E231" s="100"/>
    </row>
    <row r="232" spans="1:5">
      <c r="A232" s="515"/>
      <c r="B232" s="12"/>
      <c r="C232" s="12" t="s">
        <v>3298</v>
      </c>
      <c r="D232" s="188">
        <v>7964</v>
      </c>
      <c r="E232" s="100"/>
    </row>
    <row r="233" spans="1:5">
      <c r="A233" s="515"/>
      <c r="B233" s="12"/>
      <c r="C233" s="12" t="s">
        <v>3299</v>
      </c>
      <c r="D233" s="188">
        <v>7964</v>
      </c>
      <c r="E233" s="100"/>
    </row>
    <row r="234" spans="1:5">
      <c r="A234" s="515"/>
      <c r="B234" s="12"/>
      <c r="C234" s="12" t="s">
        <v>3300</v>
      </c>
      <c r="D234" s="188">
        <v>7964</v>
      </c>
      <c r="E234" s="100"/>
    </row>
    <row r="235" spans="1:5" ht="14.25" thickBot="1">
      <c r="A235" s="516"/>
      <c r="B235" s="92"/>
      <c r="C235" s="92" t="s">
        <v>3296</v>
      </c>
      <c r="D235" s="190">
        <v>7964</v>
      </c>
      <c r="E235" s="101"/>
    </row>
    <row r="236" spans="1:5">
      <c r="A236" s="514">
        <v>1</v>
      </c>
      <c r="B236" s="91"/>
      <c r="C236" s="91" t="s">
        <v>3297</v>
      </c>
      <c r="D236" s="307">
        <v>8275</v>
      </c>
      <c r="E236" s="99"/>
    </row>
    <row r="237" spans="1:5">
      <c r="A237" s="515"/>
      <c r="B237" s="12"/>
      <c r="C237" s="12" t="s">
        <v>3301</v>
      </c>
      <c r="D237" s="188">
        <v>8275</v>
      </c>
      <c r="E237" s="100"/>
    </row>
    <row r="238" spans="1:5">
      <c r="A238" s="515"/>
      <c r="B238" s="12"/>
      <c r="C238" s="32" t="s">
        <v>3306</v>
      </c>
      <c r="D238" s="188">
        <v>8275</v>
      </c>
      <c r="E238" s="100"/>
    </row>
    <row r="239" spans="1:5">
      <c r="A239" s="515"/>
      <c r="B239" s="12"/>
      <c r="C239" s="12" t="s">
        <v>3293</v>
      </c>
      <c r="D239" s="188">
        <v>8275</v>
      </c>
      <c r="E239" s="100"/>
    </row>
    <row r="240" spans="1:5">
      <c r="A240" s="515"/>
      <c r="B240" s="12"/>
      <c r="C240" s="12" t="s">
        <v>3294</v>
      </c>
      <c r="D240" s="188">
        <v>8275</v>
      </c>
      <c r="E240" s="100"/>
    </row>
    <row r="241" spans="1:5">
      <c r="A241" s="515"/>
      <c r="B241" s="12"/>
      <c r="C241" s="12" t="s">
        <v>3295</v>
      </c>
      <c r="D241" s="188">
        <v>8275</v>
      </c>
      <c r="E241" s="100"/>
    </row>
    <row r="242" spans="1:5">
      <c r="A242" s="515"/>
      <c r="B242" s="12"/>
      <c r="C242" s="12" t="s">
        <v>3296</v>
      </c>
      <c r="D242" s="188">
        <v>8275</v>
      </c>
      <c r="E242" s="100"/>
    </row>
    <row r="243" spans="1:5">
      <c r="A243" s="515"/>
      <c r="B243" s="12"/>
      <c r="C243" s="12" t="s">
        <v>3298</v>
      </c>
      <c r="D243" s="188">
        <v>8275</v>
      </c>
      <c r="E243" s="100"/>
    </row>
    <row r="244" spans="1:5">
      <c r="A244" s="515"/>
      <c r="B244" s="12"/>
      <c r="C244" s="12" t="s">
        <v>3299</v>
      </c>
      <c r="D244" s="188">
        <v>8275</v>
      </c>
      <c r="E244" s="100"/>
    </row>
    <row r="245" spans="1:5">
      <c r="A245" s="515"/>
      <c r="B245" s="12"/>
      <c r="C245" s="12" t="s">
        <v>3300</v>
      </c>
      <c r="D245" s="188">
        <v>8275</v>
      </c>
      <c r="E245" s="100"/>
    </row>
    <row r="246" spans="1:5" ht="14.25" thickBot="1">
      <c r="A246" s="516"/>
      <c r="B246" s="92"/>
      <c r="C246" s="92" t="s">
        <v>3296</v>
      </c>
      <c r="D246" s="190">
        <v>8275</v>
      </c>
      <c r="E246" s="101"/>
    </row>
    <row r="247" spans="1:5">
      <c r="A247" s="514">
        <v>7</v>
      </c>
      <c r="B247" s="91"/>
      <c r="C247" s="91" t="s">
        <v>3297</v>
      </c>
      <c r="D247" s="435">
        <v>8275</v>
      </c>
      <c r="E247" s="99"/>
    </row>
    <row r="248" spans="1:5">
      <c r="A248" s="515"/>
      <c r="B248" s="12"/>
      <c r="C248" s="12" t="s">
        <v>3301</v>
      </c>
      <c r="D248" s="188">
        <v>8275</v>
      </c>
      <c r="E248" s="100"/>
    </row>
    <row r="249" spans="1:5">
      <c r="A249" s="515"/>
      <c r="B249" s="12"/>
      <c r="C249" s="32" t="s">
        <v>3306</v>
      </c>
      <c r="D249" s="188">
        <v>8275</v>
      </c>
      <c r="E249" s="100"/>
    </row>
    <row r="250" spans="1:5">
      <c r="A250" s="515"/>
      <c r="B250" s="12"/>
      <c r="C250" s="12" t="s">
        <v>3293</v>
      </c>
      <c r="D250" s="188">
        <v>8275</v>
      </c>
      <c r="E250" s="100"/>
    </row>
    <row r="251" spans="1:5">
      <c r="A251" s="515"/>
      <c r="B251" s="12"/>
      <c r="C251" s="12" t="s">
        <v>3294</v>
      </c>
      <c r="D251" s="188">
        <v>8275</v>
      </c>
      <c r="E251" s="100"/>
    </row>
    <row r="252" spans="1:5">
      <c r="A252" s="515"/>
      <c r="B252" s="12"/>
      <c r="C252" s="12" t="s">
        <v>3295</v>
      </c>
      <c r="D252" s="188">
        <v>8275</v>
      </c>
      <c r="E252" s="100"/>
    </row>
    <row r="253" spans="1:5">
      <c r="A253" s="515"/>
      <c r="B253" s="12"/>
      <c r="C253" s="12" t="s">
        <v>3296</v>
      </c>
      <c r="D253" s="188">
        <v>8275</v>
      </c>
      <c r="E253" s="100"/>
    </row>
    <row r="254" spans="1:5">
      <c r="A254" s="515"/>
      <c r="B254" s="12"/>
      <c r="C254" s="12" t="s">
        <v>3298</v>
      </c>
      <c r="D254" s="188">
        <v>8275</v>
      </c>
      <c r="E254" s="100"/>
    </row>
    <row r="255" spans="1:5">
      <c r="A255" s="515"/>
      <c r="B255" s="12"/>
      <c r="C255" s="12" t="s">
        <v>3299</v>
      </c>
      <c r="D255" s="188">
        <v>8275</v>
      </c>
      <c r="E255" s="100"/>
    </row>
    <row r="256" spans="1:5">
      <c r="A256" s="515"/>
      <c r="B256" s="12"/>
      <c r="C256" s="12" t="s">
        <v>3300</v>
      </c>
      <c r="D256" s="188">
        <v>8275</v>
      </c>
      <c r="E256" s="100"/>
    </row>
    <row r="257" spans="1:5" ht="14.25" thickBot="1">
      <c r="A257" s="516"/>
      <c r="B257" s="92"/>
      <c r="C257" s="92" t="s">
        <v>3296</v>
      </c>
      <c r="D257" s="190">
        <v>8275</v>
      </c>
      <c r="E257" s="101"/>
    </row>
    <row r="258" spans="1:5">
      <c r="A258" s="514">
        <v>4</v>
      </c>
      <c r="B258" s="91"/>
      <c r="C258" s="91" t="s">
        <v>3297</v>
      </c>
      <c r="D258" s="435">
        <v>8275</v>
      </c>
      <c r="E258" s="99"/>
    </row>
    <row r="259" spans="1:5">
      <c r="A259" s="515"/>
      <c r="B259" s="12"/>
      <c r="C259" s="12" t="s">
        <v>3301</v>
      </c>
      <c r="D259" s="188">
        <v>8275</v>
      </c>
      <c r="E259" s="100"/>
    </row>
    <row r="260" spans="1:5">
      <c r="A260" s="515"/>
      <c r="B260" s="12"/>
      <c r="C260" s="32" t="s">
        <v>3306</v>
      </c>
      <c r="D260" s="188">
        <v>8275</v>
      </c>
      <c r="E260" s="100"/>
    </row>
    <row r="261" spans="1:5">
      <c r="A261" s="515"/>
      <c r="B261" s="12"/>
      <c r="C261" s="12" t="s">
        <v>3293</v>
      </c>
      <c r="D261" s="188">
        <v>8275</v>
      </c>
      <c r="E261" s="100"/>
    </row>
    <row r="262" spans="1:5">
      <c r="A262" s="515"/>
      <c r="B262" s="12"/>
      <c r="C262" s="12" t="s">
        <v>3294</v>
      </c>
      <c r="D262" s="188">
        <v>8275</v>
      </c>
      <c r="E262" s="100"/>
    </row>
    <row r="263" spans="1:5">
      <c r="A263" s="515"/>
      <c r="B263" s="12"/>
      <c r="C263" s="12" t="s">
        <v>3295</v>
      </c>
      <c r="D263" s="188">
        <v>8275</v>
      </c>
      <c r="E263" s="100"/>
    </row>
    <row r="264" spans="1:5">
      <c r="A264" s="515"/>
      <c r="B264" s="12"/>
      <c r="C264" s="12" t="s">
        <v>3296</v>
      </c>
      <c r="D264" s="188">
        <v>8275</v>
      </c>
      <c r="E264" s="100"/>
    </row>
    <row r="265" spans="1:5">
      <c r="A265" s="515"/>
      <c r="B265" s="12"/>
      <c r="C265" s="12" t="s">
        <v>3298</v>
      </c>
      <c r="D265" s="188">
        <v>8275</v>
      </c>
      <c r="E265" s="100"/>
    </row>
    <row r="266" spans="1:5">
      <c r="A266" s="515"/>
      <c r="B266" s="12"/>
      <c r="C266" s="12" t="s">
        <v>3299</v>
      </c>
      <c r="D266" s="188">
        <v>8275</v>
      </c>
      <c r="E266" s="100"/>
    </row>
    <row r="267" spans="1:5">
      <c r="A267" s="515"/>
      <c r="B267" s="12"/>
      <c r="C267" s="12" t="s">
        <v>3300</v>
      </c>
      <c r="D267" s="188">
        <v>8275</v>
      </c>
      <c r="E267" s="100"/>
    </row>
    <row r="268" spans="1:5" ht="14.25" thickBot="1">
      <c r="A268" s="516"/>
      <c r="B268" s="92"/>
      <c r="C268" s="92" t="s">
        <v>3296</v>
      </c>
      <c r="D268" s="190">
        <v>8275</v>
      </c>
      <c r="E268" s="101"/>
    </row>
    <row r="269" spans="1:5" ht="15" customHeight="1">
      <c r="A269" s="514">
        <v>9</v>
      </c>
      <c r="B269" s="91"/>
      <c r="C269" s="91" t="s">
        <v>3297</v>
      </c>
      <c r="D269" s="307">
        <v>8553</v>
      </c>
      <c r="E269" s="99"/>
    </row>
    <row r="270" spans="1:5" ht="15" customHeight="1">
      <c r="A270" s="515"/>
      <c r="B270" s="12"/>
      <c r="C270" s="12" t="s">
        <v>3301</v>
      </c>
      <c r="D270" s="189">
        <v>8553</v>
      </c>
      <c r="E270" s="100"/>
    </row>
    <row r="271" spans="1:5" ht="15" customHeight="1">
      <c r="A271" s="515"/>
      <c r="B271" s="12"/>
      <c r="C271" s="32" t="s">
        <v>3306</v>
      </c>
      <c r="D271" s="189">
        <v>8553</v>
      </c>
      <c r="E271" s="100"/>
    </row>
    <row r="272" spans="1:5" ht="15" customHeight="1">
      <c r="A272" s="515"/>
      <c r="B272" s="12"/>
      <c r="C272" s="12" t="s">
        <v>3293</v>
      </c>
      <c r="D272" s="189">
        <v>8553</v>
      </c>
      <c r="E272" s="100"/>
    </row>
    <row r="273" spans="1:5" ht="15" customHeight="1">
      <c r="A273" s="515"/>
      <c r="B273" s="12"/>
      <c r="C273" s="12" t="s">
        <v>3294</v>
      </c>
      <c r="D273" s="189">
        <v>8553</v>
      </c>
      <c r="E273" s="100"/>
    </row>
    <row r="274" spans="1:5" ht="15" customHeight="1">
      <c r="A274" s="515"/>
      <c r="B274" s="12"/>
      <c r="C274" s="12" t="s">
        <v>3295</v>
      </c>
      <c r="D274" s="189">
        <v>8553</v>
      </c>
      <c r="E274" s="100"/>
    </row>
    <row r="275" spans="1:5" ht="15" customHeight="1">
      <c r="A275" s="515"/>
      <c r="B275" s="12"/>
      <c r="C275" s="12" t="s">
        <v>3296</v>
      </c>
      <c r="D275" s="189">
        <v>8553</v>
      </c>
      <c r="E275" s="100"/>
    </row>
    <row r="276" spans="1:5" ht="15" customHeight="1">
      <c r="A276" s="515"/>
      <c r="B276" s="12"/>
      <c r="C276" s="12" t="s">
        <v>3298</v>
      </c>
      <c r="D276" s="189">
        <v>8553</v>
      </c>
      <c r="E276" s="100"/>
    </row>
    <row r="277" spans="1:5" ht="15" customHeight="1">
      <c r="A277" s="515"/>
      <c r="B277" s="12"/>
      <c r="C277" s="12" t="s">
        <v>3299</v>
      </c>
      <c r="D277" s="189">
        <v>8553</v>
      </c>
      <c r="E277" s="100"/>
    </row>
    <row r="278" spans="1:5" ht="15" customHeight="1">
      <c r="A278" s="515"/>
      <c r="B278" s="12"/>
      <c r="C278" s="12" t="s">
        <v>3300</v>
      </c>
      <c r="D278" s="189">
        <v>8553</v>
      </c>
      <c r="E278" s="100"/>
    </row>
    <row r="279" spans="1:5" ht="15.75" customHeight="1" thickBot="1">
      <c r="A279" s="516"/>
      <c r="B279" s="92"/>
      <c r="C279" s="92" t="s">
        <v>3296</v>
      </c>
      <c r="D279" s="190">
        <v>8553</v>
      </c>
      <c r="E279" s="101"/>
    </row>
    <row r="280" spans="1:5">
      <c r="A280" s="517">
        <v>14</v>
      </c>
      <c r="B280" s="91"/>
      <c r="C280" s="91" t="s">
        <v>3297</v>
      </c>
      <c r="D280" s="307">
        <v>8553</v>
      </c>
      <c r="E280" s="99"/>
    </row>
    <row r="281" spans="1:5">
      <c r="A281" s="518"/>
      <c r="B281" s="12"/>
      <c r="C281" s="12" t="s">
        <v>3301</v>
      </c>
      <c r="D281" s="189">
        <v>8553</v>
      </c>
      <c r="E281" s="100"/>
    </row>
    <row r="282" spans="1:5">
      <c r="A282" s="518"/>
      <c r="B282" s="12"/>
      <c r="C282" s="32" t="s">
        <v>3306</v>
      </c>
      <c r="D282" s="189">
        <v>8553</v>
      </c>
      <c r="E282" s="100"/>
    </row>
    <row r="283" spans="1:5">
      <c r="A283" s="518"/>
      <c r="B283" s="12"/>
      <c r="C283" s="12" t="s">
        <v>3293</v>
      </c>
      <c r="D283" s="189">
        <v>8553</v>
      </c>
      <c r="E283" s="100"/>
    </row>
    <row r="284" spans="1:5">
      <c r="A284" s="518"/>
      <c r="B284" s="12"/>
      <c r="C284" s="12" t="s">
        <v>3294</v>
      </c>
      <c r="D284" s="189">
        <v>8553</v>
      </c>
      <c r="E284" s="100"/>
    </row>
    <row r="285" spans="1:5">
      <c r="A285" s="518"/>
      <c r="B285" s="12"/>
      <c r="C285" s="12" t="s">
        <v>3295</v>
      </c>
      <c r="D285" s="189">
        <v>8553</v>
      </c>
      <c r="E285" s="100"/>
    </row>
    <row r="286" spans="1:5">
      <c r="A286" s="518"/>
      <c r="B286" s="12"/>
      <c r="C286" s="12" t="s">
        <v>3296</v>
      </c>
      <c r="D286" s="189">
        <v>8553</v>
      </c>
      <c r="E286" s="100"/>
    </row>
    <row r="287" spans="1:5">
      <c r="A287" s="518"/>
      <c r="B287" s="12"/>
      <c r="C287" s="12" t="s">
        <v>3298</v>
      </c>
      <c r="D287" s="189">
        <v>8553</v>
      </c>
      <c r="E287" s="100"/>
    </row>
    <row r="288" spans="1:5">
      <c r="A288" s="518"/>
      <c r="B288" s="12"/>
      <c r="C288" s="12" t="s">
        <v>3299</v>
      </c>
      <c r="D288" s="189">
        <v>8553</v>
      </c>
      <c r="E288" s="100"/>
    </row>
    <row r="289" spans="1:11">
      <c r="A289" s="518"/>
      <c r="B289" s="12"/>
      <c r="C289" s="12" t="s">
        <v>3300</v>
      </c>
      <c r="D289" s="189">
        <v>8553</v>
      </c>
      <c r="E289" s="100"/>
    </row>
    <row r="290" spans="1:11" ht="14.25" thickBot="1">
      <c r="A290" s="519"/>
      <c r="B290" s="92"/>
      <c r="C290" s="92" t="s">
        <v>3296</v>
      </c>
      <c r="D290" s="190">
        <v>8553</v>
      </c>
      <c r="E290" s="101"/>
    </row>
    <row r="291" spans="1:11">
      <c r="A291" s="514">
        <v>5</v>
      </c>
      <c r="B291" s="91"/>
      <c r="C291" s="91" t="s">
        <v>3297</v>
      </c>
      <c r="D291" s="307">
        <v>8553</v>
      </c>
      <c r="E291" s="99"/>
    </row>
    <row r="292" spans="1:11">
      <c r="A292" s="515"/>
      <c r="B292" s="12"/>
      <c r="C292" s="12" t="s">
        <v>3301</v>
      </c>
      <c r="D292" s="189">
        <v>8553</v>
      </c>
      <c r="E292" s="100"/>
    </row>
    <row r="293" spans="1:11">
      <c r="A293" s="515"/>
      <c r="B293" s="12"/>
      <c r="C293" s="32" t="s">
        <v>3306</v>
      </c>
      <c r="D293" s="189">
        <v>8553</v>
      </c>
      <c r="E293" s="100"/>
    </row>
    <row r="294" spans="1:11">
      <c r="A294" s="515"/>
      <c r="B294" s="12"/>
      <c r="C294" s="12" t="s">
        <v>3293</v>
      </c>
      <c r="D294" s="189">
        <v>8553</v>
      </c>
      <c r="E294" s="100"/>
    </row>
    <row r="295" spans="1:11">
      <c r="A295" s="515"/>
      <c r="B295" s="12"/>
      <c r="C295" s="12" t="s">
        <v>3294</v>
      </c>
      <c r="D295" s="189">
        <v>8553</v>
      </c>
      <c r="E295" s="100"/>
    </row>
    <row r="296" spans="1:11">
      <c r="A296" s="515"/>
      <c r="B296" s="12"/>
      <c r="C296" s="12" t="s">
        <v>3295</v>
      </c>
      <c r="D296" s="189">
        <v>8553</v>
      </c>
      <c r="E296" s="100"/>
    </row>
    <row r="297" spans="1:11">
      <c r="A297" s="515"/>
      <c r="B297" s="12"/>
      <c r="C297" s="12" t="s">
        <v>3296</v>
      </c>
      <c r="D297" s="189">
        <v>8553</v>
      </c>
      <c r="E297" s="100"/>
    </row>
    <row r="298" spans="1:11">
      <c r="A298" s="515"/>
      <c r="B298" s="12"/>
      <c r="C298" s="12" t="s">
        <v>3298</v>
      </c>
      <c r="D298" s="189">
        <v>8553</v>
      </c>
      <c r="E298" s="100"/>
    </row>
    <row r="299" spans="1:11">
      <c r="A299" s="515"/>
      <c r="B299" s="12"/>
      <c r="C299" s="12" t="s">
        <v>3299</v>
      </c>
      <c r="D299" s="189">
        <v>8553</v>
      </c>
      <c r="E299" s="100"/>
    </row>
    <row r="300" spans="1:11">
      <c r="A300" s="515"/>
      <c r="B300" s="12"/>
      <c r="C300" s="12" t="s">
        <v>3300</v>
      </c>
      <c r="D300" s="189">
        <v>8553</v>
      </c>
      <c r="E300" s="100"/>
    </row>
    <row r="301" spans="1:11" ht="14.25" thickBot="1">
      <c r="A301" s="516"/>
      <c r="B301" s="92"/>
      <c r="C301" s="92" t="s">
        <v>3296</v>
      </c>
      <c r="D301" s="190">
        <v>8553</v>
      </c>
      <c r="E301" s="101"/>
    </row>
    <row r="302" spans="1:11">
      <c r="A302" s="514">
        <v>6</v>
      </c>
      <c r="B302" s="91"/>
      <c r="C302" s="91" t="s">
        <v>3297</v>
      </c>
      <c r="D302" s="307">
        <v>8553</v>
      </c>
      <c r="E302" s="99"/>
      <c r="F302" s="176"/>
      <c r="I302" s="176"/>
      <c r="J302" s="176"/>
      <c r="K302" s="176"/>
    </row>
    <row r="303" spans="1:11">
      <c r="A303" s="515"/>
      <c r="B303" s="12"/>
      <c r="C303" s="12" t="s">
        <v>3301</v>
      </c>
      <c r="D303" s="189">
        <v>8553</v>
      </c>
      <c r="E303" s="100"/>
      <c r="F303" s="176"/>
      <c r="I303" s="176"/>
      <c r="J303" s="176"/>
      <c r="K303" s="176"/>
    </row>
    <row r="304" spans="1:11">
      <c r="A304" s="515"/>
      <c r="B304" s="12"/>
      <c r="C304" s="32" t="s">
        <v>3306</v>
      </c>
      <c r="D304" s="189">
        <v>8553</v>
      </c>
      <c r="E304" s="100"/>
      <c r="F304" s="176"/>
      <c r="I304" s="176"/>
      <c r="J304" s="176"/>
      <c r="K304" s="176"/>
    </row>
    <row r="305" spans="1:11">
      <c r="A305" s="515"/>
      <c r="B305" s="12"/>
      <c r="C305" s="12" t="s">
        <v>3293</v>
      </c>
      <c r="D305" s="189">
        <v>8553</v>
      </c>
      <c r="E305" s="100"/>
      <c r="F305" s="176"/>
      <c r="G305" s="176"/>
      <c r="H305" s="176"/>
      <c r="I305" s="176"/>
      <c r="J305" s="176"/>
      <c r="K305" s="176"/>
    </row>
    <row r="306" spans="1:11">
      <c r="A306" s="515"/>
      <c r="B306" s="12"/>
      <c r="C306" s="12" t="s">
        <v>3294</v>
      </c>
      <c r="D306" s="189">
        <v>8553</v>
      </c>
      <c r="E306" s="100"/>
      <c r="F306" s="176"/>
      <c r="G306" s="176"/>
      <c r="H306" s="176"/>
      <c r="I306" s="176"/>
      <c r="J306" s="176"/>
      <c r="K306" s="176"/>
    </row>
    <row r="307" spans="1:11">
      <c r="A307" s="515"/>
      <c r="B307" s="12"/>
      <c r="C307" s="12" t="s">
        <v>3295</v>
      </c>
      <c r="D307" s="189">
        <v>8553</v>
      </c>
      <c r="E307" s="100"/>
      <c r="F307" s="176"/>
      <c r="G307" s="176"/>
      <c r="H307" s="176"/>
      <c r="I307" s="176"/>
      <c r="J307" s="176"/>
      <c r="K307" s="176"/>
    </row>
    <row r="308" spans="1:11">
      <c r="A308" s="515"/>
      <c r="B308" s="12"/>
      <c r="C308" s="12" t="s">
        <v>3296</v>
      </c>
      <c r="D308" s="189">
        <v>8553</v>
      </c>
      <c r="E308" s="100"/>
      <c r="F308" s="176"/>
      <c r="G308" s="176"/>
      <c r="H308" s="176"/>
      <c r="I308" s="176"/>
      <c r="J308" s="176"/>
      <c r="K308" s="176"/>
    </row>
    <row r="309" spans="1:11">
      <c r="A309" s="515"/>
      <c r="B309" s="12"/>
      <c r="C309" s="12" t="s">
        <v>3298</v>
      </c>
      <c r="D309" s="189">
        <v>8553</v>
      </c>
      <c r="E309" s="100"/>
      <c r="F309" s="176"/>
      <c r="G309" s="176"/>
      <c r="H309" s="176"/>
      <c r="I309" s="176"/>
      <c r="J309" s="176"/>
      <c r="K309" s="176"/>
    </row>
    <row r="310" spans="1:11">
      <c r="A310" s="515"/>
      <c r="B310" s="12"/>
      <c r="C310" s="12" t="s">
        <v>3299</v>
      </c>
      <c r="D310" s="189">
        <v>8553</v>
      </c>
      <c r="E310" s="100"/>
      <c r="F310" s="176"/>
      <c r="G310" s="176"/>
      <c r="H310" s="176"/>
      <c r="I310" s="176"/>
      <c r="J310" s="176"/>
      <c r="K310" s="176"/>
    </row>
    <row r="311" spans="1:11">
      <c r="A311" s="515"/>
      <c r="B311" s="12"/>
      <c r="C311" s="12" t="s">
        <v>3300</v>
      </c>
      <c r="D311" s="189">
        <v>8553</v>
      </c>
      <c r="E311" s="100"/>
      <c r="F311" s="176"/>
      <c r="G311" s="176"/>
      <c r="H311" s="176"/>
      <c r="I311" s="176"/>
      <c r="J311" s="176"/>
      <c r="K311" s="176"/>
    </row>
    <row r="312" spans="1:11" ht="14.25" thickBot="1">
      <c r="A312" s="516"/>
      <c r="B312" s="92"/>
      <c r="C312" s="92" t="s">
        <v>3296</v>
      </c>
      <c r="D312" s="190">
        <v>8553</v>
      </c>
      <c r="E312" s="101"/>
      <c r="F312" s="176"/>
      <c r="G312" s="176"/>
      <c r="H312" s="176"/>
      <c r="I312" s="176"/>
      <c r="J312" s="176"/>
      <c r="K312" s="176"/>
    </row>
    <row r="313" spans="1:11">
      <c r="A313" s="514">
        <v>13</v>
      </c>
      <c r="B313" s="91"/>
      <c r="C313" s="91" t="s">
        <v>3297</v>
      </c>
      <c r="D313" s="307">
        <v>8553</v>
      </c>
      <c r="E313" s="99"/>
      <c r="F313" s="176"/>
      <c r="G313" s="176"/>
      <c r="H313" s="176"/>
      <c r="I313" s="176"/>
      <c r="J313" s="176"/>
      <c r="K313" s="176"/>
    </row>
    <row r="314" spans="1:11">
      <c r="A314" s="515"/>
      <c r="B314" s="12"/>
      <c r="C314" s="12" t="s">
        <v>3301</v>
      </c>
      <c r="D314" s="189">
        <v>8553</v>
      </c>
      <c r="E314" s="100"/>
      <c r="F314" s="176"/>
      <c r="G314" s="176"/>
      <c r="H314" s="176"/>
      <c r="I314" s="176"/>
      <c r="J314" s="176"/>
      <c r="K314" s="176"/>
    </row>
    <row r="315" spans="1:11">
      <c r="A315" s="515"/>
      <c r="B315" s="12"/>
      <c r="C315" s="32" t="s">
        <v>3306</v>
      </c>
      <c r="D315" s="189">
        <v>8553</v>
      </c>
      <c r="E315" s="100"/>
      <c r="F315" s="176"/>
      <c r="G315" s="176"/>
      <c r="H315" s="176"/>
      <c r="I315" s="176"/>
      <c r="J315" s="176"/>
      <c r="K315" s="176"/>
    </row>
    <row r="316" spans="1:11">
      <c r="A316" s="515"/>
      <c r="B316" s="12"/>
      <c r="C316" s="12" t="s">
        <v>3293</v>
      </c>
      <c r="D316" s="189">
        <v>8553</v>
      </c>
      <c r="E316" s="100"/>
      <c r="F316" s="176"/>
      <c r="G316" s="176"/>
      <c r="H316" s="176"/>
      <c r="I316" s="176"/>
      <c r="J316" s="176"/>
      <c r="K316" s="176"/>
    </row>
    <row r="317" spans="1:11">
      <c r="A317" s="515"/>
      <c r="B317" s="12"/>
      <c r="C317" s="12" t="s">
        <v>3294</v>
      </c>
      <c r="D317" s="189">
        <v>8553</v>
      </c>
      <c r="E317" s="100"/>
      <c r="F317" s="176"/>
      <c r="G317" s="176"/>
      <c r="H317" s="176"/>
      <c r="I317" s="176"/>
      <c r="J317" s="176"/>
      <c r="K317" s="176"/>
    </row>
    <row r="318" spans="1:11">
      <c r="A318" s="515"/>
      <c r="B318" s="12"/>
      <c r="C318" s="12" t="s">
        <v>3295</v>
      </c>
      <c r="D318" s="189">
        <v>8553</v>
      </c>
      <c r="E318" s="100"/>
      <c r="F318" s="176"/>
      <c r="G318" s="176"/>
      <c r="H318" s="176"/>
      <c r="I318" s="176"/>
      <c r="J318" s="176"/>
      <c r="K318" s="176"/>
    </row>
    <row r="319" spans="1:11">
      <c r="A319" s="515"/>
      <c r="B319" s="12"/>
      <c r="C319" s="12" t="s">
        <v>3296</v>
      </c>
      <c r="D319" s="189">
        <v>8553</v>
      </c>
      <c r="E319" s="100"/>
      <c r="G319" s="176"/>
      <c r="H319" s="176"/>
    </row>
    <row r="320" spans="1:11">
      <c r="A320" s="515"/>
      <c r="B320" s="12"/>
      <c r="C320" s="12" t="s">
        <v>3298</v>
      </c>
      <c r="D320" s="189">
        <v>8553</v>
      </c>
      <c r="E320" s="100"/>
      <c r="G320" s="176"/>
      <c r="H320" s="176"/>
    </row>
    <row r="321" spans="1:8">
      <c r="A321" s="515"/>
      <c r="B321" s="12"/>
      <c r="C321" s="12" t="s">
        <v>3299</v>
      </c>
      <c r="D321" s="189">
        <v>8553</v>
      </c>
      <c r="E321" s="100"/>
      <c r="G321" s="176"/>
      <c r="H321" s="176"/>
    </row>
    <row r="322" spans="1:8">
      <c r="A322" s="515"/>
      <c r="B322" s="12"/>
      <c r="C322" s="12" t="s">
        <v>3300</v>
      </c>
      <c r="D322" s="189">
        <v>8553</v>
      </c>
      <c r="E322" s="100"/>
    </row>
    <row r="323" spans="1:8" ht="14.25" thickBot="1">
      <c r="A323" s="516"/>
      <c r="B323" s="92"/>
      <c r="C323" s="92" t="s">
        <v>3296</v>
      </c>
      <c r="D323" s="190">
        <v>8553</v>
      </c>
      <c r="E323" s="101"/>
    </row>
    <row r="324" spans="1:8">
      <c r="A324" s="514">
        <v>15</v>
      </c>
      <c r="B324" s="91"/>
      <c r="C324" s="91" t="s">
        <v>3297</v>
      </c>
      <c r="D324" s="307">
        <v>8553</v>
      </c>
      <c r="E324" s="99"/>
    </row>
    <row r="325" spans="1:8">
      <c r="A325" s="515"/>
      <c r="B325" s="12"/>
      <c r="C325" s="12" t="s">
        <v>3301</v>
      </c>
      <c r="D325" s="189">
        <v>8553</v>
      </c>
      <c r="E325" s="100"/>
    </row>
    <row r="326" spans="1:8">
      <c r="A326" s="515"/>
      <c r="B326" s="12"/>
      <c r="C326" s="32" t="s">
        <v>3306</v>
      </c>
      <c r="D326" s="189">
        <v>8553</v>
      </c>
      <c r="E326" s="100"/>
    </row>
    <row r="327" spans="1:8">
      <c r="A327" s="515"/>
      <c r="B327" s="12"/>
      <c r="C327" s="12" t="s">
        <v>3293</v>
      </c>
      <c r="D327" s="189">
        <v>8553</v>
      </c>
      <c r="E327" s="100"/>
    </row>
    <row r="328" spans="1:8">
      <c r="A328" s="515"/>
      <c r="B328" s="12"/>
      <c r="C328" s="12" t="s">
        <v>3294</v>
      </c>
      <c r="D328" s="189">
        <v>8553</v>
      </c>
      <c r="E328" s="100"/>
    </row>
    <row r="329" spans="1:8">
      <c r="A329" s="515"/>
      <c r="B329" s="12"/>
      <c r="C329" s="12" t="s">
        <v>3295</v>
      </c>
      <c r="D329" s="189">
        <v>8553</v>
      </c>
      <c r="E329" s="100"/>
    </row>
    <row r="330" spans="1:8">
      <c r="A330" s="515"/>
      <c r="B330" s="12"/>
      <c r="C330" s="12" t="s">
        <v>3296</v>
      </c>
      <c r="D330" s="189">
        <v>8553</v>
      </c>
      <c r="E330" s="100"/>
    </row>
    <row r="331" spans="1:8">
      <c r="A331" s="515"/>
      <c r="B331" s="12"/>
      <c r="C331" s="12" t="s">
        <v>3298</v>
      </c>
      <c r="D331" s="189">
        <v>8553</v>
      </c>
      <c r="E331" s="100"/>
    </row>
    <row r="332" spans="1:8">
      <c r="A332" s="515"/>
      <c r="B332" s="12"/>
      <c r="C332" s="12" t="s">
        <v>3299</v>
      </c>
      <c r="D332" s="189">
        <v>8553</v>
      </c>
      <c r="E332" s="100"/>
    </row>
    <row r="333" spans="1:8">
      <c r="A333" s="515"/>
      <c r="B333" s="12"/>
      <c r="C333" s="12" t="s">
        <v>3300</v>
      </c>
      <c r="D333" s="189">
        <v>8553</v>
      </c>
      <c r="E333" s="100"/>
    </row>
    <row r="334" spans="1:8" ht="14.25" thickBot="1">
      <c r="A334" s="516"/>
      <c r="B334" s="92"/>
      <c r="C334" s="92" t="s">
        <v>3296</v>
      </c>
      <c r="D334" s="190">
        <v>8553</v>
      </c>
      <c r="E334" s="101"/>
    </row>
    <row r="335" spans="1:8">
      <c r="A335" s="514">
        <v>11</v>
      </c>
      <c r="B335" s="91"/>
      <c r="C335" s="91" t="s">
        <v>3297</v>
      </c>
      <c r="D335" s="307">
        <v>8553</v>
      </c>
      <c r="E335" s="99"/>
    </row>
    <row r="336" spans="1:8">
      <c r="A336" s="515"/>
      <c r="B336" s="12"/>
      <c r="C336" s="12" t="s">
        <v>3301</v>
      </c>
      <c r="D336" s="189">
        <v>8553</v>
      </c>
      <c r="E336" s="100"/>
    </row>
    <row r="337" spans="1:5">
      <c r="A337" s="515"/>
      <c r="B337" s="12"/>
      <c r="C337" s="32" t="s">
        <v>3306</v>
      </c>
      <c r="D337" s="189">
        <v>8553</v>
      </c>
      <c r="E337" s="100"/>
    </row>
    <row r="338" spans="1:5">
      <c r="A338" s="515"/>
      <c r="B338" s="12"/>
      <c r="C338" s="12" t="s">
        <v>3293</v>
      </c>
      <c r="D338" s="189">
        <v>8553</v>
      </c>
      <c r="E338" s="100"/>
    </row>
    <row r="339" spans="1:5">
      <c r="A339" s="515"/>
      <c r="B339" s="12"/>
      <c r="C339" s="12" t="s">
        <v>3294</v>
      </c>
      <c r="D339" s="189">
        <v>8553</v>
      </c>
      <c r="E339" s="100"/>
    </row>
    <row r="340" spans="1:5">
      <c r="A340" s="515"/>
      <c r="B340" s="12"/>
      <c r="C340" s="12" t="s">
        <v>3295</v>
      </c>
      <c r="D340" s="189">
        <v>8553</v>
      </c>
      <c r="E340" s="100"/>
    </row>
    <row r="341" spans="1:5">
      <c r="A341" s="515"/>
      <c r="B341" s="12"/>
      <c r="C341" s="12" t="s">
        <v>3296</v>
      </c>
      <c r="D341" s="189">
        <v>8553</v>
      </c>
      <c r="E341" s="100"/>
    </row>
    <row r="342" spans="1:5">
      <c r="A342" s="515"/>
      <c r="B342" s="12"/>
      <c r="C342" s="12" t="s">
        <v>3298</v>
      </c>
      <c r="D342" s="189">
        <v>8553</v>
      </c>
      <c r="E342" s="100"/>
    </row>
    <row r="343" spans="1:5">
      <c r="A343" s="515"/>
      <c r="B343" s="12"/>
      <c r="C343" s="12" t="s">
        <v>3299</v>
      </c>
      <c r="D343" s="189">
        <v>8553</v>
      </c>
      <c r="E343" s="100"/>
    </row>
    <row r="344" spans="1:5">
      <c r="A344" s="515"/>
      <c r="B344" s="12"/>
      <c r="C344" s="12" t="s">
        <v>3300</v>
      </c>
      <c r="D344" s="189">
        <v>8553</v>
      </c>
      <c r="E344" s="100"/>
    </row>
    <row r="345" spans="1:5" ht="14.25" thickBot="1">
      <c r="A345" s="516"/>
      <c r="B345" s="92"/>
      <c r="C345" s="92" t="s">
        <v>3296</v>
      </c>
      <c r="D345" s="190">
        <v>8553</v>
      </c>
      <c r="E345" s="101"/>
    </row>
    <row r="346" spans="1:5">
      <c r="A346" s="514">
        <v>2</v>
      </c>
      <c r="B346" s="91"/>
      <c r="C346" s="91" t="s">
        <v>3297</v>
      </c>
      <c r="D346" s="307">
        <v>8553</v>
      </c>
      <c r="E346" s="99"/>
    </row>
    <row r="347" spans="1:5">
      <c r="A347" s="515"/>
      <c r="B347" s="12"/>
      <c r="C347" s="12" t="s">
        <v>3301</v>
      </c>
      <c r="D347" s="189">
        <v>8553</v>
      </c>
      <c r="E347" s="100"/>
    </row>
    <row r="348" spans="1:5">
      <c r="A348" s="515"/>
      <c r="B348" s="12"/>
      <c r="C348" s="32" t="s">
        <v>3306</v>
      </c>
      <c r="D348" s="189">
        <v>8553</v>
      </c>
      <c r="E348" s="100"/>
    </row>
    <row r="349" spans="1:5">
      <c r="A349" s="515"/>
      <c r="B349" s="12"/>
      <c r="C349" s="12" t="s">
        <v>3293</v>
      </c>
      <c r="D349" s="189">
        <v>8553</v>
      </c>
      <c r="E349" s="100"/>
    </row>
    <row r="350" spans="1:5">
      <c r="A350" s="515"/>
      <c r="B350" s="12"/>
      <c r="C350" s="12" t="s">
        <v>3294</v>
      </c>
      <c r="D350" s="189">
        <v>8553</v>
      </c>
      <c r="E350" s="100"/>
    </row>
    <row r="351" spans="1:5">
      <c r="A351" s="515"/>
      <c r="B351" s="12"/>
      <c r="C351" s="12" t="s">
        <v>3295</v>
      </c>
      <c r="D351" s="189">
        <v>8553</v>
      </c>
      <c r="E351" s="100"/>
    </row>
    <row r="352" spans="1:5">
      <c r="A352" s="515"/>
      <c r="B352" s="12"/>
      <c r="C352" s="12" t="s">
        <v>3296</v>
      </c>
      <c r="D352" s="189">
        <v>8553</v>
      </c>
      <c r="E352" s="100"/>
    </row>
    <row r="353" spans="1:5">
      <c r="A353" s="515"/>
      <c r="B353" s="12"/>
      <c r="C353" s="12" t="s">
        <v>3298</v>
      </c>
      <c r="D353" s="189">
        <v>8553</v>
      </c>
      <c r="E353" s="100"/>
    </row>
    <row r="354" spans="1:5">
      <c r="A354" s="515"/>
      <c r="B354" s="12"/>
      <c r="C354" s="12" t="s">
        <v>3299</v>
      </c>
      <c r="D354" s="189">
        <v>8553</v>
      </c>
      <c r="E354" s="100"/>
    </row>
    <row r="355" spans="1:5">
      <c r="A355" s="515"/>
      <c r="B355" s="12"/>
      <c r="C355" s="12" t="s">
        <v>3300</v>
      </c>
      <c r="D355" s="189">
        <v>8553</v>
      </c>
      <c r="E355" s="100"/>
    </row>
    <row r="356" spans="1:5" ht="14.25" thickBot="1">
      <c r="A356" s="516"/>
      <c r="B356" s="92"/>
      <c r="C356" s="92" t="s">
        <v>3296</v>
      </c>
      <c r="D356" s="190">
        <v>8553</v>
      </c>
      <c r="E356" s="101"/>
    </row>
    <row r="357" spans="1:5">
      <c r="A357" s="514">
        <v>3</v>
      </c>
      <c r="B357" s="91"/>
      <c r="C357" s="91" t="s">
        <v>3297</v>
      </c>
      <c r="D357" s="307">
        <v>8553</v>
      </c>
      <c r="E357" s="99"/>
    </row>
    <row r="358" spans="1:5">
      <c r="A358" s="515"/>
      <c r="B358" s="12"/>
      <c r="C358" s="12" t="s">
        <v>3301</v>
      </c>
      <c r="D358" s="189">
        <v>8553</v>
      </c>
      <c r="E358" s="100"/>
    </row>
    <row r="359" spans="1:5">
      <c r="A359" s="515"/>
      <c r="B359" s="12"/>
      <c r="C359" s="32" t="s">
        <v>3306</v>
      </c>
      <c r="D359" s="189">
        <v>8553</v>
      </c>
      <c r="E359" s="100"/>
    </row>
    <row r="360" spans="1:5">
      <c r="A360" s="515"/>
      <c r="B360" s="12"/>
      <c r="C360" s="12" t="s">
        <v>3293</v>
      </c>
      <c r="D360" s="189">
        <v>8553</v>
      </c>
      <c r="E360" s="100"/>
    </row>
    <row r="361" spans="1:5">
      <c r="A361" s="515"/>
      <c r="B361" s="12"/>
      <c r="C361" s="12" t="s">
        <v>3294</v>
      </c>
      <c r="D361" s="189">
        <v>8553</v>
      </c>
      <c r="E361" s="100"/>
    </row>
    <row r="362" spans="1:5">
      <c r="A362" s="515"/>
      <c r="B362" s="12"/>
      <c r="C362" s="12" t="s">
        <v>3295</v>
      </c>
      <c r="D362" s="189">
        <v>8553</v>
      </c>
      <c r="E362" s="100"/>
    </row>
    <row r="363" spans="1:5">
      <c r="A363" s="515"/>
      <c r="B363" s="12"/>
      <c r="C363" s="12" t="s">
        <v>3296</v>
      </c>
      <c r="D363" s="189">
        <v>8553</v>
      </c>
      <c r="E363" s="100"/>
    </row>
    <row r="364" spans="1:5">
      <c r="A364" s="515"/>
      <c r="B364" s="12"/>
      <c r="C364" s="12" t="s">
        <v>3298</v>
      </c>
      <c r="D364" s="189">
        <v>8553</v>
      </c>
      <c r="E364" s="100"/>
    </row>
    <row r="365" spans="1:5">
      <c r="A365" s="515"/>
      <c r="B365" s="12"/>
      <c r="C365" s="12" t="s">
        <v>3299</v>
      </c>
      <c r="D365" s="189">
        <v>8553</v>
      </c>
      <c r="E365" s="100"/>
    </row>
    <row r="366" spans="1:5">
      <c r="A366" s="515"/>
      <c r="B366" s="12"/>
      <c r="C366" s="12" t="s">
        <v>3300</v>
      </c>
      <c r="D366" s="189">
        <v>8553</v>
      </c>
      <c r="E366" s="100"/>
    </row>
    <row r="367" spans="1:5" ht="14.25" thickBot="1">
      <c r="A367" s="516"/>
      <c r="B367" s="92"/>
      <c r="C367" s="92" t="s">
        <v>3296</v>
      </c>
      <c r="D367" s="190">
        <v>8553</v>
      </c>
      <c r="E367" s="101"/>
    </row>
    <row r="368" spans="1:5">
      <c r="A368" s="514">
        <v>10</v>
      </c>
      <c r="B368" s="91"/>
      <c r="C368" s="91" t="s">
        <v>3297</v>
      </c>
      <c r="D368" s="307">
        <v>8553</v>
      </c>
      <c r="E368" s="99"/>
    </row>
    <row r="369" spans="1:5">
      <c r="A369" s="515"/>
      <c r="B369" s="12"/>
      <c r="C369" s="12" t="s">
        <v>3301</v>
      </c>
      <c r="D369" s="189">
        <v>8553</v>
      </c>
      <c r="E369" s="100"/>
    </row>
    <row r="370" spans="1:5">
      <c r="A370" s="515"/>
      <c r="B370" s="12"/>
      <c r="C370" s="32" t="s">
        <v>3306</v>
      </c>
      <c r="D370" s="189">
        <v>8553</v>
      </c>
      <c r="E370" s="100"/>
    </row>
    <row r="371" spans="1:5">
      <c r="A371" s="515"/>
      <c r="B371" s="12"/>
      <c r="C371" s="12" t="s">
        <v>3293</v>
      </c>
      <c r="D371" s="189">
        <v>8553</v>
      </c>
      <c r="E371" s="100"/>
    </row>
    <row r="372" spans="1:5">
      <c r="A372" s="515"/>
      <c r="B372" s="12"/>
      <c r="C372" s="12" t="s">
        <v>3294</v>
      </c>
      <c r="D372" s="189">
        <v>8553</v>
      </c>
      <c r="E372" s="100"/>
    </row>
    <row r="373" spans="1:5">
      <c r="A373" s="515"/>
      <c r="B373" s="12"/>
      <c r="C373" s="12" t="s">
        <v>3295</v>
      </c>
      <c r="D373" s="189">
        <v>8553</v>
      </c>
      <c r="E373" s="100"/>
    </row>
    <row r="374" spans="1:5">
      <c r="A374" s="515"/>
      <c r="B374" s="12"/>
      <c r="C374" s="12" t="s">
        <v>3296</v>
      </c>
      <c r="D374" s="189">
        <v>8553</v>
      </c>
      <c r="E374" s="100"/>
    </row>
    <row r="375" spans="1:5">
      <c r="A375" s="515"/>
      <c r="B375" s="12"/>
      <c r="C375" s="12" t="s">
        <v>3298</v>
      </c>
      <c r="D375" s="189">
        <v>8553</v>
      </c>
      <c r="E375" s="100"/>
    </row>
    <row r="376" spans="1:5">
      <c r="A376" s="515"/>
      <c r="B376" s="12"/>
      <c r="C376" s="12" t="s">
        <v>3299</v>
      </c>
      <c r="D376" s="189">
        <v>8553</v>
      </c>
      <c r="E376" s="100"/>
    </row>
    <row r="377" spans="1:5">
      <c r="A377" s="515"/>
      <c r="B377" s="12"/>
      <c r="C377" s="12" t="s">
        <v>3300</v>
      </c>
      <c r="D377" s="189">
        <v>8553</v>
      </c>
      <c r="E377" s="100"/>
    </row>
    <row r="378" spans="1:5" ht="14.25" thickBot="1">
      <c r="A378" s="516"/>
      <c r="B378" s="92"/>
      <c r="C378" s="92" t="s">
        <v>3296</v>
      </c>
      <c r="D378" s="190">
        <v>8553</v>
      </c>
      <c r="E378" s="101"/>
    </row>
    <row r="379" spans="1:5">
      <c r="A379" s="514">
        <v>16</v>
      </c>
      <c r="B379" s="91"/>
      <c r="C379" s="91" t="s">
        <v>3297</v>
      </c>
      <c r="D379" s="307">
        <v>8553</v>
      </c>
      <c r="E379" s="99"/>
    </row>
    <row r="380" spans="1:5">
      <c r="A380" s="515"/>
      <c r="B380" s="12"/>
      <c r="C380" s="12" t="s">
        <v>3301</v>
      </c>
      <c r="D380" s="189">
        <v>8553</v>
      </c>
      <c r="E380" s="100"/>
    </row>
    <row r="381" spans="1:5">
      <c r="A381" s="515"/>
      <c r="B381" s="12"/>
      <c r="C381" s="32" t="s">
        <v>3306</v>
      </c>
      <c r="D381" s="189">
        <v>8553</v>
      </c>
      <c r="E381" s="100"/>
    </row>
    <row r="382" spans="1:5">
      <c r="A382" s="515"/>
      <c r="B382" s="12"/>
      <c r="C382" s="12" t="s">
        <v>3293</v>
      </c>
      <c r="D382" s="189">
        <v>8553</v>
      </c>
      <c r="E382" s="100"/>
    </row>
    <row r="383" spans="1:5">
      <c r="A383" s="515"/>
      <c r="B383" s="12"/>
      <c r="C383" s="12" t="s">
        <v>3294</v>
      </c>
      <c r="D383" s="189">
        <v>8553</v>
      </c>
      <c r="E383" s="100"/>
    </row>
    <row r="384" spans="1:5">
      <c r="A384" s="515"/>
      <c r="B384" s="12"/>
      <c r="C384" s="12" t="s">
        <v>3295</v>
      </c>
      <c r="D384" s="189">
        <v>8553</v>
      </c>
      <c r="E384" s="100"/>
    </row>
    <row r="385" spans="1:5">
      <c r="A385" s="515"/>
      <c r="B385" s="12"/>
      <c r="C385" s="12" t="s">
        <v>3296</v>
      </c>
      <c r="D385" s="189">
        <v>8553</v>
      </c>
      <c r="E385" s="100"/>
    </row>
    <row r="386" spans="1:5">
      <c r="A386" s="515"/>
      <c r="B386" s="12"/>
      <c r="C386" s="12" t="s">
        <v>3298</v>
      </c>
      <c r="D386" s="189">
        <v>8553</v>
      </c>
      <c r="E386" s="100"/>
    </row>
    <row r="387" spans="1:5">
      <c r="A387" s="515"/>
      <c r="B387" s="12"/>
      <c r="C387" s="12" t="s">
        <v>3299</v>
      </c>
      <c r="D387" s="189">
        <v>8553</v>
      </c>
      <c r="E387" s="100"/>
    </row>
    <row r="388" spans="1:5">
      <c r="A388" s="515"/>
      <c r="B388" s="12"/>
      <c r="C388" s="12" t="s">
        <v>3300</v>
      </c>
      <c r="D388" s="189">
        <v>8553</v>
      </c>
      <c r="E388" s="100"/>
    </row>
    <row r="389" spans="1:5" ht="14.25" thickBot="1">
      <c r="A389" s="516"/>
      <c r="B389" s="92"/>
      <c r="C389" s="92" t="s">
        <v>3296</v>
      </c>
      <c r="D389" s="190">
        <v>8553</v>
      </c>
      <c r="E389" s="101"/>
    </row>
    <row r="390" spans="1:5">
      <c r="A390" s="514">
        <v>18</v>
      </c>
      <c r="B390" s="91"/>
      <c r="C390" s="91" t="s">
        <v>3297</v>
      </c>
      <c r="D390" s="307">
        <v>8553</v>
      </c>
      <c r="E390" s="99"/>
    </row>
    <row r="391" spans="1:5">
      <c r="A391" s="515"/>
      <c r="B391" s="12"/>
      <c r="C391" s="12" t="s">
        <v>3301</v>
      </c>
      <c r="D391" s="189">
        <v>8553</v>
      </c>
      <c r="E391" s="100"/>
    </row>
    <row r="392" spans="1:5">
      <c r="A392" s="515"/>
      <c r="B392" s="12"/>
      <c r="C392" s="32" t="s">
        <v>3306</v>
      </c>
      <c r="D392" s="189">
        <v>8553</v>
      </c>
      <c r="E392" s="100"/>
    </row>
    <row r="393" spans="1:5">
      <c r="A393" s="515"/>
      <c r="B393" s="12"/>
      <c r="C393" s="12" t="s">
        <v>3293</v>
      </c>
      <c r="D393" s="189">
        <v>8553</v>
      </c>
      <c r="E393" s="100"/>
    </row>
    <row r="394" spans="1:5">
      <c r="A394" s="515"/>
      <c r="B394" s="12"/>
      <c r="C394" s="12" t="s">
        <v>3294</v>
      </c>
      <c r="D394" s="189">
        <v>8553</v>
      </c>
      <c r="E394" s="100"/>
    </row>
    <row r="395" spans="1:5">
      <c r="A395" s="515"/>
      <c r="B395" s="12"/>
      <c r="C395" s="12" t="s">
        <v>3295</v>
      </c>
      <c r="D395" s="189">
        <v>8553</v>
      </c>
      <c r="E395" s="100"/>
    </row>
    <row r="396" spans="1:5">
      <c r="A396" s="515"/>
      <c r="B396" s="12"/>
      <c r="C396" s="12" t="s">
        <v>3296</v>
      </c>
      <c r="D396" s="189">
        <v>8553</v>
      </c>
      <c r="E396" s="100"/>
    </row>
    <row r="397" spans="1:5">
      <c r="A397" s="515"/>
      <c r="B397" s="12"/>
      <c r="C397" s="12" t="s">
        <v>3298</v>
      </c>
      <c r="D397" s="189">
        <v>8553</v>
      </c>
      <c r="E397" s="100"/>
    </row>
    <row r="398" spans="1:5">
      <c r="A398" s="515"/>
      <c r="B398" s="12"/>
      <c r="C398" s="12" t="s">
        <v>3299</v>
      </c>
      <c r="D398" s="189">
        <v>8553</v>
      </c>
      <c r="E398" s="100"/>
    </row>
    <row r="399" spans="1:5">
      <c r="A399" s="515"/>
      <c r="B399" s="12"/>
      <c r="C399" s="12" t="s">
        <v>3300</v>
      </c>
      <c r="D399" s="189">
        <v>8553</v>
      </c>
      <c r="E399" s="100"/>
    </row>
    <row r="400" spans="1:5" ht="14.25" thickBot="1">
      <c r="A400" s="516"/>
      <c r="B400" s="92"/>
      <c r="C400" s="92" t="s">
        <v>3296</v>
      </c>
      <c r="D400" s="190">
        <v>8553</v>
      </c>
      <c r="E400" s="101"/>
    </row>
    <row r="401" spans="1:5">
      <c r="A401" s="514">
        <v>37</v>
      </c>
      <c r="B401" s="91"/>
      <c r="C401" s="91" t="s">
        <v>3297</v>
      </c>
      <c r="D401" s="307">
        <v>0</v>
      </c>
      <c r="E401" s="99"/>
    </row>
    <row r="402" spans="1:5">
      <c r="A402" s="515"/>
      <c r="B402" s="12"/>
      <c r="C402" s="12" t="s">
        <v>3301</v>
      </c>
      <c r="D402" s="188">
        <v>0</v>
      </c>
      <c r="E402" s="100"/>
    </row>
    <row r="403" spans="1:5">
      <c r="A403" s="515"/>
      <c r="B403" s="12"/>
      <c r="C403" s="32" t="s">
        <v>3306</v>
      </c>
      <c r="D403" s="188">
        <v>0</v>
      </c>
      <c r="E403" s="100"/>
    </row>
    <row r="404" spans="1:5">
      <c r="A404" s="515"/>
      <c r="B404" s="12"/>
      <c r="C404" s="12" t="s">
        <v>3293</v>
      </c>
      <c r="D404" s="188">
        <v>0</v>
      </c>
      <c r="E404" s="100"/>
    </row>
    <row r="405" spans="1:5">
      <c r="A405" s="515"/>
      <c r="B405" s="12"/>
      <c r="C405" s="12" t="s">
        <v>3294</v>
      </c>
      <c r="D405" s="188">
        <v>0</v>
      </c>
      <c r="E405" s="100"/>
    </row>
    <row r="406" spans="1:5">
      <c r="A406" s="515"/>
      <c r="B406" s="12"/>
      <c r="C406" s="12" t="s">
        <v>3295</v>
      </c>
      <c r="D406" s="188">
        <v>0</v>
      </c>
      <c r="E406" s="100"/>
    </row>
    <row r="407" spans="1:5">
      <c r="A407" s="515"/>
      <c r="B407" s="12"/>
      <c r="C407" s="12" t="s">
        <v>3296</v>
      </c>
      <c r="D407" s="188">
        <v>0</v>
      </c>
      <c r="E407" s="100"/>
    </row>
    <row r="408" spans="1:5">
      <c r="A408" s="515"/>
      <c r="B408" s="12"/>
      <c r="C408" s="12" t="s">
        <v>3298</v>
      </c>
      <c r="D408" s="188">
        <v>0</v>
      </c>
      <c r="E408" s="100"/>
    </row>
    <row r="409" spans="1:5">
      <c r="A409" s="515"/>
      <c r="B409" s="12"/>
      <c r="C409" s="12" t="s">
        <v>3299</v>
      </c>
      <c r="D409" s="188">
        <v>0</v>
      </c>
      <c r="E409" s="100"/>
    </row>
    <row r="410" spans="1:5">
      <c r="A410" s="515"/>
      <c r="B410" s="12"/>
      <c r="C410" s="12" t="s">
        <v>3300</v>
      </c>
      <c r="D410" s="188">
        <v>0</v>
      </c>
      <c r="E410" s="100"/>
    </row>
    <row r="411" spans="1:5" ht="14.25" thickBot="1">
      <c r="A411" s="516"/>
      <c r="B411" s="92"/>
      <c r="C411" s="92" t="s">
        <v>3296</v>
      </c>
      <c r="D411" s="190">
        <v>0</v>
      </c>
      <c r="E411" s="101"/>
    </row>
    <row r="412" spans="1:5">
      <c r="A412" s="514">
        <v>28</v>
      </c>
      <c r="B412" s="91"/>
      <c r="C412" s="91" t="s">
        <v>3297</v>
      </c>
      <c r="D412" s="189">
        <v>0</v>
      </c>
      <c r="E412" s="99"/>
    </row>
    <row r="413" spans="1:5">
      <c r="A413" s="515"/>
      <c r="B413" s="12"/>
      <c r="C413" s="12" t="s">
        <v>3301</v>
      </c>
      <c r="D413" s="188">
        <v>0</v>
      </c>
      <c r="E413" s="100"/>
    </row>
    <row r="414" spans="1:5">
      <c r="A414" s="515"/>
      <c r="B414" s="12"/>
      <c r="C414" s="32" t="s">
        <v>3306</v>
      </c>
      <c r="D414" s="188">
        <v>0</v>
      </c>
      <c r="E414" s="100"/>
    </row>
    <row r="415" spans="1:5">
      <c r="A415" s="515"/>
      <c r="B415" s="12"/>
      <c r="C415" s="12" t="s">
        <v>3293</v>
      </c>
      <c r="D415" s="188">
        <v>0</v>
      </c>
      <c r="E415" s="100"/>
    </row>
    <row r="416" spans="1:5">
      <c r="A416" s="515"/>
      <c r="B416" s="12"/>
      <c r="C416" s="12" t="s">
        <v>3294</v>
      </c>
      <c r="D416" s="188">
        <v>0</v>
      </c>
      <c r="E416" s="100"/>
    </row>
    <row r="417" spans="1:5">
      <c r="A417" s="515"/>
      <c r="B417" s="12"/>
      <c r="C417" s="12" t="s">
        <v>3295</v>
      </c>
      <c r="D417" s="188">
        <v>0</v>
      </c>
      <c r="E417" s="100"/>
    </row>
    <row r="418" spans="1:5">
      <c r="A418" s="515"/>
      <c r="B418" s="12"/>
      <c r="C418" s="12" t="s">
        <v>3296</v>
      </c>
      <c r="D418" s="188">
        <v>0</v>
      </c>
      <c r="E418" s="100"/>
    </row>
    <row r="419" spans="1:5">
      <c r="A419" s="515"/>
      <c r="B419" s="12"/>
      <c r="C419" s="12" t="s">
        <v>3298</v>
      </c>
      <c r="D419" s="188">
        <v>0</v>
      </c>
      <c r="E419" s="100"/>
    </row>
    <row r="420" spans="1:5">
      <c r="A420" s="515"/>
      <c r="B420" s="12"/>
      <c r="C420" s="12" t="s">
        <v>3299</v>
      </c>
      <c r="D420" s="188">
        <v>0</v>
      </c>
      <c r="E420" s="100"/>
    </row>
    <row r="421" spans="1:5">
      <c r="A421" s="515"/>
      <c r="B421" s="12"/>
      <c r="C421" s="12" t="s">
        <v>3300</v>
      </c>
      <c r="D421" s="188">
        <v>0</v>
      </c>
      <c r="E421" s="100"/>
    </row>
    <row r="422" spans="1:5" ht="14.25" thickBot="1">
      <c r="A422" s="516"/>
      <c r="B422" s="92"/>
      <c r="C422" s="92" t="s">
        <v>3296</v>
      </c>
      <c r="D422" s="190">
        <v>0</v>
      </c>
      <c r="E422" s="101"/>
    </row>
    <row r="423" spans="1:5" ht="13.5" customHeight="1">
      <c r="A423" s="517">
        <v>38</v>
      </c>
      <c r="B423" s="91"/>
      <c r="C423" s="91" t="s">
        <v>3297</v>
      </c>
      <c r="D423" s="189">
        <v>0</v>
      </c>
      <c r="E423" s="99"/>
    </row>
    <row r="424" spans="1:5" ht="13.5" customHeight="1">
      <c r="A424" s="518"/>
      <c r="B424" s="12"/>
      <c r="C424" s="12" t="s">
        <v>3301</v>
      </c>
      <c r="D424" s="188">
        <v>0</v>
      </c>
      <c r="E424" s="100"/>
    </row>
    <row r="425" spans="1:5" ht="13.5" customHeight="1">
      <c r="A425" s="518"/>
      <c r="B425" s="12"/>
      <c r="C425" s="32" t="s">
        <v>3306</v>
      </c>
      <c r="D425" s="188">
        <v>0</v>
      </c>
      <c r="E425" s="100"/>
    </row>
    <row r="426" spans="1:5" ht="13.5" customHeight="1">
      <c r="A426" s="518"/>
      <c r="B426" s="12"/>
      <c r="C426" s="12" t="s">
        <v>3293</v>
      </c>
      <c r="D426" s="188">
        <v>0</v>
      </c>
      <c r="E426" s="100"/>
    </row>
    <row r="427" spans="1:5" ht="13.5" customHeight="1">
      <c r="A427" s="518"/>
      <c r="B427" s="12"/>
      <c r="C427" s="12" t="s">
        <v>3294</v>
      </c>
      <c r="D427" s="188">
        <v>0</v>
      </c>
      <c r="E427" s="100"/>
    </row>
    <row r="428" spans="1:5" ht="13.5" customHeight="1">
      <c r="A428" s="518"/>
      <c r="B428" s="12"/>
      <c r="C428" s="12" t="s">
        <v>3295</v>
      </c>
      <c r="D428" s="188">
        <v>0</v>
      </c>
      <c r="E428" s="100"/>
    </row>
    <row r="429" spans="1:5" ht="13.5" customHeight="1">
      <c r="A429" s="518"/>
      <c r="B429" s="12"/>
      <c r="C429" s="12" t="s">
        <v>3296</v>
      </c>
      <c r="D429" s="188">
        <v>0</v>
      </c>
      <c r="E429" s="100"/>
    </row>
    <row r="430" spans="1:5" ht="13.5" customHeight="1">
      <c r="A430" s="518"/>
      <c r="B430" s="12"/>
      <c r="C430" s="12" t="s">
        <v>3298</v>
      </c>
      <c r="D430" s="188">
        <v>0</v>
      </c>
      <c r="E430" s="100"/>
    </row>
    <row r="431" spans="1:5" ht="13.5" customHeight="1">
      <c r="A431" s="518"/>
      <c r="B431" s="12"/>
      <c r="C431" s="12" t="s">
        <v>3299</v>
      </c>
      <c r="D431" s="188">
        <v>0</v>
      </c>
      <c r="E431" s="100"/>
    </row>
    <row r="432" spans="1:5" ht="13.5" customHeight="1">
      <c r="A432" s="518"/>
      <c r="B432" s="12"/>
      <c r="C432" s="12" t="s">
        <v>3300</v>
      </c>
      <c r="D432" s="188">
        <v>0</v>
      </c>
      <c r="E432" s="100"/>
    </row>
    <row r="433" spans="1:13" ht="14.25" customHeight="1" thickBot="1">
      <c r="A433" s="519"/>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2022-05-30T02:52:50Z</dcterms:modified>
</cp:coreProperties>
</file>