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650" tabRatio="892" firstSheet="9" activeTab="9"/>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H10" i="141" l="1"/>
  <c r="C20" i="82" l="1"/>
  <c r="C19" i="82"/>
  <c r="C18" i="82"/>
  <c r="F4" i="82"/>
  <c r="C12" i="82" s="1"/>
  <c r="C17" i="82" s="1"/>
  <c r="C9" i="82" l="1"/>
  <c r="C10" i="82"/>
  <c r="C15" i="82" s="1"/>
  <c r="C7" i="82"/>
  <c r="C21" i="82" s="1"/>
  <c r="C23" i="82" s="1"/>
  <c r="C11" i="82"/>
  <c r="C16" i="82" s="1"/>
  <c r="C8"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s="1"/>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I10" i="14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s="1"/>
  <c r="J47" i="127" s="1"/>
  <c r="H46" i="127"/>
  <c r="I46" i="127" s="1"/>
  <c r="J46" i="127" s="1"/>
  <c r="H45" i="127"/>
  <c r="I45" i="127" s="1"/>
  <c r="J45" i="127" s="1"/>
  <c r="H44" i="127"/>
  <c r="I44" i="127" s="1"/>
  <c r="J44" i="127" s="1"/>
  <c r="H43" i="127"/>
  <c r="I43" i="127" s="1"/>
  <c r="J43" i="127" s="1"/>
  <c r="H42" i="127"/>
  <c r="I42" i="127" s="1"/>
  <c r="J42" i="127" s="1"/>
  <c r="H41" i="127"/>
  <c r="I41" i="127" s="1"/>
  <c r="J41" i="127" s="1"/>
  <c r="H40" i="127"/>
  <c r="I40" i="127"/>
  <c r="J40" i="127" s="1"/>
  <c r="H39" i="127"/>
  <c r="I39" i="127" s="1"/>
  <c r="J39" i="127" s="1"/>
  <c r="H38" i="127"/>
  <c r="I38" i="127"/>
  <c r="J38" i="127" s="1"/>
  <c r="H37" i="127"/>
  <c r="I37" i="127" s="1"/>
  <c r="J37" i="127" s="1"/>
  <c r="H36" i="127"/>
  <c r="I36" i="127"/>
  <c r="J36" i="127" s="1"/>
  <c r="H35" i="127"/>
  <c r="I35" i="127" s="1"/>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s="1"/>
  <c r="J11" i="127" s="1"/>
  <c r="H10" i="127"/>
  <c r="I10" i="127" s="1"/>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I18" i="100" l="1"/>
  <c r="H18" i="100" s="1"/>
  <c r="H19" i="131"/>
  <c r="I15" i="117"/>
  <c r="I9" i="117"/>
  <c r="J9" i="117" s="1"/>
  <c r="I17" i="117"/>
  <c r="J17" i="117" s="1"/>
  <c r="I22" i="97"/>
  <c r="H22" i="97" s="1"/>
  <c r="I38" i="97"/>
  <c r="H38" i="97" s="1"/>
  <c r="I54" i="97"/>
  <c r="H54" i="97" s="1"/>
  <c r="I70" i="97"/>
  <c r="J70" i="97" s="1"/>
  <c r="I86" i="97"/>
  <c r="I110" i="97"/>
  <c r="I26" i="97"/>
  <c r="H26" i="97" s="1"/>
  <c r="I58" i="97"/>
  <c r="J58" i="97" s="1"/>
  <c r="I74" i="97"/>
  <c r="I114" i="97"/>
  <c r="H114" i="97" s="1"/>
  <c r="I10" i="97"/>
  <c r="H10" i="97" s="1"/>
  <c r="I42" i="97"/>
  <c r="J42" i="97" s="1"/>
  <c r="I90" i="97"/>
  <c r="I14" i="97"/>
  <c r="H14" i="97" s="1"/>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J21" i="149" s="1"/>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J23" i="149" s="1"/>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H75" i="97" s="1"/>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40" i="97"/>
  <c r="H92" i="97"/>
  <c r="H8" i="108"/>
  <c r="H15" i="108"/>
  <c r="H11" i="105"/>
  <c r="H15" i="105"/>
  <c r="H18" i="105"/>
  <c r="H16" i="108"/>
  <c r="H18" i="108"/>
  <c r="H29" i="108"/>
  <c r="H9" i="117"/>
  <c r="H18" i="97"/>
  <c r="H34" i="97"/>
  <c r="H42" i="97"/>
  <c r="H50" i="97"/>
  <c r="H58" i="97"/>
  <c r="H62" i="97"/>
  <c r="H66" i="97"/>
  <c r="H74" i="97"/>
  <c r="H82" i="97"/>
  <c r="H86" i="97"/>
  <c r="H90" i="97"/>
  <c r="H98" i="97"/>
  <c r="H110" i="97"/>
  <c r="H28" i="108"/>
  <c r="H19" i="108"/>
  <c r="H11" i="108"/>
  <c r="H9" i="105"/>
  <c r="H13" i="105"/>
  <c r="H31" i="105"/>
  <c r="H10" i="108"/>
  <c r="H17" i="108"/>
  <c r="H11" i="117"/>
  <c r="H15" i="117"/>
  <c r="H19" i="117"/>
  <c r="H39"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95" i="98"/>
  <c r="H11" i="98"/>
  <c r="H35" i="98"/>
  <c r="H97" i="98"/>
  <c r="H12" i="98"/>
  <c r="H28" i="98"/>
  <c r="H32" i="98"/>
  <c r="H36" i="98"/>
  <c r="H44" i="98"/>
  <c r="H60" i="98"/>
  <c r="H76" i="98"/>
  <c r="H92" i="98"/>
  <c r="H100" i="98"/>
  <c r="H108" i="98"/>
  <c r="H112" i="98"/>
  <c r="H19" i="118"/>
  <c r="H26" i="149"/>
  <c r="H21" i="149"/>
  <c r="H119" i="98"/>
  <c r="H50" i="98"/>
  <c r="H11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9" i="107"/>
  <c r="J18" i="100"/>
  <c r="H14" i="100"/>
  <c r="J93" i="97"/>
  <c r="J117" i="97"/>
  <c r="J109" i="97"/>
  <c r="J85" i="97"/>
  <c r="J69" i="97"/>
  <c r="J53"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H23" i="149" l="1"/>
  <c r="J37" i="97"/>
  <c r="J112" i="97"/>
  <c r="H23" i="98"/>
  <c r="H47" i="97"/>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<sst xmlns="http://schemas.openxmlformats.org/spreadsheetml/2006/main" count="17177" uniqueCount="5639">
  <si>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</si>
  <si>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</si>
  <si>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</si>
  <si>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</si>
  <si>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</si>
  <si>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</si>
  <si>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</si>
  <si>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</si>
  <si>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</si>
  <si>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</si>
  <si>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</si>
  <si>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</si>
  <si>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</si>
  <si>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</si>
  <si>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</si>
  <si>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</si>
  <si>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</si>
  <si>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</si>
  <si>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</si>
  <si>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</si>
  <si>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</si>
  <si>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</si>
  <si>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</si>
  <si>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</si>
  <si>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</si>
  <si>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</si>
  <si>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</si>
  <si>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</si>
  <si>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</si>
  <si>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</si>
  <si>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</si>
  <si>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</si>
  <si>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</si>
  <si>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</si>
  <si>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</si>
  <si>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</si>
  <si>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</si>
  <si>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</si>
  <si>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</si>
  <si>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</si>
  <si>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</si>
  <si>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</si>
  <si>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</si>
  <si>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</si>
  <si>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</si>
  <si>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</si>
  <si>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</si>
  <si>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</si>
  <si>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</si>
  <si>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</si>
  <si>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</si>
  <si>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</si>
  <si>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</si>
  <si>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</si>
  <si>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</si>
  <si>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</si>
  <si>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</si>
  <si>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</si>
  <si>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</si>
  <si>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</si>
  <si>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</si>
  <si>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</si>
  <si>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</si>
  <si>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</si>
  <si>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</si>
  <si>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</si>
  <si>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</si>
  <si>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</si>
  <si>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</si>
  <si>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</si>
  <si>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</si>
  <si>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</si>
  <si>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</si>
  <si>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</si>
  <si>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</si>
  <si>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</si>
  <si>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</si>
  <si>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</si>
  <si>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</si>
  <si>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</si>
  <si>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</si>
  <si>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</si>
  <si>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</si>
  <si>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</si>
  <si>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</si>
  <si>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</si>
  <si>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</si>
  <si>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</si>
  <si>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</si>
  <si>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</si>
  <si>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</si>
  <si>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</si>
  <si>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</si>
  <si>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</si>
  <si>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</si>
  <si>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</si>
  <si>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</si>
  <si>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</si>
  <si>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</si>
  <si>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</si>
  <si>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</si>
  <si>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</si>
  <si>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</si>
  <si>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</si>
  <si>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</si>
  <si>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</si>
  <si>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</si>
  <si>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</si>
  <si>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</si>
  <si>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</si>
  <si>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</si>
  <si>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</si>
  <si>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</si>
  <si>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</si>
  <si>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</si>
  <si>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</si>
  <si>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</si>
  <si>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</si>
  <si>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</si>
  <si>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</si>
  <si>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</si>
  <si>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</si>
  <si>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</si>
  <si>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</si>
  <si>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</si>
  <si>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</si>
  <si>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</si>
  <si>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</si>
  <si>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</si>
  <si>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</si>
  <si>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</si>
  <si>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</si>
  <si>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</si>
  <si>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</si>
  <si>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</si>
  <si>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</si>
  <si>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</si>
  <si>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</si>
  <si>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</si>
  <si>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</si>
  <si>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</si>
  <si>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</si>
  <si>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</si>
  <si>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</si>
  <si>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</si>
  <si>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</si>
  <si>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</si>
  <si>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</si>
  <si>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</si>
  <si>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</si>
  <si>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</si>
  <si>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</si>
  <si>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</si>
  <si>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</si>
  <si>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</si>
  <si>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</si>
  <si>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</si>
  <si>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</si>
  <si>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</si>
  <si>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</si>
  <si>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</si>
  <si>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</si>
  <si>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</si>
  <si>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</si>
  <si>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</si>
  <si>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</si>
  <si>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</si>
  <si>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</si>
  <si>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</si>
  <si>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</si>
  <si>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</si>
  <si>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</si>
  <si>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</si>
  <si>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</si>
  <si>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</si>
  <si>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</si>
  <si>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</si>
  <si>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</si>
  <si>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</si>
  <si>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</si>
  <si>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</si>
  <si>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</si>
  <si>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</si>
  <si>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</si>
  <si>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</si>
  <si>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</si>
  <si>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</si>
  <si>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</si>
  <si>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</si>
  <si>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</si>
  <si>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</si>
  <si>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</si>
  <si>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</si>
  <si>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</si>
  <si>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</si>
  <si>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</si>
  <si>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</si>
  <si>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</si>
  <si>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</si>
  <si>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</si>
  <si>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</si>
  <si>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</si>
  <si>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</si>
  <si>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</si>
  <si>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</si>
  <si>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</si>
  <si>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</si>
  <si>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</si>
  <si>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</si>
  <si>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</si>
  <si>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</si>
  <si>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</si>
  <si>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</si>
  <si>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</si>
  <si>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</si>
  <si>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</si>
  <si>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</si>
  <si>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</si>
  <si>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</si>
  <si>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</si>
  <si>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</si>
  <si>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</si>
  <si>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</si>
  <si>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</si>
  <si>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</si>
  <si>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</si>
  <si>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</si>
  <si>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</si>
  <si>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</si>
  <si>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</si>
  <si>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</si>
  <si>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</si>
  <si>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</si>
  <si>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</si>
  <si>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</si>
  <si>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</si>
  <si>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</si>
  <si>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</si>
  <si>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</si>
  <si>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</si>
  <si>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</si>
  <si>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</si>
  <si>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</si>
  <si>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</si>
  <si>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</si>
  <si>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</si>
  <si>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</si>
  <si>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</si>
  <si>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</si>
  <si>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</si>
  <si>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</si>
  <si>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</si>
  <si>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</si>
  <si>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</si>
  <si>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</si>
  <si>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</si>
  <si>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</si>
  <si>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</si>
  <si>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</si>
  <si>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</si>
  <si>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</si>
  <si>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</si>
  <si>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</si>
  <si>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</si>
  <si>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</si>
  <si>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</si>
  <si>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</si>
  <si>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</si>
  <si>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</si>
  <si>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</si>
  <si>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</si>
  <si>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</si>
  <si>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</si>
  <si>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</si>
  <si>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</si>
  <si>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</si>
  <si>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</si>
  <si>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</si>
  <si>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</si>
  <si>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</si>
  <si>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</si>
  <si>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</si>
  <si>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</si>
  <si>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</si>
  <si>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</si>
  <si>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</si>
  <si>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</si>
  <si>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</si>
  <si>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</si>
  <si>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</si>
  <si>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</si>
  <si>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</si>
  <si>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</si>
  <si>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</si>
  <si>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</si>
  <si>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</si>
  <si>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</si>
  <si>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</si>
  <si>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</si>
  <si>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</si>
  <si>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</si>
  <si>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</si>
  <si>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</si>
  <si>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</si>
  <si>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</si>
  <si>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</si>
  <si>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</si>
  <si>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</si>
  <si>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</si>
  <si>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</si>
  <si>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</si>
  <si>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</si>
  <si>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</si>
  <si>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</si>
  <si>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</si>
  <si>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</si>
  <si>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</si>
  <si>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</si>
  <si>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</si>
  <si>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</si>
  <si>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</si>
  <si>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</si>
  <si>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</si>
  <si>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</si>
  <si>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</si>
  <si>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</si>
  <si>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</si>
  <si>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</si>
  <si>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</si>
  <si>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</si>
  <si>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</si>
  <si>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</si>
  <si>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</si>
  <si>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</si>
  <si>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</si>
  <si>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</si>
  <si>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</si>
  <si>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</si>
  <si>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</si>
  <si>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</si>
  <si>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</si>
  <si>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</si>
  <si>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</si>
  <si>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</si>
  <si>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</si>
  <si>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</si>
  <si>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</si>
  <si>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</si>
  <si>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</si>
  <si>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</si>
  <si>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</si>
  <si>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</si>
  <si>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</si>
  <si>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</si>
  <si>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</si>
  <si>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</si>
  <si>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</si>
  <si>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</si>
  <si>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</si>
  <si>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</si>
  <si>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</si>
  <si>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</si>
  <si>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</si>
  <si>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</si>
  <si>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</si>
  <si>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</si>
  <si>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</si>
  <si>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</si>
  <si>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</si>
  <si>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</si>
  <si>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</si>
  <si>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</si>
  <si>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</si>
  <si>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</si>
  <si>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</si>
  <si>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</si>
  <si>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</si>
  <si>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</si>
  <si>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</si>
  <si>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</si>
  <si>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</si>
  <si>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</si>
  <si>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</si>
  <si>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</si>
  <si>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</si>
  <si>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</si>
  <si>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</si>
  <si>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</si>
  <si>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</si>
  <si>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</si>
  <si>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</si>
  <si>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</si>
  <si>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</si>
  <si>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</si>
  <si>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</si>
  <si>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</si>
  <si>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</si>
  <si>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</si>
  <si>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</si>
  <si>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</si>
  <si>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</si>
  <si>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</si>
  <si>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</si>
  <si>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</si>
  <si>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</si>
  <si>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</si>
  <si>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</si>
  <si>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</si>
  <si>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</si>
  <si>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</si>
  <si>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</si>
  <si>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</si>
  <si>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</si>
  <si>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</si>
  <si>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</si>
  <si>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</si>
  <si>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</si>
  <si>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</si>
  <si>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</si>
  <si>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</si>
  <si>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</si>
  <si>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</si>
  <si>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</si>
  <si>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</si>
  <si>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</si>
  <si>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</si>
  <si>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</si>
  <si>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</si>
  <si>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</si>
  <si>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</si>
  <si>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</si>
  <si>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</si>
  <si>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</si>
  <si>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</si>
  <si>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</si>
  <si>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</si>
  <si>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</si>
  <si>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</si>
  <si>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</si>
  <si>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</si>
  <si>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</si>
  <si>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</si>
  <si>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</si>
  <si>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</si>
  <si>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</si>
  <si>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</si>
  <si>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</si>
  <si>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</si>
  <si>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</si>
  <si>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</si>
  <si>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</si>
  <si>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</si>
  <si>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</si>
  <si>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</si>
  <si>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</si>
  <si>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</si>
  <si>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</si>
  <si>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</si>
  <si>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</si>
  <si>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</si>
  <si>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</si>
  <si>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</si>
  <si>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</si>
  <si>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</si>
  <si>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</si>
  <si>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</si>
  <si>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</si>
  <si>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</si>
  <si>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</si>
  <si>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</si>
  <si>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</si>
  <si>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</si>
  <si>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</si>
  <si>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</si>
  <si>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</si>
  <si>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</si>
  <si>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</si>
  <si>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</si>
  <si>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</si>
  <si>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</si>
  <si>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</si>
  <si>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</si>
  <si>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</si>
  <si>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</si>
  <si>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</si>
  <si>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</si>
  <si>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</si>
  <si>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</si>
  <si>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</si>
  <si>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</si>
  <si>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</si>
  <si>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</si>
  <si>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</si>
  <si>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</si>
  <si>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</si>
  <si>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</si>
  <si>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</si>
  <si>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</si>
  <si>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</si>
  <si>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</si>
  <si>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</si>
  <si>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</si>
  <si>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</si>
  <si>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</si>
  <si>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</si>
  <si>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</si>
  <si>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</si>
  <si>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</si>
  <si>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</si>
  <si>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</si>
  <si>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</si>
  <si>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</si>
  <si>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</si>
  <si>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</si>
  <si>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</si>
  <si>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</si>
  <si>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</si>
  <si>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</si>
  <si>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</si>
  <si>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</si>
  <si>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</si>
  <si>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</si>
  <si>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</si>
  <si>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</si>
  <si>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</si>
  <si>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</si>
  <si>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</si>
  <si>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</si>
  <si>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</si>
  <si>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</si>
  <si>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</si>
  <si>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</si>
  <si>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</si>
  <si>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</si>
  <si>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</si>
  <si>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</si>
  <si>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</si>
  <si>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</si>
  <si>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</si>
  <si>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</si>
  <si>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</si>
  <si>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</si>
  <si>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</si>
  <si>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</si>
  <si>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</si>
  <si>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</si>
  <si>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</si>
  <si>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</si>
  <si>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</si>
  <si>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</si>
  <si>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</si>
  <si>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</si>
  <si>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</si>
  <si>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</si>
  <si>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</si>
  <si>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</si>
  <si>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</si>
  <si>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</si>
  <si>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</si>
  <si>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</si>
  <si>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</si>
  <si>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</si>
  <si>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</si>
  <si>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</si>
  <si>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</si>
  <si>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</si>
  <si>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</si>
  <si>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</si>
  <si>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</si>
  <si>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</si>
  <si>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</si>
  <si>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</si>
  <si>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</si>
  <si>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</si>
  <si>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</si>
  <si>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</si>
  <si>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</si>
  <si>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</si>
  <si>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</si>
  <si>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</si>
  <si>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</si>
  <si>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</si>
  <si>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</si>
  <si>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</si>
  <si>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</si>
  <si>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</si>
  <si>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</si>
  <si>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</si>
  <si>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</si>
  <si>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</si>
  <si>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</si>
  <si>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</si>
  <si>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</si>
  <si>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</si>
  <si>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</si>
  <si>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</si>
  <si>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</si>
  <si>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</si>
  <si>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</si>
  <si>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</si>
  <si>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</si>
  <si>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</si>
  <si>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</si>
  <si>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</si>
  <si>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</si>
  <si>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</si>
  <si>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</si>
  <si>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</si>
  <si>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</si>
  <si>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</si>
  <si>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</si>
  <si>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</si>
  <si>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</si>
  <si>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</si>
  <si>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</si>
  <si>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</si>
  <si>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</si>
  <si>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</si>
  <si>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</si>
  <si>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</si>
  <si>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</si>
  <si>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</si>
  <si>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</si>
  <si>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</si>
  <si>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</si>
  <si>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</si>
  <si>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</si>
  <si>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</si>
  <si>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</si>
  <si>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</si>
  <si>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</si>
  <si>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</si>
  <si>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</si>
  <si>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</si>
  <si>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</si>
  <si>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</si>
  <si>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</si>
  <si>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</si>
  <si>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</si>
  <si>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</si>
  <si>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</si>
  <si>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</si>
  <si>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</si>
  <si>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</si>
  <si>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</si>
  <si>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</si>
  <si>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</si>
  <si>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</si>
  <si>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</si>
  <si>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</si>
  <si>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</si>
  <si>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</si>
  <si>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</si>
  <si>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</si>
  <si>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</si>
  <si>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</si>
  <si>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</si>
  <si>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</si>
  <si>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</si>
  <si>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</si>
  <si>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</si>
  <si>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</si>
  <si>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</si>
  <si>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</si>
  <si>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</si>
  <si>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</si>
  <si>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</si>
  <si>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</si>
  <si>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</si>
  <si>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</si>
  <si>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</si>
  <si>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</si>
  <si>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</si>
  <si>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</si>
  <si>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</si>
  <si>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</si>
  <si>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</si>
  <si>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</si>
  <si>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</si>
  <si>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</si>
  <si>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</si>
  <si>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</si>
  <si>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</si>
  <si>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</si>
  <si>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</si>
  <si>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</si>
  <si>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</si>
  <si>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</si>
  <si>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</si>
  <si>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</si>
  <si>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</si>
  <si>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</si>
  <si>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</si>
  <si>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</si>
  <si>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</si>
  <si>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</si>
  <si>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</si>
  <si>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</si>
  <si>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</si>
  <si>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</si>
  <si>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</si>
  <si>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</si>
  <si>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</si>
  <si>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</si>
  <si>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</si>
  <si>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</si>
  <si>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</si>
  <si>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</si>
  <si>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</si>
  <si>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</si>
  <si>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</si>
  <si>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</si>
  <si>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</si>
  <si>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</si>
  <si>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</si>
  <si>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</si>
  <si>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</si>
  <si>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</si>
  <si>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</si>
  <si>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</si>
  <si>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</si>
  <si>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</si>
  <si>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</si>
  <si>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</si>
  <si>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</si>
  <si>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</si>
  <si>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</si>
  <si>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</si>
  <si>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</si>
  <si>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</si>
  <si>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</si>
  <si>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</si>
  <si>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</si>
  <si>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</si>
  <si>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</si>
  <si>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</si>
  <si>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</si>
  <si>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</si>
  <si>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</si>
  <si>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</si>
  <si>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</si>
  <si>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</si>
  <si>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</si>
  <si>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</si>
  <si>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</si>
  <si>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</si>
  <si>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</si>
  <si>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</si>
  <si>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</si>
  <si>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</si>
  <si>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</si>
  <si>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</si>
  <si>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</si>
  <si>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</si>
  <si>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</si>
  <si>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</si>
  <si>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</si>
  <si>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</si>
  <si>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</si>
  <si>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</si>
  <si>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</si>
  <si>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</si>
  <si>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</si>
  <si>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</si>
  <si>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</si>
  <si>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</si>
  <si>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</si>
  <si>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</si>
  <si>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</si>
  <si>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</si>
  <si>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</si>
  <si>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</si>
  <si>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</si>
  <si>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</si>
  <si>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</si>
  <si>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</si>
  <si>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</si>
  <si>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</si>
  <si>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</si>
  <si>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</si>
  <si>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</si>
  <si>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</si>
  <si>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</si>
  <si>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</si>
  <si>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</si>
  <si>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</si>
  <si>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</si>
  <si>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</si>
  <si>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</si>
  <si>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</si>
  <si>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</si>
  <si>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</si>
  <si>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</si>
  <si>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</si>
  <si>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</si>
  <si>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</si>
  <si>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</si>
  <si>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</si>
  <si>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</si>
  <si>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</si>
  <si>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</si>
  <si>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</si>
  <si>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</si>
  <si>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</si>
  <si>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</si>
  <si>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</si>
  <si>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</si>
  <si>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</si>
  <si>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</si>
  <si>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</si>
  <si>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</si>
  <si>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</si>
  <si>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</si>
  <si>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</si>
  <si>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</si>
  <si>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</si>
  <si>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</si>
  <si>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</si>
  <si>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</si>
  <si>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</si>
  <si>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</si>
  <si>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</si>
  <si>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</si>
  <si>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</si>
  <si>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</si>
  <si>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</si>
  <si>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</si>
  <si>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</si>
  <si>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</si>
  <si>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</si>
  <si>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</si>
  <si>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</si>
  <si>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</si>
  <si>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</si>
  <si>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</si>
  <si>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</si>
  <si>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</si>
  <si>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</si>
  <si>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</si>
  <si>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</si>
  <si>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</si>
  <si>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</si>
  <si>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</si>
  <si>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</si>
  <si>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</si>
  <si>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</si>
  <si>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</si>
  <si>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</si>
  <si>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</si>
  <si>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</si>
  <si>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</si>
  <si>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</si>
  <si>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</si>
  <si>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</si>
  <si>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</si>
  <si>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</si>
  <si>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</si>
  <si>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</si>
  <si>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</si>
  <si>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</si>
  <si>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</si>
  <si>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</si>
  <si>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</si>
  <si>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</si>
  <si>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</si>
  <si>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</si>
  <si>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</si>
  <si>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</si>
  <si>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</si>
  <si>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</si>
  <si>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</si>
  <si>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</si>
  <si>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</si>
  <si>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</si>
  <si>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</si>
  <si>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</si>
  <si>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</si>
  <si>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</si>
  <si>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</si>
  <si>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</si>
  <si>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</si>
  <si>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</si>
  <si>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</si>
  <si>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</si>
  <si>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</si>
  <si>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</si>
  <si>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</si>
  <si>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</si>
  <si>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</si>
  <si>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</si>
  <si>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</si>
  <si>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</si>
  <si>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</si>
  <si>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</si>
  <si>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</si>
  <si>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</si>
  <si>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</si>
  <si>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</si>
  <si>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</si>
  <si>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</si>
  <si>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</si>
  <si>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</si>
  <si>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</si>
  <si>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</si>
  <si>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</si>
  <si>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</si>
  <si>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</si>
  <si>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</si>
  <si>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</si>
  <si>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</si>
  <si>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</si>
  <si>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</si>
  <si>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</si>
  <si>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</si>
  <si>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</si>
  <si>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</si>
  <si>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</si>
  <si>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</si>
  <si>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</si>
  <si>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</si>
  <si>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</si>
  <si>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</si>
  <si>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</si>
  <si>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</si>
  <si>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</si>
  <si>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</si>
  <si>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</si>
  <si>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</si>
  <si>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</si>
  <si>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</si>
  <si>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</si>
  <si>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</si>
  <si>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</si>
  <si>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</si>
  <si>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</si>
  <si>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</si>
  <si>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</si>
  <si>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</si>
  <si>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</si>
  <si>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</si>
  <si>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</si>
  <si>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</si>
  <si>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</si>
  <si>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</si>
  <si>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</si>
  <si>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</si>
  <si>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</si>
  <si>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</si>
  <si>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</si>
  <si>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</si>
  <si>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</si>
  <si>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</si>
  <si>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</si>
  <si>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</si>
  <si>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</si>
  <si>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</si>
  <si>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</si>
  <si>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</si>
  <si>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</si>
  <si>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</si>
  <si>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</si>
  <si>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</si>
  <si>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</si>
  <si>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</si>
  <si>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</si>
  <si>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</si>
  <si>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</si>
  <si>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</si>
  <si>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</si>
  <si>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</si>
  <si>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</si>
  <si>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</si>
  <si>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</si>
  <si>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</si>
  <si>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</si>
  <si>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</si>
  <si>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</si>
  <si>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</si>
  <si>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</si>
  <si>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</si>
  <si>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</si>
  <si>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</si>
  <si>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</si>
  <si>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</si>
  <si>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</si>
  <si>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</si>
  <si>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</si>
  <si>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</si>
  <si>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</si>
  <si>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</si>
  <si>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</si>
  <si>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</si>
  <si>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</si>
  <si>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</si>
  <si>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</si>
  <si>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</si>
  <si>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</si>
  <si>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</si>
  <si>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</si>
  <si>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</si>
  <si>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</si>
  <si>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</si>
  <si>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</si>
  <si>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</si>
  <si>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</si>
  <si>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</si>
  <si>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</si>
  <si>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</si>
  <si>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</si>
  <si>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</si>
  <si>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</si>
  <si>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</si>
  <si>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</si>
  <si>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</si>
  <si>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</si>
  <si>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</si>
  <si>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</si>
  <si>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</si>
  <si>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</si>
  <si>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</si>
  <si>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</si>
  <si>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</si>
  <si>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</si>
  <si>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</si>
  <si>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</si>
  <si>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</si>
  <si>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</si>
  <si>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</si>
  <si>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</si>
  <si>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</si>
  <si>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</si>
  <si>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</si>
  <si>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</si>
  <si>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</si>
  <si>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</si>
  <si>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</si>
  <si>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</si>
  <si>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</si>
  <si>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</si>
  <si>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</si>
  <si>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</si>
  <si>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</si>
  <si>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</si>
  <si>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</si>
  <si>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</si>
  <si>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</si>
  <si>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</si>
  <si>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</si>
  <si>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</si>
  <si>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</si>
  <si>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</si>
  <si>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</si>
  <si>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</si>
  <si>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</si>
  <si>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</si>
  <si>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</si>
  <si>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</si>
  <si>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</si>
  <si>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</si>
  <si>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</si>
  <si>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</si>
  <si>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</si>
  <si>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</si>
  <si>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</si>
  <si>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</si>
  <si>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</si>
  <si>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</si>
  <si>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</si>
  <si>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</si>
  <si>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</si>
  <si>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</si>
  <si>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</si>
  <si>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</si>
  <si>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</si>
  <si>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</si>
  <si>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</si>
  <si>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</si>
  <si>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</si>
  <si>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</si>
  <si>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</si>
  <si>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</si>
  <si>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</si>
  <si>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</si>
  <si>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</si>
  <si>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</si>
  <si>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</si>
  <si>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</si>
  <si>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</si>
  <si>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</si>
  <si>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</si>
  <si>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</si>
  <si>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</si>
  <si>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</si>
  <si>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</si>
  <si>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</si>
  <si>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</si>
  <si>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</si>
  <si>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</si>
  <si>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</si>
  <si>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</si>
  <si>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</si>
  <si>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</si>
  <si>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</si>
  <si>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</si>
  <si>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</si>
  <si>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</si>
  <si>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</si>
  <si>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</si>
  <si>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</si>
  <si>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</si>
  <si>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</si>
  <si>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</si>
  <si>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</si>
  <si>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</si>
  <si>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</si>
  <si>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</si>
  <si>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</si>
  <si>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</si>
  <si>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</si>
  <si>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</si>
  <si>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</si>
  <si>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</si>
  <si>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</si>
  <si>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</si>
  <si>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</si>
  <si>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</si>
  <si>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</si>
  <si>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</si>
  <si>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</si>
  <si>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</si>
  <si>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</si>
  <si>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</si>
  <si>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</si>
  <si>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</si>
  <si>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</si>
  <si>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</si>
  <si>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</si>
  <si>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</si>
  <si>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</si>
  <si>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</si>
  <si>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</si>
  <si>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</si>
  <si>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</si>
  <si>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</si>
  <si>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</si>
  <si>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</si>
  <si>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</si>
  <si>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</si>
  <si>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</si>
  <si>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</si>
  <si>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</si>
  <si>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</si>
  <si>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</si>
  <si>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</si>
  <si>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</si>
  <si>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</si>
  <si>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</si>
  <si>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</si>
  <si>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</si>
  <si>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</si>
  <si>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</si>
  <si>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</si>
  <si>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</si>
  <si>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</si>
  <si>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</si>
  <si>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</si>
  <si>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</si>
  <si>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</si>
  <si>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</si>
  <si>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</si>
  <si>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</si>
  <si>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</si>
  <si>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</si>
  <si>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</si>
  <si>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</si>
  <si>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</si>
  <si>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</si>
  <si>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</si>
  <si>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</si>
  <si>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</si>
  <si>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</si>
  <si>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</si>
  <si>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</si>
  <si>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</si>
  <si>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</si>
  <si>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</si>
  <si>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</si>
  <si>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</si>
  <si>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</si>
  <si>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</si>
  <si>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</si>
  <si>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</si>
  <si>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</si>
  <si>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</si>
  <si>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</si>
  <si>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</si>
  <si>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</si>
  <si>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</si>
  <si>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</si>
  <si>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</si>
  <si>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</si>
  <si>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</si>
  <si>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</si>
  <si>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</si>
  <si>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</si>
  <si>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</si>
  <si>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</si>
  <si>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</si>
  <si>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</si>
  <si>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</si>
  <si>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</si>
  <si>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</si>
  <si>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</si>
  <si>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</si>
  <si>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</si>
  <si>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</si>
  <si>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</si>
  <si>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</si>
  <si>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</si>
  <si>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</si>
  <si>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</si>
  <si>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</si>
  <si>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</si>
  <si>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</si>
  <si>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</si>
  <si>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</si>
  <si>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</si>
  <si>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</si>
  <si>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</si>
  <si>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</si>
  <si>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</si>
  <si>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</si>
  <si>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</si>
  <si>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</si>
  <si>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</si>
  <si>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</si>
  <si>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</si>
  <si>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</si>
  <si>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</si>
  <si>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</si>
  <si>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</si>
  <si>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</si>
  <si>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</si>
  <si>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</si>
  <si>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</si>
  <si>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</si>
  <si>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</si>
  <si>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</si>
  <si>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</si>
  <si>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</si>
  <si>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</si>
  <si>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</si>
  <si>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</si>
  <si>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</si>
  <si>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</si>
  <si>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</si>
  <si>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</si>
  <si>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</si>
  <si>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</si>
  <si>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</si>
  <si>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</si>
  <si>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</si>
  <si>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</si>
  <si>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</si>
  <si>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</si>
  <si>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</si>
  <si>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</si>
  <si>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</si>
  <si>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</si>
  <si>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</si>
  <si>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</si>
  <si>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</si>
  <si>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</si>
  <si>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</si>
  <si>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</si>
  <si>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</si>
  <si>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</si>
  <si>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</si>
  <si>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</si>
  <si>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</si>
  <si>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</si>
  <si>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</si>
  <si>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</si>
  <si>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</si>
  <si>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</si>
  <si>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</si>
  <si>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</si>
  <si>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</si>
  <si>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</si>
  <si>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</si>
  <si>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</si>
  <si>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</si>
  <si>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</si>
  <si>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</si>
  <si>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</si>
  <si>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</si>
  <si>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</si>
  <si>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</si>
  <si>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</si>
  <si>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</si>
  <si>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</si>
  <si>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</si>
  <si>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</si>
  <si>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</si>
  <si>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</si>
  <si>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</si>
  <si>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</si>
  <si>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</si>
  <si>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</si>
  <si>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</si>
  <si>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</si>
  <si>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</si>
  <si>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</si>
  <si>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</si>
  <si>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</si>
  <si>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</si>
  <si>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</si>
  <si>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</si>
  <si>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</si>
  <si>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</si>
  <si>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</si>
  <si>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</si>
  <si>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</si>
  <si>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</si>
  <si>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</si>
  <si>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</si>
  <si>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</si>
  <si>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</si>
  <si>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</si>
  <si>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</si>
  <si>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</si>
  <si>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</si>
  <si>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</si>
  <si>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</si>
  <si>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</si>
  <si>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</si>
  <si>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</si>
  <si>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</si>
  <si>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</si>
  <si>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</si>
  <si>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</si>
  <si>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</si>
  <si>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</si>
  <si>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</si>
  <si>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</si>
  <si>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</si>
  <si>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</si>
  <si>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</si>
  <si>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</si>
  <si>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</si>
  <si>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</si>
  <si>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</si>
  <si>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</si>
  <si>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</si>
  <si>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</si>
  <si>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</si>
  <si>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</si>
  <si>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</si>
  <si>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</si>
  <si>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</si>
  <si>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</si>
  <si>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</si>
  <si>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</si>
  <si>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</si>
  <si>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</si>
  <si>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</si>
  <si>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</si>
  <si>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</si>
  <si>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</si>
  <si>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</si>
  <si>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</si>
  <si>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</si>
  <si>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</si>
  <si>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</si>
  <si>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</si>
  <si>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</si>
  <si>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</si>
  <si>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</si>
  <si>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</si>
  <si>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</si>
  <si>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</si>
  <si>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</si>
  <si>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</si>
  <si>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</si>
  <si>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</si>
  <si>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</si>
  <si>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</si>
  <si>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</si>
  <si>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</si>
  <si>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</si>
  <si>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</si>
  <si>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</si>
  <si>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</si>
  <si>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</si>
  <si>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</si>
  <si>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</si>
  <si>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</si>
  <si>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</si>
  <si>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</si>
  <si>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</si>
  <si>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</si>
  <si>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</si>
  <si>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</si>
  <si>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</si>
  <si>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</si>
  <si>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</si>
  <si>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</si>
  <si>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</si>
  <si>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</si>
  <si>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</si>
  <si>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</si>
  <si>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</si>
  <si>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</si>
  <si>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</si>
  <si>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</si>
  <si>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</si>
  <si>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</si>
  <si>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</si>
  <si>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</si>
  <si>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</si>
  <si>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</si>
  <si>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</si>
  <si>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</si>
  <si>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</si>
  <si>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</si>
  <si>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</si>
  <si>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</si>
  <si>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</si>
  <si>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</si>
  <si>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</si>
  <si>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</si>
  <si>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</si>
  <si>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</si>
  <si>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</si>
  <si>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</si>
  <si>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</si>
  <si>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</si>
  <si>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</si>
  <si>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</si>
  <si>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</si>
  <si>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</si>
  <si>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</si>
  <si>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</si>
  <si>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</si>
  <si>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</si>
  <si>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</si>
  <si>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</si>
  <si>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</si>
  <si>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</si>
  <si>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</si>
  <si>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</si>
  <si>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</si>
  <si>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</si>
  <si>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</si>
  <si>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</si>
  <si>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</si>
  <si>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</si>
  <si>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</si>
  <si>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</si>
  <si>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</si>
  <si>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</si>
  <si>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</si>
  <si>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</si>
  <si>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</si>
  <si>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</si>
  <si>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</si>
  <si>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</si>
  <si>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</si>
  <si>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</si>
  <si>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</si>
  <si>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</si>
  <si>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</si>
  <si>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</si>
  <si>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</si>
  <si>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</si>
  <si>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</si>
  <si>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</si>
  <si>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</si>
  <si>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</si>
  <si>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</si>
  <si>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</si>
  <si>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</si>
  <si>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</si>
  <si>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</si>
  <si>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</si>
  <si>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</si>
  <si>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</si>
  <si>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</si>
  <si>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</si>
  <si>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</si>
  <si>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</si>
  <si>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</si>
  <si>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</si>
  <si>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</si>
  <si>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</si>
  <si>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</si>
  <si>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</si>
  <si>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</si>
  <si>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</si>
  <si>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</si>
  <si>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</si>
  <si>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</si>
  <si>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</si>
  <si>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</si>
  <si>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</si>
  <si>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</si>
  <si>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</si>
  <si>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</si>
  <si>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</si>
  <si>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</si>
  <si>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</si>
  <si>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</si>
  <si>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</si>
  <si>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</si>
  <si>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</si>
  <si>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</si>
  <si>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</si>
  <si>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</si>
  <si>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</si>
  <si>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</si>
  <si>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</si>
  <si>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</si>
  <si>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</si>
  <si>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</si>
  <si>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</si>
  <si>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</si>
  <si>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</si>
  <si>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</si>
  <si>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</si>
  <si>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</si>
  <si>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</si>
  <si>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</si>
  <si>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</si>
  <si>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</si>
  <si>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</si>
  <si>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</si>
  <si>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</si>
  <si>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</si>
  <si>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</si>
  <si>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</si>
  <si>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</si>
  <si>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</si>
  <si>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</si>
  <si>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</si>
  <si>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</si>
  <si>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</si>
  <si>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</si>
  <si>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</si>
  <si>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</si>
  <si>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</si>
  <si>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</si>
  <si>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</si>
  <si>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</si>
  <si>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</si>
  <si>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</si>
  <si>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</si>
  <si>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</si>
  <si>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</si>
  <si>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</si>
  <si>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</si>
  <si>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</si>
  <si>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</si>
  <si>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</si>
  <si>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</si>
  <si>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</si>
  <si>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</si>
  <si>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</si>
  <si>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</si>
  <si>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</si>
  <si>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</si>
  <si>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</si>
  <si>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</si>
  <si>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</si>
  <si>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</si>
  <si>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</si>
  <si>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</si>
  <si>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</si>
  <si>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</si>
  <si>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</si>
  <si>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</si>
  <si>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</si>
  <si>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</si>
  <si>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</si>
  <si>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</si>
  <si>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</si>
  <si>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</si>
  <si>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</si>
  <si>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</si>
  <si>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</si>
  <si>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</si>
  <si>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</si>
  <si>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</si>
  <si>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</si>
  <si>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</si>
  <si>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</si>
  <si>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</si>
  <si>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</si>
  <si>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</si>
  <si>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</si>
  <si>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</si>
  <si>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</si>
  <si>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</si>
  <si>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</si>
  <si>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</si>
  <si>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</si>
  <si>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</si>
  <si>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</si>
  <si>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</si>
  <si>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</si>
  <si>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</si>
  <si>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</si>
  <si>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</si>
  <si>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</si>
  <si>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</si>
  <si>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</si>
  <si>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</si>
  <si>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</si>
  <si>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</si>
  <si>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</si>
  <si>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</si>
  <si>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</si>
  <si>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</si>
  <si>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</si>
  <si>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</si>
  <si>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</si>
  <si>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</si>
  <si>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</si>
  <si>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</si>
  <si>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</si>
  <si>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</si>
  <si>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</si>
  <si>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</si>
  <si>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</si>
  <si>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</si>
  <si>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</si>
  <si>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</si>
  <si>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</si>
  <si>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</si>
  <si>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</si>
  <si>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</si>
  <si>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</si>
  <si>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</si>
  <si>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</si>
  <si>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</si>
  <si>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</si>
  <si>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</si>
  <si>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</si>
  <si>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</si>
  <si>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</si>
  <si>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</si>
  <si>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</si>
  <si>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</si>
  <si>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</si>
  <si>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</si>
  <si>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</si>
  <si>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</si>
  <si>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</si>
  <si>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</si>
  <si>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</si>
  <si>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</si>
  <si>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</si>
  <si>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</si>
  <si>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</si>
  <si>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</si>
  <si>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</si>
  <si>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</si>
  <si>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</si>
  <si>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</si>
  <si>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</si>
  <si>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</si>
  <si>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</si>
  <si>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</si>
  <si>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</si>
  <si>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</si>
  <si>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</si>
  <si>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</si>
  <si>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</si>
  <si>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</si>
  <si>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</si>
  <si>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</si>
  <si>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</si>
  <si>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</si>
  <si>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</si>
  <si>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</si>
  <si>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</si>
  <si>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</si>
  <si>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</si>
  <si>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</si>
  <si>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</si>
  <si>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</si>
  <si>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</si>
  <si>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</si>
  <si>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</si>
  <si>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</si>
  <si>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</si>
  <si>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</si>
  <si>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</si>
  <si>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</si>
  <si>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</si>
  <si>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</si>
  <si>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</si>
  <si>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</si>
  <si>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</si>
  <si>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</si>
  <si>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</si>
  <si>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</si>
  <si>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</si>
  <si>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</si>
  <si>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</si>
  <si>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</si>
  <si>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</si>
  <si>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</si>
  <si>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</si>
  <si>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</si>
  <si>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</si>
  <si>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</si>
  <si>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</si>
  <si>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</si>
  <si>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</si>
  <si>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</si>
  <si>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</si>
  <si>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</si>
  <si>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</si>
  <si>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</si>
  <si>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</si>
  <si>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</si>
  <si>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</si>
  <si>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</si>
  <si>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</si>
  <si>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</si>
  <si>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</si>
  <si>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</si>
  <si>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</si>
  <si>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</si>
  <si>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</si>
  <si>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</si>
  <si>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</si>
  <si>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</si>
  <si>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</si>
  <si>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</si>
  <si>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</si>
  <si>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</si>
  <si>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</si>
  <si>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</si>
  <si>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</si>
  <si>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</si>
  <si>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</si>
  <si>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</si>
  <si>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</si>
  <si>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</si>
  <si>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</si>
  <si>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</si>
  <si>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</si>
  <si>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</si>
  <si>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</si>
  <si>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</si>
  <si>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</si>
  <si>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</si>
  <si>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</si>
  <si>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</si>
  <si>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</si>
  <si>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</si>
  <si>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</si>
  <si>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</si>
  <si>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</si>
  <si>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</si>
  <si>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</si>
  <si>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</si>
  <si>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</si>
  <si>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</si>
  <si>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</si>
  <si>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</si>
  <si>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</si>
  <si>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</si>
  <si>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</si>
  <si>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</si>
  <si>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</si>
  <si>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</si>
  <si>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</si>
  <si>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</si>
  <si>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</si>
  <si>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</si>
  <si>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</si>
  <si>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</si>
  <si>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</si>
  <si>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</si>
  <si>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</si>
  <si>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</si>
  <si>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</si>
  <si>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</si>
  <si>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</si>
  <si>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</si>
  <si>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</si>
  <si>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</si>
  <si>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</si>
  <si>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</si>
  <si>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</si>
  <si>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</si>
  <si>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</si>
  <si>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</si>
  <si>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</si>
  <si>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</si>
  <si>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</si>
  <si>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</si>
  <si>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</si>
  <si>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</si>
  <si>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</si>
  <si>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</si>
  <si>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</si>
  <si>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</si>
  <si>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</si>
  <si>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</si>
  <si>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</si>
  <si>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</si>
  <si>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</si>
  <si>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</si>
  <si>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</si>
  <si>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</si>
  <si>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</si>
  <si>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</si>
  <si>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</si>
  <si>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</si>
  <si>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</si>
  <si>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</si>
  <si>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</si>
  <si>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</si>
  <si>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</si>
  <si>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</si>
  <si>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</si>
  <si>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</si>
  <si>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</si>
  <si>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</si>
  <si>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</si>
  <si>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</si>
  <si>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</si>
  <si>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</si>
  <si>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</si>
  <si>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</si>
  <si>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</si>
  <si>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</si>
  <si>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</si>
  <si>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</si>
  <si>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</si>
  <si>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</si>
  <si>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</si>
  <si>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</si>
  <si>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</si>
  <si>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</si>
  <si>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</si>
  <si>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</si>
  <si>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</si>
  <si>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</si>
  <si>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</si>
  <si>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</si>
  <si>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</si>
  <si>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</si>
  <si>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</si>
  <si>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</si>
  <si>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</si>
  <si>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</si>
  <si>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</si>
  <si>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</si>
  <si>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</si>
  <si>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</si>
  <si>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</si>
  <si>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</si>
  <si>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</si>
  <si>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</si>
  <si>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</si>
  <si>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</si>
  <si>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</si>
  <si>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</si>
  <si>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</si>
  <si>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</si>
  <si>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</si>
  <si>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</si>
  <si>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</si>
  <si>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</si>
  <si>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</si>
  <si>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</si>
  <si>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</si>
  <si>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</si>
  <si>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</si>
  <si>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</si>
  <si>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</si>
  <si>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</si>
  <si>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</si>
  <si>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</si>
  <si>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</si>
  <si>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</si>
  <si>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</si>
  <si>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</si>
  <si>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</si>
  <si>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</si>
  <si>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</si>
  <si>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</si>
  <si>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</si>
  <si>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</si>
  <si>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</si>
  <si>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</si>
  <si>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</si>
  <si>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</si>
  <si>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</si>
  <si>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</si>
  <si>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</si>
  <si>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</si>
  <si>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</si>
  <si>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</si>
  <si>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</si>
  <si>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</si>
  <si>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</si>
  <si>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</si>
  <si>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</si>
  <si>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</si>
  <si>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</si>
  <si>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</si>
  <si>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</si>
  <si>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</si>
  <si>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</si>
  <si>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</si>
  <si>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</si>
  <si>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</si>
  <si>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</si>
  <si>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</si>
  <si>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</si>
  <si>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</si>
  <si>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</si>
  <si>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</si>
  <si>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</si>
  <si>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</si>
  <si>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</si>
  <si>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</si>
  <si>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</si>
  <si>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</si>
  <si>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</si>
  <si>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</si>
  <si>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</si>
  <si>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</si>
  <si>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</si>
  <si>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</si>
  <si>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</si>
  <si>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</si>
  <si>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</si>
  <si>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</si>
  <si>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</si>
  <si>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</si>
  <si>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</si>
  <si>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</si>
  <si>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</si>
  <si>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</si>
  <si>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</si>
  <si>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</si>
  <si>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</si>
  <si>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</si>
  <si>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</si>
  <si>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</si>
  <si>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</si>
  <si>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</si>
  <si>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</si>
  <si>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</si>
  <si>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</si>
  <si>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</si>
  <si>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</si>
  <si>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</si>
  <si>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</si>
  <si>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</si>
  <si>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</si>
  <si>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</si>
  <si>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</si>
  <si>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</si>
  <si>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</si>
  <si>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</si>
  <si>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</si>
  <si>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</si>
  <si>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</si>
  <si>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</si>
  <si>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</si>
  <si>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</si>
  <si>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</si>
  <si>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</si>
  <si>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</si>
  <si>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</si>
  <si>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</si>
  <si>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</si>
  <si>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</si>
  <si>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</si>
  <si>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</si>
  <si>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</si>
  <si>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</si>
  <si>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</si>
  <si>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</si>
  <si>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</si>
  <si>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</si>
  <si>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</si>
  <si>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</si>
  <si>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</si>
  <si>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</si>
  <si>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</si>
  <si>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</si>
  <si>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</si>
  <si>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</si>
  <si>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</si>
  <si>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</si>
  <si>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</si>
  <si>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</si>
  <si>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</si>
  <si>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</si>
  <si>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</si>
  <si>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</si>
  <si>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</si>
  <si>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</si>
  <si>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</si>
  <si>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</si>
  <si>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</si>
  <si>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</si>
  <si>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</si>
  <si>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</si>
  <si>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</si>
  <si>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</si>
  <si>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</si>
  <si>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</si>
  <si>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</si>
  <si>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</si>
  <si>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</si>
  <si>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</si>
  <si>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</si>
  <si>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</si>
  <si>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</si>
  <si>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</si>
  <si>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</si>
  <si>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</si>
  <si>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</si>
  <si>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</si>
  <si>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</si>
  <si>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</si>
  <si>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</si>
  <si>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</si>
  <si>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</si>
  <si>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</si>
  <si>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</si>
  <si>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</si>
  <si>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</si>
  <si>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</si>
  <si>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</si>
  <si>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</si>
  <si>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</si>
  <si>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</si>
  <si>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</si>
  <si>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</si>
  <si>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</si>
  <si>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</si>
  <si>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</si>
  <si>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</si>
  <si>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</si>
  <si>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</si>
  <si>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</si>
  <si>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</si>
  <si>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</si>
  <si>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</si>
  <si>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</si>
  <si>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</si>
  <si>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</si>
  <si>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</si>
  <si>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</si>
  <si>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</si>
  <si>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</si>
  <si>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</si>
  <si>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</si>
  <si>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</si>
  <si>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</si>
  <si>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</si>
  <si>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</si>
  <si>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</si>
  <si>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</si>
  <si>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</si>
  <si>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</si>
  <si>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</si>
  <si>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</si>
  <si>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</si>
  <si>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</si>
  <si>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</si>
  <si>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</si>
  <si>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</si>
  <si>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</si>
  <si>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</si>
  <si>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</si>
  <si>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</si>
  <si>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</si>
  <si>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</si>
  <si>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</si>
  <si>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</si>
  <si>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</si>
  <si>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</si>
  <si>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</si>
  <si>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</si>
  <si>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</si>
  <si>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</si>
  <si>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</si>
  <si>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</si>
  <si>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</si>
  <si>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</si>
  <si>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</si>
  <si>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</si>
  <si>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</si>
  <si>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</si>
  <si>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</si>
  <si>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</si>
  <si>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</si>
  <si>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</si>
  <si>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</si>
  <si>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</si>
  <si>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</si>
  <si>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</si>
  <si>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</si>
  <si>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</si>
  <si>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</si>
  <si>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</si>
  <si>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</si>
  <si>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</si>
  <si>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</si>
  <si>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</si>
  <si>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</si>
  <si>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</si>
  <si>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</si>
  <si>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</si>
  <si>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</si>
  <si>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</si>
  <si>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</si>
  <si>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</si>
  <si>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</si>
  <si>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</si>
  <si>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</si>
  <si>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</si>
  <si>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</si>
  <si>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</si>
  <si>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</si>
  <si>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</si>
  <si>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</si>
  <si>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</si>
  <si>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</si>
  <si>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</si>
  <si>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</si>
  <si>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</si>
  <si>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</si>
  <si>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</si>
  <si>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</si>
  <si>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</si>
  <si>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</si>
  <si>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</si>
  <si>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</si>
  <si>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</si>
  <si>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</si>
  <si>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</si>
  <si>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</si>
  <si>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</si>
  <si>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</si>
  <si>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</si>
  <si>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</si>
  <si>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</si>
  <si>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</si>
  <si>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</si>
  <si>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</si>
  <si>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</si>
  <si>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</si>
  <si>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</si>
  <si>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</si>
  <si>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</si>
  <si>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</si>
  <si>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</si>
  <si>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</si>
  <si>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</si>
  <si>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</si>
  <si>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</si>
  <si>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</si>
  <si>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</si>
  <si>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</si>
  <si>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</si>
  <si>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</si>
  <si>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</si>
  <si>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</si>
  <si>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</si>
  <si>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</si>
  <si>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</si>
  <si>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</si>
  <si>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</si>
  <si>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</si>
  <si>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</si>
  <si>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</si>
  <si>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</si>
  <si>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</si>
  <si>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</si>
  <si>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</si>
  <si>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</si>
  <si>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</si>
  <si>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</si>
  <si>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</si>
  <si>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</si>
  <si>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</si>
  <si>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</si>
  <si>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</si>
  <si>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</si>
  <si>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</si>
  <si>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</si>
  <si>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</si>
  <si>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</si>
  <si>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</si>
  <si>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</si>
  <si>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</si>
  <si>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</si>
  <si>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</si>
  <si>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</si>
  <si>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</si>
  <si>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</si>
  <si>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</si>
  <si>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</si>
  <si>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</si>
  <si>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</si>
  <si>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</si>
  <si>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</si>
  <si>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</si>
  <si>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</si>
  <si>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</si>
  <si>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</si>
  <si>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</si>
  <si>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</si>
  <si>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</si>
  <si>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</si>
  <si>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</si>
  <si>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</si>
  <si>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</si>
  <si>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</si>
  <si>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</si>
  <si>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</si>
  <si>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</si>
  <si>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</si>
  <si>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</si>
  <si>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</si>
  <si>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</si>
  <si>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</si>
  <si>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</si>
  <si>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</si>
  <si>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</si>
  <si>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</si>
  <si>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</si>
  <si>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</si>
  <si>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</si>
  <si>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</si>
  <si>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</si>
  <si>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</si>
  <si>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</si>
  <si>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</si>
  <si>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</si>
  <si>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</si>
  <si>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</si>
  <si>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</si>
  <si>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</si>
  <si>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</si>
  <si>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</si>
  <si>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</si>
  <si>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</si>
  <si>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</si>
  <si>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</si>
  <si>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</si>
  <si>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</si>
  <si>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</si>
  <si>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</si>
  <si>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</si>
  <si>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</si>
  <si>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</si>
  <si>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</si>
  <si>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</si>
  <si>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</si>
  <si>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</si>
  <si>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</si>
  <si>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</si>
  <si>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</si>
  <si>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</si>
  <si>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</si>
  <si>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</si>
  <si>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</si>
  <si>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</si>
  <si>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</si>
  <si>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</si>
  <si>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</si>
  <si>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</si>
  <si>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</si>
  <si>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</si>
  <si>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</si>
  <si>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</si>
  <si>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</si>
  <si>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</si>
  <si>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</si>
  <si>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</si>
  <si>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</si>
  <si>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</si>
  <si>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</si>
  <si>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</si>
  <si>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</si>
  <si>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</si>
  <si>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</si>
  <si>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</si>
  <si>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</si>
  <si>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</si>
  <si>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</si>
  <si>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</si>
  <si>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</si>
  <si>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</si>
  <si>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</si>
  <si>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</si>
  <si>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</si>
  <si>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</si>
  <si>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</si>
  <si>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</si>
  <si>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</si>
  <si>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</si>
  <si>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</si>
  <si>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</si>
  <si>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</si>
  <si>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</si>
  <si>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</si>
  <si>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</si>
  <si>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</si>
  <si>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</si>
  <si>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</si>
  <si>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</si>
  <si>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</si>
  <si>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</si>
  <si>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</si>
  <si>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</si>
  <si>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</si>
  <si>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</si>
  <si>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</si>
  <si>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</si>
  <si>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</si>
  <si>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</si>
  <si>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</si>
  <si>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</si>
  <si>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</si>
  <si>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</si>
  <si>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</si>
  <si>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</si>
  <si>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</si>
  <si>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</si>
  <si>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</si>
  <si>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</si>
  <si>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</si>
  <si>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</si>
  <si>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</si>
  <si>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</si>
  <si>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</si>
  <si>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</si>
  <si>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</si>
  <si>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</si>
  <si>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</si>
  <si>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</si>
  <si>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</si>
  <si>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</si>
  <si>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</si>
  <si>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</si>
  <si>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</si>
  <si>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</si>
  <si>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</si>
  <si>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</si>
  <si>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</si>
  <si>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</si>
  <si>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</si>
  <si>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</si>
  <si>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</si>
  <si>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</si>
  <si>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</si>
  <si>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</si>
  <si>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</si>
  <si>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</si>
  <si>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</si>
  <si>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</si>
  <si>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</si>
  <si>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</si>
  <si>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</si>
  <si>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</si>
  <si>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</si>
  <si>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</si>
  <si>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</si>
  <si>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</si>
  <si>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</si>
  <si>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</si>
  <si>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</si>
  <si>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</si>
  <si>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</si>
  <si>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</si>
  <si>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</si>
  <si>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</si>
  <si>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</si>
  <si>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</si>
  <si>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</si>
  <si>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</si>
  <si>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</si>
  <si>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</si>
  <si>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</si>
  <si>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</si>
  <si>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</si>
  <si>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</si>
  <si>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</si>
  <si>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</si>
  <si>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</si>
  <si>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</si>
  <si>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</si>
  <si>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</si>
  <si>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</si>
  <si>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</si>
  <si>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</si>
  <si>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</si>
  <si>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</si>
  <si>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</si>
  <si>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</si>
  <si>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</si>
  <si>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</si>
  <si>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</si>
  <si>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</si>
  <si>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</si>
  <si>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</si>
  <si>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</si>
  <si>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</si>
  <si>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</si>
  <si>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</si>
  <si>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</si>
  <si>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</si>
  <si>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</si>
  <si>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</si>
  <si>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</si>
  <si>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</si>
  <si>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</si>
  <si>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</si>
  <si>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</si>
  <si>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</si>
  <si>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</si>
  <si>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</si>
  <si>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</si>
  <si>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</si>
  <si>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</si>
  <si>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</si>
  <si>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</si>
  <si>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</si>
  <si>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</si>
  <si>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</si>
  <si>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</si>
  <si>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</si>
  <si>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</si>
  <si>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</si>
  <si>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</si>
  <si>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</si>
  <si>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</si>
  <si>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</si>
  <si>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</si>
  <si>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</si>
  <si>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</si>
  <si>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</si>
  <si>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</si>
  <si>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</si>
  <si>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</si>
  <si>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</si>
  <si>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</si>
  <si>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</si>
  <si>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</si>
  <si>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</si>
  <si>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</si>
  <si>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</si>
  <si>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</si>
  <si>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</si>
  <si>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</si>
  <si>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</si>
  <si>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</si>
  <si>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</si>
  <si>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</si>
  <si>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</si>
  <si>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</si>
  <si>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</si>
  <si>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</si>
  <si>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</si>
  <si>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</si>
  <si>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</si>
  <si>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</si>
  <si>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</si>
  <si>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</si>
  <si>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</si>
  <si>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</si>
  <si>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</si>
  <si>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</si>
  <si>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</si>
  <si>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</si>
  <si>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</si>
  <si>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</si>
  <si>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</si>
  <si>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</si>
  <si>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</si>
  <si>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</si>
  <si>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</si>
  <si>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</si>
  <si>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</si>
  <si>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</si>
  <si>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</si>
  <si>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</si>
  <si>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</si>
  <si>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</si>
  <si>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</si>
  <si>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</si>
  <si>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</si>
  <si>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</si>
  <si>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</si>
  <si>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</si>
  <si>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</si>
  <si>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</si>
  <si>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</si>
  <si>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</si>
  <si>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</si>
  <si>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</si>
  <si>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</si>
  <si>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</si>
  <si>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</si>
  <si>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</si>
  <si>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</si>
  <si>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</si>
  <si>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</si>
  <si>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</si>
  <si>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</si>
  <si>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</si>
  <si>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</si>
  <si>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</si>
  <si>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</si>
  <si>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</si>
  <si>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</si>
  <si>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</si>
  <si>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</si>
  <si>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</si>
  <si>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</si>
  <si>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</si>
  <si>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</si>
  <si>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</si>
  <si>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</si>
  <si>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</si>
  <si>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</si>
  <si>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</si>
  <si>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</si>
  <si>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</si>
  <si>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</si>
  <si>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</si>
  <si>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</si>
  <si>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</si>
  <si>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</si>
  <si>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</si>
  <si>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</si>
  <si>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</si>
  <si>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</si>
  <si>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</si>
  <si>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</si>
  <si>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</si>
  <si>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</si>
  <si>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</si>
  <si>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</si>
  <si>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</si>
  <si>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</si>
  <si>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</si>
  <si>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</si>
  <si>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</si>
  <si>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</si>
  <si>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</si>
  <si>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</si>
  <si>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</si>
  <si>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</si>
  <si>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</si>
  <si>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</si>
  <si>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</si>
  <si>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</si>
  <si>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</si>
  <si>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</si>
  <si>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</si>
  <si>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</si>
  <si>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</si>
  <si>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</si>
  <si>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</si>
  <si>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</si>
  <si>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</si>
  <si>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</si>
  <si>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</si>
  <si>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</si>
  <si>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</si>
  <si>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</si>
  <si>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</si>
  <si>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</si>
  <si>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</si>
  <si>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</si>
  <si>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</si>
  <si>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</si>
  <si>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</si>
  <si>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</si>
  <si>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</si>
  <si>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</si>
  <si>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</si>
  <si>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</si>
  <si>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</si>
  <si>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</si>
  <si>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</si>
  <si>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</si>
  <si>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</si>
  <si>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</si>
  <si>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</si>
  <si>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</si>
  <si>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</si>
  <si>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</si>
  <si>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</si>
  <si>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</si>
  <si>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</si>
  <si>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</si>
  <si>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</si>
  <si>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</si>
  <si>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</si>
  <si>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</si>
  <si>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</si>
  <si>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</si>
  <si>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</si>
  <si>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</si>
  <si>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</si>
  <si>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</si>
  <si>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</si>
  <si>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</si>
  <si>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</si>
  <si>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</si>
  <si>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</si>
  <si>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</si>
  <si>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</si>
  <si>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</si>
  <si>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</si>
  <si>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</si>
  <si>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</si>
  <si>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</si>
  <si>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</si>
  <si>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</si>
  <si>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</si>
  <si>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</si>
  <si>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</si>
  <si>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</si>
  <si>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</si>
  <si>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</si>
  <si>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</si>
  <si>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</si>
  <si>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</si>
  <si>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</si>
  <si>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</si>
  <si>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</si>
  <si>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</si>
  <si>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</si>
  <si>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</si>
  <si>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</si>
  <si>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</si>
  <si>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</si>
  <si>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</si>
  <si>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</si>
  <si>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</si>
  <si>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</si>
  <si>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</si>
  <si>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</si>
  <si>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</si>
  <si>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</si>
  <si>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</si>
  <si>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</si>
  <si>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</si>
  <si>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</si>
  <si>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</si>
  <si>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</si>
  <si>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</si>
  <si>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</si>
  <si>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</si>
  <si>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</si>
  <si>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</si>
  <si>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</si>
  <si>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</si>
  <si>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</si>
  <si>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</si>
  <si>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</si>
  <si>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</si>
  <si>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</si>
  <si>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</si>
  <si>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</si>
  <si>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</si>
  <si>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</si>
  <si>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</si>
  <si>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</si>
  <si>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</si>
  <si>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</si>
  <si>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</si>
  <si>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</si>
  <si>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</si>
  <si>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</si>
  <si>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</si>
  <si>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</si>
  <si>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</si>
  <si>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</si>
  <si>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</si>
  <si>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</si>
  <si>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</si>
  <si>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</si>
  <si>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</si>
  <si>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</si>
  <si>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</si>
  <si>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</si>
  <si>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</si>
  <si>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</si>
  <si>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</si>
  <si>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</si>
  <si>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</si>
  <si>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</si>
  <si>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</si>
  <si>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</si>
  <si>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</si>
  <si>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</si>
  <si>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</si>
  <si>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</si>
  <si>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</si>
  <si>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</si>
  <si>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</si>
  <si>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</si>
  <si>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</si>
  <si>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</si>
  <si>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</si>
  <si>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</si>
  <si>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</si>
  <si>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</si>
  <si>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</si>
  <si>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</si>
  <si>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</si>
  <si>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</si>
  <si>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</si>
  <si>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</si>
  <si>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</si>
  <si>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</si>
  <si>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</si>
  <si>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</si>
  <si>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</si>
  <si>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</si>
  <si>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</si>
  <si>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</si>
  <si>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</si>
  <si>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</si>
  <si>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</si>
  <si>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</si>
  <si>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</si>
  <si>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</si>
  <si>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</si>
  <si>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</si>
  <si>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</si>
  <si>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</si>
  <si>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</si>
  <si>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</si>
  <si>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</si>
  <si>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</si>
  <si>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</si>
  <si>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</si>
  <si>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</si>
  <si>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</si>
  <si>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</si>
  <si>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</si>
  <si>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</si>
  <si>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</si>
  <si>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</si>
  <si>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</si>
  <si>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</si>
  <si>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</si>
  <si>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</si>
  <si>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</si>
  <si>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</si>
  <si>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</si>
  <si>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</si>
  <si>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</si>
  <si>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</si>
  <si>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</si>
  <si>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</si>
  <si>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</si>
  <si>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</si>
  <si>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</si>
  <si>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</si>
  <si>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</si>
  <si>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</si>
  <si>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</si>
  <si>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</si>
  <si>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</si>
  <si>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</si>
  <si>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</si>
  <si>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</si>
  <si>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</si>
  <si>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</si>
  <si>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</si>
  <si>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</si>
  <si>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</si>
  <si>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</si>
  <si>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</si>
  <si>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</si>
  <si>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</si>
  <si>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</si>
  <si>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</si>
  <si>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</si>
  <si>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</si>
  <si>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</si>
  <si>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</si>
  <si>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</si>
  <si>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</si>
  <si>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</si>
  <si>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</si>
  <si>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</si>
  <si>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</si>
  <si>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</si>
  <si>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</si>
  <si>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</si>
  <si>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</si>
  <si>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</si>
  <si>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</si>
  <si>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</si>
  <si>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</si>
  <si>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</si>
  <si>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</si>
  <si>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</si>
  <si>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</si>
  <si>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</si>
  <si>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</si>
  <si>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</si>
  <si>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</si>
  <si>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</si>
  <si>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</si>
  <si>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</si>
  <si>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</si>
  <si>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</si>
  <si>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</si>
  <si>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</si>
  <si>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</si>
  <si>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</si>
  <si>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</si>
  <si>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</si>
  <si>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</si>
  <si>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</si>
  <si>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</si>
  <si>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</si>
  <si>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</si>
  <si>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</si>
  <si>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</si>
  <si>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</si>
  <si>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</si>
  <si>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</si>
  <si>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</si>
  <si>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</si>
  <si>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</si>
  <si>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</si>
  <si>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</si>
  <si>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</si>
  <si>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</si>
  <si>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</si>
  <si>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</si>
  <si>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</si>
  <si>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</si>
  <si>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</si>
  <si>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</si>
  <si>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</si>
  <si>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</si>
  <si>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</si>
  <si>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</si>
  <si>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</si>
  <si>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</si>
  <si>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</si>
  <si>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</si>
  <si>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</si>
  <si>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</si>
  <si>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</si>
  <si>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</si>
  <si>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</si>
  <si>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</si>
  <si>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</si>
  <si>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</si>
  <si>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</si>
  <si>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</si>
  <si>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</si>
  <si>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</si>
  <si>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</si>
  <si>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</si>
  <si>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</si>
  <si>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</si>
  <si>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</si>
  <si>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</si>
  <si>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</si>
  <si>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</si>
  <si>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</si>
  <si>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</si>
  <si>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</si>
  <si>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</si>
  <si>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</si>
  <si>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</si>
  <si>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</si>
  <si>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</si>
  <si>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</si>
  <si>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</si>
  <si>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</si>
  <si>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</si>
  <si>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</si>
  <si>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</si>
  <si>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</si>
  <si>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</si>
  <si>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</si>
  <si>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</si>
  <si>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</si>
  <si>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</si>
  <si>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</si>
  <si>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</si>
  <si>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</si>
  <si>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</si>
  <si>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</si>
  <si>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</si>
  <si>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</si>
  <si>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</si>
  <si>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</si>
  <si>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</si>
  <si>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</si>
  <si>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</si>
  <si>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</si>
  <si>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</si>
  <si>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</si>
  <si>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</si>
  <si>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</si>
  <si>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</si>
  <si>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</si>
  <si>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</si>
  <si>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</si>
  <si>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</si>
  <si>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</si>
  <si>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</si>
  <si>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</si>
  <si>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</si>
  <si>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</si>
  <si>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</si>
  <si>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</si>
  <si>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</si>
  <si>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</si>
  <si>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</si>
  <si>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</si>
  <si>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</si>
  <si>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</si>
  <si>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</si>
  <si>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</si>
  <si>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</si>
  <si>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</si>
  <si>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</si>
  <si>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</si>
  <si>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</si>
  <si>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</si>
  <si>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</si>
  <si>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</si>
  <si>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</si>
  <si>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</si>
  <si>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</si>
  <si>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</si>
  <si>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</si>
  <si>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</si>
  <si>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</si>
  <si>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</si>
  <si>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</si>
  <si>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</si>
  <si>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</si>
  <si>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</si>
  <si>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</si>
  <si>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</si>
  <si>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</si>
  <si>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</si>
  <si>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</si>
  <si>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</si>
  <si>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</si>
  <si>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</si>
  <si>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</si>
  <si>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</si>
  <si>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</si>
  <si>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</si>
  <si>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</si>
  <si>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</si>
  <si>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</si>
  <si>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</si>
  <si>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</si>
  <si>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</si>
  <si>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</si>
  <si>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</si>
  <si>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</si>
  <si>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</si>
  <si>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</si>
  <si>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</si>
  <si>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</si>
  <si>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</si>
  <si>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</si>
  <si>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</si>
  <si>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</si>
  <si>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</si>
  <si>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</si>
  <si>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</si>
  <si>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</si>
  <si>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</si>
  <si>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</si>
  <si>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</si>
  <si>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</si>
  <si>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</si>
  <si>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</si>
  <si>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</si>
  <si>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</si>
  <si>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</si>
  <si>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</si>
  <si>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</si>
  <si>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</si>
  <si>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</si>
  <si>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</si>
  <si>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</si>
  <si>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</si>
  <si>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</si>
  <si>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</si>
  <si>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</si>
  <si>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</si>
  <si>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</si>
  <si>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</si>
  <si>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</si>
  <si>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</si>
  <si>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</si>
  <si>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</si>
  <si>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</si>
  <si>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</si>
  <si>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</si>
  <si>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</si>
  <si>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</si>
  <si>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</si>
  <si>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</si>
  <si>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</si>
  <si>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</si>
  <si>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</si>
  <si>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</si>
  <si>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</si>
  <si>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</si>
  <si>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</si>
  <si>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</si>
  <si>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</si>
  <si>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</si>
  <si>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</si>
  <si>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</si>
  <si>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</si>
  <si>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</si>
  <si>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</si>
  <si>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</si>
  <si>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</si>
  <si>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</si>
  <si>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</si>
  <si>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</si>
  <si>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</si>
  <si>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</si>
  <si>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</si>
  <si>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</si>
  <si>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</si>
  <si>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</si>
  <si>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</si>
  <si>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</si>
  <si>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</si>
  <si>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</si>
  <si>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</si>
  <si>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</si>
  <si>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</si>
  <si>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</si>
  <si>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</si>
  <si>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</si>
  <si>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</si>
  <si>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</si>
  <si>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</si>
  <si>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</si>
  <si>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</si>
  <si>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</si>
  <si>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</si>
  <si>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</si>
  <si>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</si>
  <si>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</si>
  <si>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</si>
  <si>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</si>
  <si>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</si>
  <si>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</si>
  <si>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</si>
  <si>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</si>
  <si>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</si>
  <si>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</si>
  <si>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</si>
  <si>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</si>
  <si>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</si>
  <si>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</si>
  <si>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</si>
  <si>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</si>
  <si>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</si>
  <si>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</si>
  <si>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</si>
  <si>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</si>
  <si>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</si>
  <si>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</si>
  <si>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</si>
  <si>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</si>
  <si>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</si>
  <si>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</si>
  <si>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</si>
  <si>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</si>
  <si>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</si>
  <si>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</si>
  <si>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</si>
  <si>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</si>
  <si>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</si>
  <si>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</si>
  <si>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</si>
  <si>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</si>
  <si>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</si>
  <si>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</si>
  <si>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</si>
  <si>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</si>
  <si>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</si>
  <si>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</si>
  <si>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</si>
  <si>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</si>
  <si>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</si>
  <si>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</si>
  <si>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</si>
  <si>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</si>
  <si>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</si>
  <si>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</si>
  <si>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</si>
  <si>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</si>
  <si>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</si>
  <si>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</si>
  <si>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</si>
  <si>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</si>
  <si>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</si>
  <si>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</si>
  <si>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</si>
  <si>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</si>
  <si>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</si>
  <si>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</si>
  <si>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</si>
  <si>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</si>
  <si>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</si>
  <si>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</si>
  <si>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</si>
  <si>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</si>
  <si>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</si>
  <si>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</si>
  <si>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</si>
  <si>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</si>
  <si>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</si>
  <si>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</si>
  <si>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</si>
  <si>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</si>
  <si>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</si>
  <si>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</si>
  <si>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</si>
  <si>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</si>
  <si>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</si>
  <si>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</si>
  <si>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</si>
  <si>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</si>
  <si>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</si>
  <si>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</si>
  <si>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</si>
  <si>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</si>
  <si>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</si>
  <si>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</si>
  <si>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</si>
  <si>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</si>
  <si>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</si>
  <si>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</si>
  <si>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</si>
  <si>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</si>
  <si>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</si>
  <si>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</si>
  <si>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</si>
  <si>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</si>
  <si>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</si>
  <si>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</si>
  <si>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</si>
  <si>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</si>
  <si>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</si>
  <si>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</si>
  <si>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</si>
  <si>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</si>
  <si>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</si>
  <si>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</si>
  <si>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</si>
  <si>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</si>
  <si>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</si>
  <si>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</si>
  <si>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</si>
  <si>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</si>
  <si>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</si>
  <si>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</si>
  <si>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</si>
  <si>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</si>
  <si>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</si>
  <si>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</si>
  <si>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</si>
  <si>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</si>
  <si>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</si>
  <si>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</si>
  <si>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</si>
  <si>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</si>
  <si>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</si>
  <si>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</si>
  <si>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</si>
  <si>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</si>
  <si>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</si>
  <si>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</si>
  <si>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</si>
  <si>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</si>
  <si>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</si>
  <si>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</si>
  <si>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</si>
  <si>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</si>
  <si>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</si>
  <si>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</si>
  <si>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</si>
  <si>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</si>
  <si>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</si>
  <si>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</si>
  <si>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</si>
  <si>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</si>
  <si>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</si>
  <si>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</si>
  <si>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</si>
  <si>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</si>
  <si>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</si>
  <si>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</si>
  <si>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</si>
  <si>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</si>
  <si>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</si>
  <si>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</si>
  <si>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</si>
  <si>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</si>
  <si>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</si>
  <si>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</si>
  <si>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</si>
  <si>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</si>
  <si>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</si>
  <si>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</si>
  <si>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</si>
  <si>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</si>
  <si>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</si>
  <si>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</si>
  <si>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</si>
  <si>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</si>
  <si>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</si>
  <si>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</si>
  <si>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</si>
  <si>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</si>
  <si>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</si>
  <si>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</si>
  <si>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</si>
  <si>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</si>
  <si>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</si>
  <si>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</si>
  <si>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</si>
  <si>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</si>
  <si>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</si>
  <si>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</si>
  <si>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</si>
  <si>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</si>
  <si>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</si>
  <si>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</si>
  <si>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</si>
  <si>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</si>
  <si>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</si>
  <si>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</si>
  <si>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</si>
  <si>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</si>
  <si>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</si>
  <si>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</si>
  <si>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</si>
  <si>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</si>
  <si>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</si>
  <si>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</si>
  <si>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</si>
  <si>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</si>
  <si>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</si>
  <si>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</si>
  <si>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</si>
  <si>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</si>
  <si>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</si>
  <si>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</si>
  <si>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</si>
  <si>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</si>
  <si>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</si>
  <si>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</si>
  <si>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</si>
  <si>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</si>
  <si>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</si>
  <si>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</si>
  <si>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</si>
  <si>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</si>
  <si>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</si>
  <si>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</si>
  <si>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</si>
  <si>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</si>
  <si>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</si>
  <si>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</si>
  <si>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</si>
  <si>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</si>
  <si>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</si>
  <si>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</si>
  <si>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</si>
  <si>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</si>
  <si>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</si>
  <si>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</si>
  <si>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</si>
  <si>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</si>
  <si>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</si>
  <si>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</si>
  <si>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</si>
  <si>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</si>
  <si>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</si>
  <si>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</si>
  <si>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</si>
  <si>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</si>
  <si>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</si>
  <si>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</si>
  <si>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</si>
  <si>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</si>
  <si>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</si>
  <si>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</si>
  <si>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</si>
  <si>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</si>
  <si>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</si>
  <si>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</si>
  <si>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</si>
  <si>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</si>
  <si>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</si>
  <si>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</si>
  <si>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</si>
  <si>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</si>
  <si>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</si>
  <si>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</si>
  <si>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</si>
  <si>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</si>
  <si>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</si>
  <si>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</si>
  <si>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</si>
  <si>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</si>
  <si>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</si>
  <si>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</si>
  <si>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</si>
  <si>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</si>
  <si>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</si>
  <si>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</si>
  <si>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</si>
  <si>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</si>
  <si>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</si>
  <si>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</si>
  <si>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</si>
  <si>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</si>
  <si>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</si>
  <si>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</si>
  <si>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</si>
  <si>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</si>
  <si>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</si>
  <si>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</si>
  <si>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</si>
  <si>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</si>
  <si>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</si>
  <si>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</si>
  <si>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</si>
  <si>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</si>
  <si>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</si>
  <si>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</si>
  <si>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</si>
  <si>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</si>
  <si>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</si>
  <si>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</si>
  <si>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</si>
  <si>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</si>
  <si>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</si>
  <si>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</si>
  <si>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</si>
  <si>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</si>
  <si>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</si>
  <si>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</si>
  <si>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</si>
  <si>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</si>
  <si>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</si>
  <si>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</si>
  <si>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</si>
  <si>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</si>
  <si>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</si>
  <si>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</si>
  <si>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</si>
  <si>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</si>
  <si>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</si>
  <si>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</si>
  <si>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</si>
  <si>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</si>
  <si>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</si>
  <si>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</si>
  <si>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</si>
  <si>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</si>
  <si>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</si>
  <si>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</si>
  <si>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</si>
  <si>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</si>
  <si>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</si>
  <si>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</si>
  <si>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</si>
  <si>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</si>
  <si>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</si>
  <si>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</si>
  <si>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</si>
  <si>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</si>
  <si>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</si>
  <si>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</si>
  <si>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</si>
  <si>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</si>
  <si>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</si>
  <si>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</si>
  <si>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</si>
  <si>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</si>
  <si>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</si>
  <si>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</si>
  <si>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</si>
  <si>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</si>
  <si>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</si>
  <si>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</si>
  <si>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</si>
  <si>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</si>
  <si>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</si>
  <si>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</si>
  <si>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</si>
  <si>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</si>
  <si>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</si>
  <si>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</si>
  <si>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</si>
  <si>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</si>
  <si>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</si>
  <si>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</si>
  <si>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</si>
  <si>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</si>
  <si>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</si>
  <si>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</si>
  <si>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</si>
  <si>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</si>
  <si>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</si>
  <si>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</si>
  <si>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</si>
  <si>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</si>
  <si>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</si>
  <si>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</si>
  <si>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</si>
  <si>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</si>
  <si>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</si>
  <si>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</si>
  <si>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</si>
  <si>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</si>
  <si>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</si>
  <si>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</si>
  <si>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</si>
  <si>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</si>
  <si>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</si>
  <si>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</si>
  <si>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</si>
  <si>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</si>
  <si>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</si>
  <si>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</si>
  <si>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</si>
  <si>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</si>
  <si>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</si>
  <si>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</si>
  <si>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</si>
  <si>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</si>
  <si>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</si>
  <si>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</si>
  <si>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</si>
  <si>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</si>
  <si>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</si>
  <si>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</si>
  <si>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</si>
  <si>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</si>
  <si>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</si>
  <si>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</si>
  <si>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</si>
  <si>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</si>
  <si>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</si>
  <si>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</si>
  <si>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</si>
  <si>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</si>
  <si>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</si>
  <si>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</si>
  <si>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</si>
  <si>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</si>
  <si>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</si>
  <si>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</si>
  <si>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</si>
  <si>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</si>
  <si>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</si>
  <si>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</si>
  <si>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</si>
  <si>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</si>
  <si>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</si>
  <si>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</si>
  <si>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</si>
  <si>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</si>
  <si>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</si>
  <si>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</si>
  <si>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</si>
  <si>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</si>
  <si>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</si>
  <si>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</si>
  <si>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</si>
  <si>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</si>
  <si>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</si>
  <si>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</si>
  <si>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</si>
  <si>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</si>
  <si>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</si>
  <si>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</si>
  <si>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</si>
  <si>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</si>
  <si>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</si>
  <si>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</si>
  <si>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</si>
  <si>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</si>
  <si>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</si>
  <si>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</si>
  <si>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</si>
  <si>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</si>
  <si>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</si>
  <si>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</si>
  <si>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</si>
  <si>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</si>
  <si>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</si>
  <si>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</si>
  <si>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</si>
  <si>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</si>
  <si>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</si>
  <si>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</si>
  <si>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</si>
  <si>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</si>
  <si>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</si>
  <si>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</si>
  <si>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</si>
  <si>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</si>
  <si>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</si>
  <si>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</si>
  <si>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</si>
  <si>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</si>
  <si>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</si>
  <si>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</si>
  <si>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</si>
  <si>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</si>
  <si>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</si>
  <si>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</si>
  <si>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</si>
  <si>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</si>
  <si>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</si>
  <si>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</si>
  <si>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</si>
  <si>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</si>
  <si>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</si>
  <si>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</si>
  <si>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</si>
  <si>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</si>
  <si>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</si>
  <si>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</si>
  <si>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</si>
  <si>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</si>
  <si>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</si>
  <si>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</si>
  <si>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</si>
  <si>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</si>
  <si>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</si>
  <si>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</si>
  <si>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</si>
  <si>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</si>
  <si>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</si>
  <si>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</si>
  <si>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</si>
  <si>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</si>
  <si>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</si>
  <si>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</si>
  <si>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</si>
  <si>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</si>
  <si>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</si>
  <si>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</si>
  <si>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</si>
  <si>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</si>
  <si>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</si>
  <si>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</si>
  <si>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</si>
  <si>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</si>
  <si>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</si>
  <si>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</si>
  <si>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</si>
  <si>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</si>
  <si>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</si>
  <si>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</si>
  <si>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</si>
  <si>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</si>
  <si>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</si>
  <si>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</si>
  <si>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</si>
  <si>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</si>
  <si>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</si>
  <si>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</si>
  <si>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</si>
  <si>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</si>
  <si>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</si>
  <si>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</si>
  <si>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</si>
  <si>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</si>
  <si>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</si>
  <si>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</si>
  <si>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</si>
  <si>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</si>
  <si>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</si>
  <si>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</si>
  <si>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</si>
  <si>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</si>
  <si>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</si>
  <si>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</si>
  <si>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</si>
  <si>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</si>
  <si>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</si>
  <si>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</si>
  <si>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</si>
  <si>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</si>
  <si>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</si>
  <si>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</si>
  <si>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</si>
  <si>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</si>
  <si>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</si>
  <si>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</si>
  <si>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</si>
  <si>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</si>
  <si>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</si>
  <si>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</si>
  <si>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</si>
  <si>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</si>
  <si>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</si>
  <si>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</si>
  <si>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</si>
  <si>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</si>
  <si>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</si>
  <si>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</si>
  <si>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</si>
  <si>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</si>
  <si>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</si>
  <si>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</si>
  <si>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</si>
  <si>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</si>
  <si>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</si>
  <si>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</si>
  <si>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</si>
  <si>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</si>
  <si>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</si>
  <si>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</si>
  <si>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</si>
  <si>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</si>
  <si>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</si>
  <si>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</si>
  <si>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</si>
  <si>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</si>
  <si>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</si>
  <si>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</si>
  <si>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</si>
  <si>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</si>
  <si>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</si>
  <si>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</si>
  <si>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</si>
  <si>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</si>
  <si>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</si>
  <si>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</si>
  <si>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</si>
  <si>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</si>
  <si>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</si>
  <si>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</si>
  <si>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</si>
  <si>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</si>
  <si>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</si>
  <si>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</si>
  <si>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</si>
  <si>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</si>
  <si>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</si>
  <si>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</si>
  <si>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</si>
  <si>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</si>
  <si>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</si>
  <si>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</si>
  <si>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</si>
  <si>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</si>
  <si>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</si>
  <si>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</si>
  <si>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</si>
  <si>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</si>
  <si>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</si>
  <si>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</si>
  <si>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</si>
  <si>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</si>
  <si>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</si>
  <si>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</si>
  <si>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</si>
  <si>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</si>
  <si>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</si>
  <si>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</si>
  <si>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</si>
  <si>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</si>
  <si>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</si>
  <si>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</si>
  <si>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</si>
  <si>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</si>
  <si>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</si>
  <si>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</si>
  <si>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</si>
  <si>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</si>
  <si>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</si>
  <si>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</si>
  <si>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</si>
  <si>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</si>
  <si>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</si>
  <si>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</si>
  <si>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</si>
  <si>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</si>
  <si>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</si>
  <si>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</si>
  <si>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</si>
  <si>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</si>
  <si>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</si>
  <si>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</si>
  <si>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</si>
  <si>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</si>
  <si>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</si>
  <si>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</si>
  <si>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</si>
  <si>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</si>
  <si>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</si>
  <si>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</si>
  <si>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</si>
  <si>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</si>
  <si>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</si>
  <si>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</si>
  <si>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</si>
  <si>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</si>
  <si>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</si>
  <si>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</si>
  <si>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</si>
  <si>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</si>
  <si>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</si>
  <si>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</si>
  <si>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</si>
  <si>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</si>
  <si>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</si>
  <si>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</si>
  <si>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</si>
  <si>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</si>
  <si>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</si>
  <si>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</si>
  <si>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</si>
  <si>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</si>
  <si>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</si>
  <si>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</si>
  <si>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</si>
  <si>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</si>
  <si>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</si>
  <si>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</si>
  <si>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</si>
  <si>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</si>
  <si>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</si>
  <si>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</si>
  <si>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</si>
  <si>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</si>
  <si>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</si>
  <si>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</si>
  <si>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</si>
  <si>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</si>
  <si>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</si>
  <si>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</si>
  <si>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</si>
  <si>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</si>
  <si>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</si>
  <si>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</si>
  <si>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</si>
  <si>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</si>
  <si>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</si>
  <si>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</si>
  <si>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</si>
  <si>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</si>
  <si>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</si>
  <si>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</si>
  <si>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</si>
  <si>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</si>
  <si>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</si>
  <si>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</si>
  <si>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</si>
  <si>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</si>
  <si>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</si>
  <si>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</si>
  <si>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</si>
  <si>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</si>
  <si>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</si>
  <si>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</si>
  <si>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</si>
  <si>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</si>
  <si>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</si>
  <si>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</si>
  <si>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</si>
  <si>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</si>
  <si>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</si>
  <si>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</si>
  <si>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</si>
  <si>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</si>
  <si>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</si>
  <si>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</si>
  <si>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</si>
  <si>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</si>
  <si>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</si>
  <si>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</si>
  <si>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</si>
  <si>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</si>
  <si>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</si>
  <si>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</si>
  <si>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</si>
  <si>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</si>
  <si>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</si>
  <si>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</si>
  <si>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</si>
  <si>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</si>
  <si>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</si>
  <si>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</si>
  <si>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</si>
  <si>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</si>
  <si>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</si>
  <si>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</si>
  <si>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</si>
  <si>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</si>
  <si>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</si>
  <si>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</si>
  <si>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</si>
  <si>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</si>
  <si>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</si>
  <si>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</si>
  <si>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</si>
  <si>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</si>
  <si>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</si>
  <si>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</si>
  <si>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</si>
  <si>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</si>
  <si>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</si>
  <si>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</si>
  <si>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</si>
  <si>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</si>
  <si>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</si>
  <si>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</si>
  <si>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</si>
  <si>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</si>
  <si>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</si>
  <si>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</si>
  <si>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</si>
  <si>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</si>
  <si>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</si>
  <si>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</si>
  <si>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</si>
  <si>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</si>
  <si>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</si>
  <si>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</si>
  <si>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</si>
  <si>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</si>
  <si>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</si>
  <si>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</si>
  <si>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</si>
  <si>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</si>
  <si>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</si>
  <si>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</si>
  <si>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</si>
  <si>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</si>
  <si>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</si>
  <si>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</si>
  <si>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</si>
  <si>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</si>
  <si>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</si>
  <si>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</si>
  <si>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</si>
  <si>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</si>
  <si>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</si>
  <si>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</si>
  <si>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</si>
  <si>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</si>
  <si>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</si>
  <si>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</si>
  <si>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</si>
  <si>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</si>
  <si>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</si>
  <si>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</si>
  <si>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</si>
  <si>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</si>
  <si>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</si>
  <si>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</si>
  <si>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</si>
  <si>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</si>
  <si>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</si>
  <si>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</si>
  <si>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</si>
  <si>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</si>
  <si>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</si>
  <si>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</si>
  <si>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</si>
  <si>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</si>
  <si>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</si>
  <si>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</si>
  <si>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</si>
  <si>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</si>
  <si>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</si>
  <si>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</si>
  <si>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</si>
  <si>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</si>
  <si>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</si>
  <si>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</si>
  <si>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</si>
  <si>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</si>
  <si>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</si>
  <si>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</si>
  <si>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</si>
  <si>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</si>
  <si>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</si>
  <si>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</si>
  <si>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</si>
  <si>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</si>
  <si>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</si>
  <si>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</si>
  <si>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</si>
  <si>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</si>
  <si>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</si>
  <si>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</si>
  <si>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</si>
  <si>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</si>
  <si>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</si>
  <si>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</si>
  <si>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</si>
  <si>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</si>
  <si>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</si>
  <si>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</si>
  <si>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</si>
  <si>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</si>
  <si>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</si>
  <si>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</si>
  <si>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</si>
  <si>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</si>
  <si>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</si>
  <si>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</si>
  <si>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</si>
  <si>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</si>
  <si>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</si>
  <si>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</si>
  <si>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</si>
  <si>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</si>
  <si>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</si>
  <si>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</si>
  <si>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</si>
  <si>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</si>
  <si>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</si>
  <si>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</si>
  <si>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</si>
  <si>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</si>
  <si>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</si>
  <si>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</si>
  <si>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</si>
  <si>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</si>
  <si>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</si>
  <si>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</si>
  <si>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</si>
  <si>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</si>
  <si>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</si>
  <si>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</si>
  <si>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</si>
  <si>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</si>
  <si>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</si>
  <si>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</si>
  <si>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</si>
  <si>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</si>
  <si>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</si>
  <si>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</si>
  <si>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</si>
  <si>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</si>
  <si>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</si>
  <si>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</si>
  <si>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</si>
  <si>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</si>
  <si>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</si>
  <si>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</si>
  <si>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</si>
  <si>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</si>
  <si>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</si>
  <si>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</si>
  <si>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</si>
  <si>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</si>
  <si>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</si>
  <si>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</si>
  <si>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</si>
  <si>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</si>
  <si>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</si>
  <si>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</si>
  <si>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</si>
  <si>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</si>
  <si>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</si>
  <si>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</si>
  <si>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</si>
  <si>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</si>
  <si>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</si>
  <si>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</si>
  <si>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</si>
  <si>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</si>
  <si>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</si>
  <si>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</si>
  <si>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</si>
  <si>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</si>
  <si>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</si>
  <si>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</si>
  <si>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</si>
  <si>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</si>
  <si>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</si>
  <si>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</si>
  <si>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</si>
  <si>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</si>
  <si>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</si>
  <si>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</si>
  <si>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</si>
  <si>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</si>
  <si>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</si>
  <si>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</si>
  <si>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</si>
  <si>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</si>
  <si>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</si>
  <si>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</si>
  <si>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</si>
  <si>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</si>
  <si>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</si>
  <si>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</si>
  <si>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</si>
  <si>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</si>
  <si>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</si>
  <si>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</si>
  <si>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</si>
  <si>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</si>
  <si>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</si>
  <si>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</si>
  <si>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</si>
  <si>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</si>
  <si>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</si>
  <si>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</si>
  <si>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</si>
  <si>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</si>
  <si>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</si>
  <si>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</si>
  <si>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</si>
  <si>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</si>
  <si>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</si>
  <si>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</si>
  <si>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</si>
  <si>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</si>
  <si>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</si>
  <si>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</si>
  <si>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</si>
  <si>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</si>
  <si>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</si>
  <si>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</si>
  <si>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</si>
  <si>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</si>
  <si>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</si>
  <si>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</si>
  <si>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</si>
  <si>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</si>
  <si>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</si>
  <si>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</si>
  <si>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</si>
  <si>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</si>
  <si>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</si>
  <si>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</si>
  <si>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</si>
  <si>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</si>
  <si>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</si>
  <si>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</si>
  <si>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</si>
  <si>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</si>
  <si>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</si>
  <si>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</si>
  <si>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</si>
  <si>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</si>
  <si>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</si>
  <si>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</si>
  <si>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</si>
  <si>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</si>
  <si>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</si>
  <si>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</si>
  <si>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</si>
  <si>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</si>
  <si>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</si>
  <si>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</si>
  <si>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</si>
  <si>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</si>
  <si>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</si>
  <si>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</si>
  <si>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</si>
  <si>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</si>
  <si>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</si>
  <si>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</si>
  <si>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</si>
  <si>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</si>
  <si>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</si>
  <si>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</si>
  <si>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</si>
  <si>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</si>
  <si>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</si>
  <si>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</si>
  <si>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</si>
  <si>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</si>
  <si>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</si>
  <si>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</si>
  <si>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</si>
  <si>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</si>
  <si>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</si>
  <si>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</si>
  <si>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</si>
  <si>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</si>
  <si>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</si>
  <si>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</si>
  <si>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</si>
  <si>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</si>
  <si>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</si>
  <si>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</si>
  <si>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</si>
  <si>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</si>
  <si>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</si>
  <si>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</si>
  <si>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</si>
  <si>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</si>
  <si>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</si>
  <si>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</si>
  <si>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</si>
  <si>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</si>
  <si>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</si>
  <si>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</si>
  <si>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</si>
  <si>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</si>
  <si>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</si>
  <si>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</si>
  <si>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</si>
  <si>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</si>
  <si>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</si>
  <si>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</si>
  <si>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</si>
  <si>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</si>
  <si>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</si>
  <si>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</si>
  <si>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</si>
  <si>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</si>
  <si>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</si>
  <si>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</si>
  <si>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</si>
  <si>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</si>
  <si>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</si>
  <si>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</si>
  <si>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</si>
  <si>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</si>
  <si>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</si>
  <si>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</si>
  <si>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</si>
  <si>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</si>
  <si>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</si>
  <si>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</si>
  <si>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</si>
  <si>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</si>
  <si>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</si>
  <si>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</si>
  <si>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</si>
  <si>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</si>
  <si>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</si>
  <si>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</si>
  <si>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</si>
  <si>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</si>
  <si>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</si>
  <si>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</si>
  <si>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</si>
  <si>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</si>
  <si>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</si>
  <si>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</si>
  <si>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</si>
  <si>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</si>
  <si>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</si>
  <si>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</si>
  <si>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</si>
  <si>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</si>
  <si>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</si>
  <si>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</si>
  <si>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</si>
  <si>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</si>
  <si>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</si>
  <si>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</si>
  <si>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</si>
  <si>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</si>
  <si>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</si>
  <si>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</si>
  <si>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</si>
  <si>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</si>
  <si>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</si>
  <si>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</si>
  <si>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</si>
  <si>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</si>
  <si>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</si>
  <si>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</si>
  <si>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</si>
  <si>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</si>
  <si>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</si>
  <si>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</si>
  <si>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</si>
  <si>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</si>
  <si>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</si>
  <si>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</si>
  <si>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</si>
  <si>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</si>
  <si>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</si>
  <si>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</si>
  <si>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</si>
  <si>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</si>
  <si>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</si>
  <si>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</si>
  <si>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</si>
  <si>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</si>
  <si>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</si>
  <si>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</si>
  <si>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</si>
  <si>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</si>
  <si>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</si>
  <si>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</si>
  <si>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</si>
  <si>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</si>
  <si>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</si>
  <si>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</si>
  <si>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</si>
  <si>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</si>
  <si>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</si>
  <si>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</si>
  <si>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</si>
  <si>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</si>
  <si>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</si>
  <si>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</si>
  <si>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</si>
  <si>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</si>
  <si>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</si>
  <si>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</si>
  <si>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</si>
  <si>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</si>
  <si>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</si>
  <si>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</si>
  <si>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</si>
  <si>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</si>
  <si>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</si>
  <si>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</si>
  <si>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</si>
  <si>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</si>
  <si>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</si>
  <si>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</si>
  <si>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</si>
  <si>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</si>
  <si>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</si>
  <si>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</si>
  <si>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</si>
  <si>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</si>
  <si>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</si>
  <si>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</si>
  <si>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</si>
  <si>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</si>
  <si>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</si>
  <si>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</si>
  <si>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</si>
  <si>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</si>
  <si>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</si>
  <si>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</si>
  <si>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</si>
  <si>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</si>
  <si>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</si>
  <si>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</si>
  <si>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</si>
  <si>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</si>
  <si>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</si>
  <si>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</si>
  <si>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</si>
  <si>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</si>
  <si>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</si>
  <si>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</si>
  <si>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</si>
  <si>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</si>
  <si>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</si>
  <si>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</si>
  <si>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</si>
  <si>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</si>
  <si>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</si>
  <si>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</si>
  <si>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</si>
  <si>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</si>
  <si>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</si>
  <si>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</si>
  <si>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</si>
  <si>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</si>
  <si>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</si>
  <si>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</si>
  <si>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</si>
  <si>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</si>
  <si>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</si>
  <si>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</si>
  <si>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</si>
  <si>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</si>
  <si>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</si>
  <si>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</si>
  <si>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</si>
  <si>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</si>
  <si>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</si>
  <si>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</si>
  <si>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</si>
  <si>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</si>
  <si>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</si>
  <si>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</si>
  <si>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</si>
  <si>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</si>
  <si>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</si>
  <si>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</si>
  <si>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</si>
  <si>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</si>
  <si>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</si>
  <si>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</si>
  <si>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</si>
  <si>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</si>
  <si>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</si>
  <si>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</si>
  <si>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</si>
  <si>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</si>
  <si>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</si>
  <si>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</si>
  <si>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</si>
  <si>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</si>
  <si>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</si>
  <si>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</si>
  <si>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</si>
  <si>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</si>
  <si>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</si>
  <si>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</si>
  <si>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</si>
  <si>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</si>
  <si>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</si>
  <si>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</si>
  <si>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</si>
  <si>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</si>
  <si>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</si>
  <si>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</si>
  <si>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</si>
  <si>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</si>
  <si>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</si>
  <si>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</si>
  <si>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</si>
  <si>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</si>
  <si>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</si>
  <si>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</si>
  <si>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</si>
  <si>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</si>
  <si>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</si>
  <si>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</si>
  <si>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</si>
  <si>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</si>
  <si>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</si>
  <si>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</si>
  <si>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</si>
  <si>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</si>
  <si>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</si>
  <si>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</si>
  <si>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</si>
  <si>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</si>
  <si>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</si>
  <si>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</si>
  <si>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</si>
  <si>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</si>
  <si>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</si>
  <si>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</si>
  <si>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</si>
  <si>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</si>
  <si>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</si>
  <si>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</si>
  <si>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</si>
  <si>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</si>
  <si>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</si>
  <si>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</si>
  <si>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</si>
  <si>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</si>
  <si>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</si>
  <si>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</si>
  <si>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</si>
  <si>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</si>
  <si>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</si>
  <si>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</si>
  <si>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</si>
  <si>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</si>
  <si>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</si>
  <si>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</si>
  <si>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</si>
  <si>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</si>
  <si>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</si>
  <si>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</si>
  <si>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</si>
  <si>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</si>
  <si>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</si>
  <si>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</si>
  <si>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</si>
  <si>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</si>
  <si>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</si>
  <si>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</si>
  <si>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</si>
  <si>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</si>
  <si>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</si>
  <si>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</si>
  <si>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</si>
  <si>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</si>
  <si>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</si>
  <si>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</si>
  <si>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</si>
  <si>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</si>
  <si>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</si>
  <si>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</si>
  <si>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</si>
  <si>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</si>
  <si>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</si>
  <si>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</si>
  <si>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</si>
  <si>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</si>
  <si>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</si>
  <si>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</si>
  <si>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</si>
  <si>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</si>
  <si>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</si>
  <si>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</si>
  <si>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</si>
  <si>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</si>
  <si>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</si>
  <si>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</si>
  <si>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</si>
  <si>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</si>
  <si>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</si>
  <si>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</si>
  <si>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</si>
  <si>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</si>
  <si>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</si>
  <si>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</si>
  <si>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</si>
  <si>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</si>
  <si>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</si>
  <si>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</si>
  <si>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</si>
  <si>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</si>
  <si>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</si>
  <si>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</si>
  <si>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</si>
  <si>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</si>
  <si>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</si>
  <si>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</si>
  <si>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</si>
  <si>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</si>
  <si>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</si>
  <si>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</si>
  <si>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</si>
  <si>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</si>
  <si>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</si>
  <si>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</si>
  <si>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</si>
  <si>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</si>
  <si>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</si>
  <si>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</si>
  <si>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</si>
  <si>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</si>
  <si>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</si>
  <si>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</si>
  <si>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</si>
  <si>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</si>
  <si>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</si>
  <si>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</si>
  <si>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</si>
  <si>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</si>
  <si>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</si>
  <si>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</si>
  <si>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</si>
  <si>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</si>
  <si>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</si>
  <si>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</si>
  <si>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</si>
  <si>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</si>
  <si>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</si>
  <si>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</si>
  <si>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</si>
  <si>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</si>
  <si>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</si>
  <si>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</si>
  <si>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</si>
  <si>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</si>
  <si>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</si>
  <si>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</si>
  <si>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</si>
  <si>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</si>
  <si>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</si>
  <si>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</si>
  <si>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</si>
  <si>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</si>
  <si>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</si>
  <si>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</si>
  <si>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</si>
  <si>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</si>
  <si>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</si>
  <si>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</si>
  <si>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</si>
  <si>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</si>
  <si>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</si>
  <si>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</si>
  <si>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</si>
  <si>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</si>
  <si>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</si>
  <si>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</si>
  <si>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</si>
  <si>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</si>
  <si>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</si>
  <si>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</si>
  <si>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</si>
  <si>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</si>
  <si>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</si>
  <si>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</si>
  <si>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</si>
  <si>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</si>
  <si>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</si>
  <si>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</si>
  <si>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</si>
  <si>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</si>
  <si>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</si>
  <si>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</si>
  <si>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</si>
  <si>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</si>
  <si>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</si>
  <si>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</si>
  <si>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</si>
  <si>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</si>
  <si>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</si>
  <si>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</si>
  <si>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</si>
  <si>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</si>
  <si>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</si>
  <si>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</si>
  <si>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</si>
  <si>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</si>
  <si>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</si>
  <si>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</si>
  <si>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</si>
  <si>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</si>
  <si>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</si>
  <si>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</si>
  <si>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</si>
  <si>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</si>
  <si>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</si>
  <si>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</si>
  <si>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</si>
  <si>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</si>
  <si>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</si>
  <si>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</si>
  <si>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</si>
  <si>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</si>
  <si>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</si>
  <si>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</si>
  <si>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</si>
  <si>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</si>
  <si>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</si>
  <si>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</si>
  <si>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</si>
  <si>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</si>
  <si>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</si>
  <si>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</si>
  <si>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</si>
  <si>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</si>
  <si>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</si>
  <si>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</si>
  <si>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</si>
  <si>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</si>
  <si>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</si>
  <si>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</si>
  <si>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</si>
  <si>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</si>
  <si>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</si>
  <si>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</si>
  <si>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</si>
  <si>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</si>
  <si>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</si>
  <si>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</si>
  <si>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</si>
  <si>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</si>
  <si>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</si>
  <si>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</si>
  <si>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</si>
  <si>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</si>
  <si>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</si>
  <si>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</si>
  <si>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</si>
  <si>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</si>
  <si>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</si>
  <si>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</si>
  <si>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</si>
  <si>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</si>
  <si>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</si>
  <si>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</si>
  <si>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</si>
  <si>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</si>
  <si>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</si>
  <si>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</si>
  <si>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</si>
  <si>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</si>
  <si>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</si>
  <si>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</si>
  <si>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</si>
  <si>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</si>
  <si>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</si>
  <si>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</si>
  <si>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</si>
  <si>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</si>
  <si>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</si>
  <si>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</si>
  <si>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</si>
  <si>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</si>
  <si>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</si>
  <si>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</si>
  <si>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</si>
  <si>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</si>
  <si>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</si>
  <si>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</si>
  <si>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</si>
  <si>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</si>
  <si>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</si>
  <si>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</si>
  <si>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</si>
  <si>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</si>
  <si>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</si>
  <si>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</si>
  <si>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</si>
  <si>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</si>
  <si>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</si>
  <si>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</si>
  <si>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</si>
  <si>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</si>
  <si>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</si>
  <si>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</si>
  <si>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</si>
  <si>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</si>
  <si>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</si>
  <si>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</si>
  <si>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</si>
  <si>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</si>
  <si>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</si>
  <si>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</si>
  <si>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</si>
  <si>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</si>
  <si>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</si>
  <si>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</si>
  <si>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</si>
  <si>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</si>
  <si>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</si>
  <si>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</si>
  <si>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</si>
  <si>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</si>
  <si>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</si>
  <si>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</si>
  <si>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</si>
  <si>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</si>
  <si>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</si>
  <si>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</si>
  <si>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</si>
  <si>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</si>
  <si>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</si>
  <si>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</si>
  <si>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</si>
  <si>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</si>
  <si>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</si>
  <si>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</si>
  <si>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</si>
  <si>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</si>
  <si>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</si>
  <si>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</si>
  <si>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</si>
  <si>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</si>
  <si>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</si>
  <si>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</si>
  <si>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</si>
  <si>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</si>
  <si>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</si>
  <si>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</si>
  <si>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</si>
  <si>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</si>
  <si>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</si>
  <si>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</si>
  <si>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</si>
  <si>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</si>
  <si>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</si>
  <si>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</si>
  <si>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</si>
  <si>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</si>
  <si>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</si>
  <si>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</si>
  <si>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</si>
  <si>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</si>
  <si>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</si>
  <si>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</si>
  <si>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</si>
  <si>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</si>
  <si>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</si>
  <si>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</si>
  <si>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</si>
  <si>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</si>
  <si>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</si>
  <si>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</si>
  <si>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</si>
  <si>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</si>
  <si>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</si>
  <si>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</si>
  <si>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</si>
  <si>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</si>
  <si>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</si>
  <si>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</si>
  <si>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</si>
  <si>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</si>
  <si>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</si>
  <si>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</si>
  <si>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</si>
  <si>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</si>
  <si>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</si>
  <si>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</si>
  <si>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</si>
  <si>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</si>
  <si>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</si>
  <si>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</si>
  <si>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</si>
  <si>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</si>
  <si>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</si>
  <si>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</si>
  <si>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</si>
  <si>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</si>
  <si>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</si>
  <si>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</si>
  <si>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</si>
  <si>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</si>
  <si>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</si>
  <si>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</si>
  <si>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</si>
  <si>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</si>
  <si>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</si>
  <si>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</si>
  <si>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</si>
  <si>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</si>
  <si>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</si>
  <si>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</si>
  <si>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</si>
  <si>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</si>
  <si>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</si>
  <si>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</si>
  <si>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</si>
  <si>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</si>
  <si>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</si>
  <si>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</si>
  <si>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</si>
  <si>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</si>
  <si>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</si>
  <si>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</si>
  <si>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</si>
  <si>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</si>
  <si>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</si>
  <si>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</si>
  <si>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</si>
  <si>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</si>
  <si>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</si>
  <si>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</si>
  <si>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</si>
  <si>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</si>
  <si>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</si>
  <si>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</si>
  <si>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</si>
  <si>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</si>
  <si>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</si>
  <si>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</si>
  <si>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</si>
  <si>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</si>
  <si>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</si>
  <si>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</si>
  <si>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</si>
  <si>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</si>
  <si>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</si>
  <si>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</si>
  <si>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</si>
  <si>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</si>
  <si>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</si>
  <si>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</si>
  <si>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</si>
  <si>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</si>
  <si>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</si>
  <si>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</si>
  <si>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</si>
  <si>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</si>
  <si>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</si>
  <si>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</si>
  <si>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</si>
  <si>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</si>
  <si>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</si>
  <si>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</si>
  <si>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</si>
  <si>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</si>
  <si>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</si>
  <si>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</si>
  <si>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</si>
  <si>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</si>
  <si>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</si>
  <si>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</si>
  <si>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</si>
  <si>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</si>
  <si>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</si>
  <si>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</si>
  <si>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</si>
  <si>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</si>
  <si>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</si>
  <si>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</si>
  <si>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</si>
  <si>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</si>
  <si>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</si>
  <si>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</si>
  <si>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</si>
  <si>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</si>
  <si>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</si>
  <si>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</si>
  <si>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</si>
  <si>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</si>
  <si>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</si>
  <si>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</si>
  <si>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</si>
  <si>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</si>
  <si>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</si>
  <si>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</si>
  <si>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</si>
  <si>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</si>
  <si>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</si>
  <si>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</si>
  <si>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</si>
  <si>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</si>
  <si>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</si>
  <si>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</si>
  <si>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</si>
  <si>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</si>
  <si>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</si>
  <si>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</si>
  <si>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</si>
  <si>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</si>
  <si>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</si>
  <si>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</si>
  <si>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</si>
  <si>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</si>
  <si>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</si>
  <si>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</si>
  <si>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</si>
  <si>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</si>
  <si>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</si>
  <si>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</si>
  <si>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</si>
  <si>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</si>
  <si>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</si>
  <si>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</si>
  <si>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</si>
  <si>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</si>
  <si>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</si>
  <si>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</si>
  <si>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</si>
  <si>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</si>
  <si>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</si>
  <si>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</si>
  <si>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</si>
  <si>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</si>
  <si>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</si>
  <si>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</si>
  <si>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</si>
  <si>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</si>
  <si>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</si>
  <si>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</si>
  <si>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</si>
  <si>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</si>
  <si>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</si>
  <si>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</si>
  <si>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</si>
  <si>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</si>
  <si>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</si>
  <si>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</si>
  <si>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</si>
  <si>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</si>
  <si>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</si>
  <si>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</si>
  <si>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</si>
  <si>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</si>
  <si>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</si>
  <si>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</si>
  <si>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</si>
  <si>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</si>
  <si>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</si>
  <si>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</si>
  <si>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</si>
  <si>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</si>
  <si>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</si>
  <si>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</si>
  <si>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</si>
  <si>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</si>
  <si>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</si>
  <si>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</si>
  <si>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</si>
  <si>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</si>
  <si>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</si>
  <si>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</si>
  <si>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</si>
  <si>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</si>
  <si>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</si>
  <si>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</si>
  <si>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</si>
  <si>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</si>
  <si>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</si>
  <si>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</si>
  <si>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</si>
  <si>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</si>
  <si>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</si>
  <si>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</si>
  <si>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</si>
  <si>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</si>
  <si>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</si>
  <si>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</si>
  <si>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</si>
  <si>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</si>
  <si>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</si>
  <si>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</si>
  <si>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</si>
  <si>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</si>
  <si>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</si>
  <si>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</si>
  <si>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</si>
  <si>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</si>
  <si>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</si>
  <si>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</si>
  <si>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</si>
  <si>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</si>
  <si>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</si>
  <si>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</si>
  <si>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</si>
  <si>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</si>
  <si>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</si>
  <si>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</si>
  <si>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</si>
  <si>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</si>
  <si>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</si>
  <si>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</si>
  <si>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</si>
  <si>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</si>
  <si>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</si>
  <si>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</si>
  <si>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</si>
  <si>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</si>
  <si>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</si>
  <si>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</si>
  <si>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</si>
  <si>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</si>
  <si>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</si>
  <si>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</si>
  <si>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</si>
  <si>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</si>
  <si>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</si>
  <si>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</si>
  <si>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</si>
  <si>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</si>
  <si>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</si>
  <si>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</si>
  <si>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</si>
  <si>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</si>
  <si>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</si>
  <si>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</si>
  <si>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</si>
  <si>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</si>
  <si>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</si>
  <si>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</si>
  <si>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</si>
  <si>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</si>
  <si>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</si>
  <si>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</si>
  <si>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</si>
  <si>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</si>
  <si>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</si>
  <si>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</si>
  <si>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</si>
  <si>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</si>
  <si>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</si>
  <si>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</si>
  <si>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</si>
  <si>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</si>
  <si>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</si>
  <si>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</si>
  <si>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</si>
  <si>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</si>
  <si>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</si>
  <si>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</si>
  <si>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</si>
  <si>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</si>
  <si>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</si>
  <si>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</si>
  <si>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</si>
  <si>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</si>
  <si>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</si>
  <si>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</si>
  <si>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</si>
  <si>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</si>
  <si>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</si>
  <si>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</si>
  <si>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</si>
  <si>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</si>
  <si>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</si>
  <si>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</si>
  <si>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</si>
  <si>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</si>
  <si>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</si>
  <si>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</si>
  <si>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</si>
  <si>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</si>
  <si>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</si>
  <si>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</si>
  <si>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</si>
  <si>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</si>
  <si>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</si>
  <si>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</si>
  <si>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</si>
  <si>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</si>
  <si>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</si>
  <si>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</si>
  <si>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</si>
  <si>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</si>
  <si>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</si>
  <si>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</si>
  <si>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</si>
  <si>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</si>
  <si>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</si>
  <si>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</si>
  <si>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</si>
  <si>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</si>
  <si>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</si>
  <si>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</si>
  <si>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</si>
  <si>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</si>
  <si>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</si>
  <si>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</si>
  <si>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</si>
  <si>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</si>
  <si>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</si>
  <si>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</si>
  <si>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</si>
  <si>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</si>
  <si>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</si>
  <si>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</si>
  <si>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</si>
  <si>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</si>
  <si>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</si>
  <si>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</si>
  <si>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</si>
  <si>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</si>
  <si>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</si>
  <si>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</si>
  <si>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</si>
  <si>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</si>
  <si>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</si>
  <si>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</si>
  <si>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</si>
  <si>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</si>
  <si>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</si>
  <si>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</si>
  <si>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</si>
  <si>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</si>
  <si>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</si>
  <si>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</si>
  <si>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</si>
  <si>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</si>
  <si>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</si>
  <si>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</si>
  <si>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</si>
  <si>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</si>
  <si>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</si>
  <si>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</si>
  <si>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</si>
  <si>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</si>
  <si>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</si>
  <si>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</si>
  <si>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</si>
  <si>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</si>
  <si>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</si>
  <si>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</si>
  <si>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</si>
  <si>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</si>
  <si>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</si>
  <si>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</si>
  <si>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</si>
  <si>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</si>
  <si>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</si>
  <si>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</si>
  <si>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</si>
  <si>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</si>
  <si>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</si>
  <si>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</si>
  <si>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</si>
  <si>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</si>
  <si>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</si>
  <si>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</si>
  <si>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</si>
  <si>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</si>
  <si>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</si>
  <si>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</si>
  <si>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</si>
  <si>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</si>
  <si>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</si>
  <si>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</si>
  <si>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</si>
  <si>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</si>
  <si>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</si>
  <si>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</si>
  <si>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</si>
  <si>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</si>
  <si>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</si>
  <si>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</si>
  <si>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</si>
  <si>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</si>
  <si>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</si>
  <si>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</si>
  <si>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</si>
  <si>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</si>
  <si>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</si>
  <si>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</si>
  <si>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</si>
  <si>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</si>
  <si>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</si>
  <si>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</si>
  <si>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</si>
  <si>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</si>
  <si>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</si>
  <si>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</si>
  <si>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</si>
  <si>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</si>
  <si>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</si>
  <si>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</si>
  <si>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</si>
  <si>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</si>
  <si>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</si>
  <si>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</si>
  <si>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</si>
  <si>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</si>
  <si>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</si>
  <si>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</si>
  <si>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</si>
  <si>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</si>
  <si>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</si>
  <si>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</si>
  <si>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</si>
  <si>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</si>
  <si>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</si>
  <si>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</si>
  <si>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</si>
  <si>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</si>
  <si>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</si>
  <si>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</si>
  <si>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</si>
  <si>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</si>
  <si>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</si>
  <si>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</si>
  <si>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</si>
  <si>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</si>
  <si>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</si>
  <si>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</si>
  <si>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</si>
  <si>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</si>
  <si>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</si>
  <si>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</si>
  <si>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</si>
  <si>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</si>
  <si>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</si>
  <si>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</si>
  <si>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</si>
  <si>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</si>
  <si>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</si>
  <si>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</si>
  <si>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</si>
  <si>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</si>
  <si>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</si>
  <si>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</si>
  <si>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</si>
  <si>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</si>
  <si>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</si>
  <si>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</si>
  <si>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</si>
  <si>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</si>
  <si>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</si>
  <si>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</si>
  <si>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</si>
  <si>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</si>
  <si>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</si>
  <si>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</si>
  <si>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</si>
  <si>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</si>
  <si>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</si>
  <si>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</si>
  <si>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</si>
  <si>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</si>
  <si>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</si>
  <si>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</si>
  <si>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</si>
  <si>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</si>
  <si>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</si>
  <si>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</si>
  <si>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</si>
  <si>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</si>
  <si>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</si>
  <si>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</si>
  <si>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</si>
  <si>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</si>
  <si>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</si>
  <si>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</si>
  <si>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</si>
  <si>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</si>
  <si>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</si>
  <si>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</si>
  <si>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</si>
  <si>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</si>
  <si>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</si>
  <si>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</si>
  <si>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</si>
  <si>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</si>
  <si>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</si>
  <si>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</si>
  <si>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</si>
  <si>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</si>
  <si>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</si>
  <si>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</si>
  <si>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</si>
  <si>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</si>
  <si>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</si>
  <si>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</si>
  <si>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</si>
  <si>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</si>
  <si>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</si>
  <si>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</si>
  <si>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</si>
  <si>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</si>
  <si>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</si>
  <si>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</si>
  <si>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</si>
  <si>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</si>
  <si>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</si>
  <si>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</si>
  <si>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</si>
  <si>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</si>
  <si>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</si>
  <si>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</si>
  <si>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</si>
  <si>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</si>
  <si>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</si>
  <si>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</si>
  <si>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</si>
  <si>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</si>
  <si>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</si>
  <si>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</si>
  <si>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</si>
  <si>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</si>
  <si>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</si>
  <si>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</si>
  <si>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</si>
  <si>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</si>
  <si>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</si>
  <si>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</si>
  <si>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</si>
  <si>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</si>
  <si>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</si>
  <si>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</si>
  <si>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</si>
  <si>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</si>
  <si>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</si>
  <si>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</si>
  <si>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</si>
  <si>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</si>
  <si>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</si>
  <si>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</si>
  <si>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</si>
  <si>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</si>
  <si>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</si>
  <si>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</si>
  <si>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</si>
  <si>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</si>
  <si>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</si>
  <si>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</si>
  <si>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</si>
  <si>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</si>
  <si>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</si>
  <si>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</si>
  <si>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</si>
  <si>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</si>
  <si>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</si>
  <si>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</si>
  <si>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</si>
  <si>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</si>
  <si>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</si>
  <si>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</si>
  <si>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</si>
  <si>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</si>
  <si>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</si>
  <si>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</si>
  <si>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</si>
  <si>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</si>
  <si>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</si>
  <si>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</si>
  <si>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</si>
  <si>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</si>
  <si>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</si>
  <si>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</si>
  <si>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</si>
  <si>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</si>
  <si>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</si>
  <si>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</si>
  <si>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</si>
  <si>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</si>
  <si>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</si>
  <si>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</si>
  <si>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</si>
  <si>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</si>
  <si>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</si>
  <si>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</si>
  <si>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</si>
  <si>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</si>
  <si>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</si>
  <si>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</si>
  <si>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</si>
  <si>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</si>
  <si>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</si>
  <si>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</si>
  <si>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</si>
  <si>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</si>
  <si>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</si>
  <si>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</si>
  <si>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</si>
  <si>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</si>
  <si>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</si>
  <si>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</si>
  <si>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</si>
  <si>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</si>
  <si>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</si>
  <si>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</si>
  <si>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</si>
  <si>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</si>
  <si>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</si>
  <si>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</si>
  <si>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</si>
  <si>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</si>
  <si>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</si>
  <si>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</si>
  <si>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</si>
  <si>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</si>
  <si>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</si>
  <si>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</si>
  <si>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</si>
  <si>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</si>
  <si>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</si>
  <si>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</si>
  <si>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</si>
  <si>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</si>
  <si>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</si>
  <si>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</si>
  <si>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</si>
  <si>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</si>
  <si>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</si>
  <si>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</si>
  <si>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</si>
  <si>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</si>
  <si>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</si>
  <si>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</si>
  <si>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</si>
  <si>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</si>
  <si>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</si>
  <si>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</si>
  <si>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</si>
  <si>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</si>
  <si>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</si>
  <si>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</si>
  <si>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</si>
  <si>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</si>
  <si>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</si>
  <si>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</si>
  <si>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</si>
  <si>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</si>
  <si>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</si>
  <si>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</si>
  <si>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</si>
  <si>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</si>
  <si>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</si>
  <si>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</si>
  <si>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</si>
  <si>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</si>
  <si>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</si>
  <si>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</si>
  <si>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</si>
  <si>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</si>
  <si>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</si>
  <si>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</si>
  <si>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</si>
  <si>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</si>
  <si>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</si>
  <si>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</si>
  <si>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</si>
  <si>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</si>
  <si>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</si>
  <si>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</si>
  <si>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</si>
  <si>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</si>
  <si>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</si>
  <si>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</si>
  <si>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</si>
  <si>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</si>
  <si>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</si>
  <si>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</si>
  <si>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</si>
  <si>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</si>
  <si>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</si>
  <si>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</si>
  <si>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</si>
  <si>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</si>
  <si>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</si>
  <si>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</si>
  <si>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</si>
  <si>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</si>
  <si>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</si>
  <si>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</si>
  <si>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</si>
  <si>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</si>
  <si>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</si>
  <si>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</si>
  <si>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</si>
  <si>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</si>
  <si>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</si>
  <si>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</si>
  <si>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</si>
  <si>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</si>
  <si>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</si>
  <si>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</si>
  <si>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</si>
  <si>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</si>
  <si>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</si>
  <si>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</si>
  <si>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</si>
  <si>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</si>
  <si>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</si>
  <si>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</si>
  <si>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</si>
  <si>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</si>
  <si>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</si>
  <si>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</si>
  <si>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</si>
  <si>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</si>
  <si>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</si>
  <si>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</si>
  <si>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</si>
  <si>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</si>
  <si>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</si>
  <si>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</si>
  <si>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</si>
  <si>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</si>
  <si>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</si>
  <si>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</si>
  <si>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</si>
  <si>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</si>
  <si>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</si>
  <si>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</si>
  <si>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</si>
  <si>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</si>
  <si>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</si>
  <si>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</si>
  <si>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</si>
  <si>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</si>
  <si>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</si>
  <si>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</si>
  <si>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</si>
  <si>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</si>
  <si>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</si>
  <si>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</si>
  <si>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</si>
  <si>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</si>
  <si>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</si>
  <si>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</si>
  <si>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</si>
  <si>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</si>
  <si>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</si>
  <si>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</si>
  <si>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</si>
  <si>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</si>
  <si>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</si>
  <si>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</si>
  <si>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</si>
  <si>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</si>
  <si>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</si>
  <si>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</si>
  <si>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</si>
  <si>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</si>
  <si>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</si>
  <si>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</si>
  <si>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</si>
  <si>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</si>
  <si>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</si>
  <si>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</si>
  <si>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</si>
  <si>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</si>
  <si>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</si>
  <si>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</si>
  <si>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</si>
  <si>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</si>
  <si>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</si>
  <si>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</si>
  <si>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</si>
  <si>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</si>
  <si>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</si>
  <si>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</si>
  <si>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</si>
  <si>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</si>
  <si>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</si>
  <si>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</si>
  <si>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</si>
  <si>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</si>
  <si>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</si>
  <si>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</si>
  <si>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</si>
  <si>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</si>
  <si>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</si>
  <si>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</si>
  <si>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</si>
  <si>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</si>
  <si>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</si>
  <si>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</si>
  <si>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</si>
  <si>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</si>
  <si>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</si>
  <si>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</si>
  <si>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</si>
  <si>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</si>
  <si>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</si>
  <si>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</si>
  <si>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</si>
  <si>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</si>
  <si>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</si>
  <si>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</si>
  <si>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</si>
  <si>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</si>
  <si>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</si>
  <si>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</si>
  <si>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</si>
  <si>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</si>
  <si>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</si>
  <si>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</si>
  <si>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</si>
  <si>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</si>
  <si>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</si>
  <si>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</si>
  <si>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</si>
  <si>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</si>
  <si>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</si>
  <si>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</si>
  <si>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</si>
  <si>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</si>
  <si>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</si>
  <si>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</si>
  <si>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</si>
  <si>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</si>
  <si>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</si>
  <si>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</si>
  <si>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</si>
  <si>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</si>
  <si>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</si>
  <si>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</si>
  <si>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</si>
  <si>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</si>
  <si>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</si>
  <si>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</si>
  <si>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</si>
  <si>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</si>
  <si>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</si>
  <si>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</si>
  <si>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</si>
  <si>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</si>
  <si>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</si>
  <si>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</si>
  <si>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</si>
  <si>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</si>
  <si>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</si>
  <si>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</si>
  <si>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</si>
  <si>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</si>
  <si>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</si>
  <si>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</si>
  <si>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</si>
  <si>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</si>
  <si>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</si>
  <si>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</si>
  <si>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</si>
  <si>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</si>
  <si>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</si>
  <si>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</si>
  <si>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</si>
  <si>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</si>
  <si>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</si>
  <si>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</si>
  <si>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</si>
  <si>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</si>
  <si>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</si>
  <si>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</si>
  <si>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</si>
  <si>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</si>
  <si>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</si>
  <si>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</si>
  <si>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</si>
  <si>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</si>
  <si>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</si>
  <si>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</si>
  <si>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</si>
  <si>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</si>
  <si>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</si>
  <si>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</si>
  <si>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</si>
  <si>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</si>
  <si>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</si>
  <si>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</si>
  <si>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</si>
  <si>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</si>
  <si>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</si>
  <si>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</si>
  <si>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</si>
  <si>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</si>
  <si>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</si>
  <si>
    <t>2th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</si>
</sst>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0" fillId="17" borderId="1" xfId="0" applyFill="1" applyBorder="1" applyAlignment="1">
      <alignment horizontal="center"/>
    </xf>
    <xf numFmtId="170" fontId="0" fillId="17" borderId="0" xfId="0" applyFill="1" applyAlignment="1">
      <alignment horizontal="center"/>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7" borderId="6" xfId="0" applyFill="1" applyBorder="1" applyAlignment="1">
      <alignment horizontal="center"/>
    </xf>
    <xf numFmtId="170" fontId="0" fillId="7" borderId="7" xfId="0" applyFill="1" applyBorder="1" applyAlignment="1">
      <alignment horizontal="center"/>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4" xfId="0"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1" fillId="0" borderId="0" xfId="0" applyFont="1" applyAlignment="1">
      <alignment horizontal="left"/>
    </xf>
    <xf numFmtId="170" fontId="2" fillId="0" borderId="1" xfId="0" applyFont="1" applyBorder="1" applyAlignment="1">
      <alignment horizontal="left"/>
    </xf>
    <xf numFmtId="170" fontId="0" fillId="0" borderId="1" xfId="0" applyBorder="1" applyAlignment="1">
      <alignment horizontal="center"/>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10" fillId="0" borderId="0" xfId="0" applyFont="1" applyAlignment="1">
      <alignment horizontal="left"/>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6.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twoCellAnchor editAs="oneCell">
    <xdr:from>
      <xdr:col>2</xdr:col>
      <xdr:colOff>1162050</xdr:colOff>
      <xdr:row>40</xdr:row>
      <xdr:rowOff>57150</xdr:rowOff>
    </xdr:from>
    <xdr:to>
      <xdr:col>2</xdr:col>
      <xdr:colOff>1724103</xdr:colOff>
      <xdr:row>41</xdr:row>
      <xdr:rowOff>171493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57550" y="11791950"/>
          <a:ext cx="56205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tabSelected="1" topLeftCell="B331"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7114.2</v>
      </c>
    </row>
    <row r="5" spans="1:12" ht="18" customHeight="1">
      <c r="A5" s="332" t="s">
        <v>77</v>
      </c>
      <c r="B5" s="332"/>
      <c r="C5" s="30" t="s">
        <v>5213</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44696</v>
      </c>
      <c r="G8" s="52"/>
      <c r="H8" s="10">
        <f>F8+1</f>
        <v>44697</v>
      </c>
      <c r="I8" s="11">
        <f t="shared" ref="I8:I13" ca="1" si="0">IF(ISBLANK(H8),"",H8-DATE(YEAR(NOW()),MONTH(NOW()),DAY(NOW())))</f>
        <v>1</v>
      </c>
      <c r="J8" s="12" t="str">
        <f t="shared" ref="J8:J77" ca="1" si="1">IF(I8="","",IF(I8&lt;0,"OVERDUE","NOT DUE"))</f>
        <v>NOT DUE</v>
      </c>
      <c r="K8" s="24" t="s">
        <v>592</v>
      </c>
      <c r="L8" s="13"/>
    </row>
    <row r="9" spans="1:12" ht="39.75" customHeight="1">
      <c r="A9" s="12" t="s">
        <v>591</v>
      </c>
      <c r="B9" s="24" t="s">
        <v>4020</v>
      </c>
      <c r="C9" s="24" t="s">
        <v>4021</v>
      </c>
      <c r="D9" s="40" t="s">
        <v>1</v>
      </c>
      <c r="E9" s="8">
        <v>43970</v>
      </c>
      <c r="F9" s="193">
        <v>44696</v>
      </c>
      <c r="G9" s="52"/>
      <c r="H9" s="10">
        <f>F9+1</f>
        <v>44697</v>
      </c>
      <c r="I9" s="11">
        <f t="shared" ca="1" si="0"/>
        <v>1</v>
      </c>
      <c r="J9" s="12" t="str">
        <f t="shared" ca="1" si="1"/>
        <v>NOT DUE</v>
      </c>
      <c r="K9" s="24" t="s">
        <v>592</v>
      </c>
      <c r="L9" s="15"/>
    </row>
    <row r="10" spans="1:12" ht="15" customHeight="1">
      <c r="A10" s="12" t="s">
        <v>593</v>
      </c>
      <c r="B10" s="24" t="s">
        <v>4022</v>
      </c>
      <c r="C10" s="24" t="s">
        <v>4023</v>
      </c>
      <c r="D10" s="40" t="s">
        <v>1</v>
      </c>
      <c r="E10" s="8">
        <v>43970</v>
      </c>
      <c r="F10" s="193">
        <v>44696</v>
      </c>
      <c r="G10" s="52"/>
      <c r="H10" s="10">
        <f>F10+1</f>
        <v>44697</v>
      </c>
      <c r="I10" s="11">
        <f t="shared" ca="1" si="0"/>
        <v>1</v>
      </c>
      <c r="J10" s="12" t="str">
        <f t="shared" ca="1" si="1"/>
        <v>NOT DUE</v>
      </c>
      <c r="K10" s="24" t="s">
        <v>592</v>
      </c>
      <c r="L10" s="13"/>
    </row>
    <row r="11" spans="1:12" ht="15" customHeight="1">
      <c r="A11" s="12" t="s">
        <v>595</v>
      </c>
      <c r="B11" s="24" t="s">
        <v>841</v>
      </c>
      <c r="C11" s="24" t="s">
        <v>4024</v>
      </c>
      <c r="D11" s="40" t="s">
        <v>1</v>
      </c>
      <c r="E11" s="8">
        <v>43970</v>
      </c>
      <c r="F11" s="193">
        <v>44696</v>
      </c>
      <c r="G11" s="52"/>
      <c r="H11" s="10">
        <f>F11+1</f>
        <v>44697</v>
      </c>
      <c r="I11" s="11">
        <f t="shared" ca="1" si="0"/>
        <v>1</v>
      </c>
      <c r="J11" s="12" t="str">
        <f t="shared" ca="1" si="1"/>
        <v>NOT DUE</v>
      </c>
      <c r="K11" s="24" t="s">
        <v>592</v>
      </c>
      <c r="L11" s="15"/>
    </row>
    <row r="12" spans="1:12" ht="15" customHeight="1">
      <c r="A12" s="12" t="s">
        <v>596</v>
      </c>
      <c r="B12" s="24" t="s">
        <v>4025</v>
      </c>
      <c r="C12" s="24" t="s">
        <v>4026</v>
      </c>
      <c r="D12" s="40" t="s">
        <v>1</v>
      </c>
      <c r="E12" s="8">
        <v>43970</v>
      </c>
      <c r="F12" s="193">
        <v>44696</v>
      </c>
      <c r="G12" s="52"/>
      <c r="H12" s="10">
        <f t="shared" ref="H12:H13" si="2">F12+1</f>
        <v>44697</v>
      </c>
      <c r="I12" s="11">
        <f t="shared" ca="1" si="0"/>
        <v>1</v>
      </c>
      <c r="J12" s="12" t="str">
        <f t="shared" ca="1" si="1"/>
        <v>NOT DUE</v>
      </c>
      <c r="K12" s="24" t="s">
        <v>592</v>
      </c>
      <c r="L12" s="15"/>
    </row>
    <row r="13" spans="1:12" ht="15" customHeight="1">
      <c r="A13" s="12" t="s">
        <v>597</v>
      </c>
      <c r="B13" s="24" t="s">
        <v>4027</v>
      </c>
      <c r="C13" s="24" t="s">
        <v>4026</v>
      </c>
      <c r="D13" s="40" t="s">
        <v>1</v>
      </c>
      <c r="E13" s="8">
        <v>43970</v>
      </c>
      <c r="F13" s="193">
        <v>44696</v>
      </c>
      <c r="G13" s="52"/>
      <c r="H13" s="10">
        <f t="shared" si="2"/>
        <v>44697</v>
      </c>
      <c r="I13" s="11">
        <f t="shared" ca="1" si="0"/>
        <v>1</v>
      </c>
      <c r="J13" s="12" t="str">
        <f t="shared" ca="1" si="1"/>
        <v>NOT DUE</v>
      </c>
      <c r="K13" s="24" t="s">
        <v>592</v>
      </c>
      <c r="L13" s="15"/>
    </row>
    <row r="14" spans="1:12" ht="38.25">
      <c r="A14" s="12" t="s">
        <v>598</v>
      </c>
      <c r="B14" s="24" t="s">
        <v>4028</v>
      </c>
      <c r="C14" s="24" t="s">
        <v>4029</v>
      </c>
      <c r="D14" s="40" t="s">
        <v>1</v>
      </c>
      <c r="E14" s="8">
        <v>43970</v>
      </c>
      <c r="F14" s="193">
        <v>44696</v>
      </c>
      <c r="G14" s="52"/>
      <c r="H14" s="10">
        <f>F14+1</f>
        <v>44697</v>
      </c>
      <c r="I14" s="11">
        <f ca="1">IF(ISBLANK(H14),"",H14-DATE(YEAR(NOW()),MONTH(NOW()),DAY(NOW())))</f>
        <v>1</v>
      </c>
      <c r="J14" s="12" t="str">
        <f t="shared" ca="1" si="1"/>
        <v>NOT DUE</v>
      </c>
      <c r="K14" s="24" t="s">
        <v>592</v>
      </c>
      <c r="L14" s="13"/>
    </row>
    <row r="15" spans="1:12">
      <c r="A15" s="12" t="s">
        <v>599</v>
      </c>
      <c r="B15" s="24" t="s">
        <v>4030</v>
      </c>
      <c r="C15" s="24" t="s">
        <v>4031</v>
      </c>
      <c r="D15" s="40" t="s">
        <v>1</v>
      </c>
      <c r="E15" s="8">
        <v>43970</v>
      </c>
      <c r="F15" s="193">
        <v>44696</v>
      </c>
      <c r="G15" s="52"/>
      <c r="H15" s="10">
        <f>F15+1</f>
        <v>44697</v>
      </c>
      <c r="I15" s="11">
        <f ca="1">IF(ISBLANK(H15),"",H15-DATE(YEAR(NOW()),MONTH(NOW()),DAY(NOW())))</f>
        <v>1</v>
      </c>
      <c r="J15" s="12" t="str">
        <f t="shared" ca="1" si="1"/>
        <v>NOT DUE</v>
      </c>
      <c r="K15" s="24" t="s">
        <v>592</v>
      </c>
      <c r="L15" s="13"/>
    </row>
    <row r="16" spans="1:12" ht="15" customHeight="1">
      <c r="A16" s="12" t="s">
        <v>600</v>
      </c>
      <c r="B16" s="24" t="s">
        <v>4032</v>
      </c>
      <c r="C16" s="24" t="s">
        <v>4033</v>
      </c>
      <c r="D16" s="40" t="s">
        <v>1</v>
      </c>
      <c r="E16" s="8">
        <v>43970</v>
      </c>
      <c r="F16" s="193">
        <v>44696</v>
      </c>
      <c r="G16" s="52"/>
      <c r="H16" s="10">
        <f>F16+1</f>
        <v>44697</v>
      </c>
      <c r="I16" s="11">
        <f t="shared" ref="I16:I35" ca="1" si="3">IF(ISBLANK(H16),"",H16-DATE(YEAR(NOW()),MONTH(NOW()),DAY(NOW())))</f>
        <v>1</v>
      </c>
      <c r="J16" s="12" t="str">
        <f t="shared" ca="1" si="1"/>
        <v>NOT DUE</v>
      </c>
      <c r="K16" s="24" t="s">
        <v>592</v>
      </c>
      <c r="L16" s="13"/>
    </row>
    <row r="17" spans="1:12" ht="15" customHeight="1">
      <c r="A17" s="12" t="s">
        <v>601</v>
      </c>
      <c r="B17" s="24" t="s">
        <v>4032</v>
      </c>
      <c r="C17" s="24" t="s">
        <v>4034</v>
      </c>
      <c r="D17" s="40" t="s">
        <v>4</v>
      </c>
      <c r="E17" s="8">
        <v>43970</v>
      </c>
      <c r="F17" s="193">
        <v>44676</v>
      </c>
      <c r="G17" s="52"/>
      <c r="H17" s="10">
        <f>F17+30</f>
        <v>44706</v>
      </c>
      <c r="I17" s="11">
        <f t="shared" ca="1" si="3"/>
        <v>10</v>
      </c>
      <c r="J17" s="12" t="str">
        <f t="shared" ca="1" si="1"/>
        <v>NOT DUE</v>
      </c>
      <c r="K17" s="24" t="s">
        <v>4035</v>
      </c>
      <c r="L17" s="13"/>
    </row>
    <row r="18" spans="1:12" ht="15" customHeight="1">
      <c r="A18" s="12" t="s">
        <v>602</v>
      </c>
      <c r="B18" s="24" t="s">
        <v>4036</v>
      </c>
      <c r="C18" s="24" t="s">
        <v>4037</v>
      </c>
      <c r="D18" s="40" t="s">
        <v>4</v>
      </c>
      <c r="E18" s="8">
        <v>43970</v>
      </c>
      <c r="F18" s="193">
        <v>44676</v>
      </c>
      <c r="G18" s="52"/>
      <c r="H18" s="10">
        <f t="shared" ref="H18:H35" si="4">F18+30</f>
        <v>44706</v>
      </c>
      <c r="I18" s="11">
        <f t="shared" ca="1" si="3"/>
        <v>10</v>
      </c>
      <c r="J18" s="12" t="str">
        <f t="shared" ca="1" si="1"/>
        <v>NOT DUE</v>
      </c>
      <c r="K18" s="24" t="s">
        <v>4035</v>
      </c>
      <c r="L18" s="13"/>
    </row>
    <row r="19" spans="1:12" ht="15" customHeight="1">
      <c r="A19" s="12" t="s">
        <v>603</v>
      </c>
      <c r="B19" s="24" t="s">
        <v>4036</v>
      </c>
      <c r="C19" s="24" t="s">
        <v>4038</v>
      </c>
      <c r="D19" s="40" t="s">
        <v>4</v>
      </c>
      <c r="E19" s="8">
        <v>43970</v>
      </c>
      <c r="F19" s="193">
        <v>44676</v>
      </c>
      <c r="G19" s="52"/>
      <c r="H19" s="10">
        <f t="shared" si="4"/>
        <v>44706</v>
      </c>
      <c r="I19" s="11">
        <f t="shared" ca="1" si="3"/>
        <v>10</v>
      </c>
      <c r="J19" s="12" t="str">
        <f t="shared" ca="1" si="1"/>
        <v>NOT DUE</v>
      </c>
      <c r="K19" s="24" t="s">
        <v>4035</v>
      </c>
      <c r="L19" s="13"/>
    </row>
    <row r="20" spans="1:12" ht="15" customHeight="1">
      <c r="A20" s="12" t="s">
        <v>604</v>
      </c>
      <c r="B20" s="24" t="s">
        <v>4036</v>
      </c>
      <c r="C20" s="24" t="s">
        <v>4039</v>
      </c>
      <c r="D20" s="40" t="s">
        <v>4</v>
      </c>
      <c r="E20" s="8">
        <v>43970</v>
      </c>
      <c r="F20" s="193">
        <v>44676</v>
      </c>
      <c r="G20" s="52"/>
      <c r="H20" s="10">
        <f t="shared" si="4"/>
        <v>44706</v>
      </c>
      <c r="I20" s="11">
        <f t="shared" ca="1" si="3"/>
        <v>10</v>
      </c>
      <c r="J20" s="12" t="str">
        <f t="shared" ca="1" si="1"/>
        <v>NOT DUE</v>
      </c>
      <c r="K20" s="24" t="s">
        <v>4035</v>
      </c>
      <c r="L20" s="13"/>
    </row>
    <row r="21" spans="1:12" ht="15" customHeight="1">
      <c r="A21" s="12" t="s">
        <v>605</v>
      </c>
      <c r="B21" s="24" t="s">
        <v>4040</v>
      </c>
      <c r="C21" s="24" t="s">
        <v>4037</v>
      </c>
      <c r="D21" s="40" t="s">
        <v>4</v>
      </c>
      <c r="E21" s="8">
        <v>43970</v>
      </c>
      <c r="F21" s="193">
        <v>44676</v>
      </c>
      <c r="G21" s="52"/>
      <c r="H21" s="10">
        <f t="shared" si="4"/>
        <v>44706</v>
      </c>
      <c r="I21" s="11">
        <f t="shared" ca="1" si="3"/>
        <v>10</v>
      </c>
      <c r="J21" s="12" t="str">
        <f t="shared" ca="1" si="1"/>
        <v>NOT DUE</v>
      </c>
      <c r="K21" s="24" t="s">
        <v>4035</v>
      </c>
      <c r="L21" s="13"/>
    </row>
    <row r="22" spans="1:12" ht="15" customHeight="1">
      <c r="A22" s="12" t="s">
        <v>606</v>
      </c>
      <c r="B22" s="24" t="s">
        <v>4040</v>
      </c>
      <c r="C22" s="24" t="s">
        <v>4038</v>
      </c>
      <c r="D22" s="40" t="s">
        <v>4</v>
      </c>
      <c r="E22" s="8">
        <v>43970</v>
      </c>
      <c r="F22" s="193">
        <v>44676</v>
      </c>
      <c r="G22" s="52"/>
      <c r="H22" s="10">
        <f t="shared" si="4"/>
        <v>44706</v>
      </c>
      <c r="I22" s="11">
        <f t="shared" ca="1" si="3"/>
        <v>10</v>
      </c>
      <c r="J22" s="12" t="str">
        <f t="shared" ca="1" si="1"/>
        <v>NOT DUE</v>
      </c>
      <c r="K22" s="24" t="s">
        <v>4035</v>
      </c>
      <c r="L22" s="13"/>
    </row>
    <row r="23" spans="1:12" ht="15" customHeight="1">
      <c r="A23" s="12" t="s">
        <v>607</v>
      </c>
      <c r="B23" s="24" t="s">
        <v>4040</v>
      </c>
      <c r="C23" s="24" t="s">
        <v>4039</v>
      </c>
      <c r="D23" s="40" t="s">
        <v>4</v>
      </c>
      <c r="E23" s="8">
        <v>43970</v>
      </c>
      <c r="F23" s="193">
        <v>44676</v>
      </c>
      <c r="G23" s="52"/>
      <c r="H23" s="10">
        <f t="shared" si="4"/>
        <v>44706</v>
      </c>
      <c r="I23" s="11">
        <f t="shared" ca="1" si="3"/>
        <v>10</v>
      </c>
      <c r="J23" s="12" t="str">
        <f t="shared" ca="1" si="1"/>
        <v>NOT DUE</v>
      </c>
      <c r="K23" s="24" t="s">
        <v>4035</v>
      </c>
      <c r="L23" s="13"/>
    </row>
    <row r="24" spans="1:12" ht="15" customHeight="1">
      <c r="A24" s="12" t="s">
        <v>608</v>
      </c>
      <c r="B24" s="24" t="s">
        <v>4041</v>
      </c>
      <c r="C24" s="24" t="s">
        <v>4037</v>
      </c>
      <c r="D24" s="40" t="s">
        <v>4</v>
      </c>
      <c r="E24" s="8">
        <v>43970</v>
      </c>
      <c r="F24" s="193">
        <v>44677</v>
      </c>
      <c r="G24" s="52"/>
      <c r="H24" s="10">
        <f t="shared" si="4"/>
        <v>44707</v>
      </c>
      <c r="I24" s="11">
        <f t="shared" ca="1" si="3"/>
        <v>11</v>
      </c>
      <c r="J24" s="12" t="str">
        <f t="shared" ca="1" si="1"/>
        <v>NOT DUE</v>
      </c>
      <c r="K24" s="24" t="s">
        <v>4035</v>
      </c>
      <c r="L24" s="13"/>
    </row>
    <row r="25" spans="1:12" ht="15" customHeight="1">
      <c r="A25" s="12" t="s">
        <v>609</v>
      </c>
      <c r="B25" s="24" t="s">
        <v>4041</v>
      </c>
      <c r="C25" s="24" t="s">
        <v>4038</v>
      </c>
      <c r="D25" s="40" t="s">
        <v>4</v>
      </c>
      <c r="E25" s="8">
        <v>43970</v>
      </c>
      <c r="F25" s="193">
        <v>44677</v>
      </c>
      <c r="G25" s="52"/>
      <c r="H25" s="10">
        <f t="shared" si="4"/>
        <v>44707</v>
      </c>
      <c r="I25" s="11">
        <f t="shared" ca="1" si="3"/>
        <v>11</v>
      </c>
      <c r="J25" s="12" t="str">
        <f t="shared" ca="1" si="1"/>
        <v>NOT DUE</v>
      </c>
      <c r="K25" s="24" t="s">
        <v>4035</v>
      </c>
      <c r="L25" s="13"/>
    </row>
    <row r="26" spans="1:12" ht="15" customHeight="1">
      <c r="A26" s="12" t="s">
        <v>610</v>
      </c>
      <c r="B26" s="24" t="s">
        <v>4041</v>
      </c>
      <c r="C26" s="24" t="s">
        <v>4039</v>
      </c>
      <c r="D26" s="40" t="s">
        <v>4</v>
      </c>
      <c r="E26" s="8">
        <v>43970</v>
      </c>
      <c r="F26" s="193">
        <v>44677</v>
      </c>
      <c r="G26" s="52"/>
      <c r="H26" s="10">
        <f t="shared" si="4"/>
        <v>44707</v>
      </c>
      <c r="I26" s="11">
        <f t="shared" ca="1" si="3"/>
        <v>11</v>
      </c>
      <c r="J26" s="12" t="str">
        <f t="shared" ca="1" si="1"/>
        <v>NOT DUE</v>
      </c>
      <c r="K26" s="24" t="s">
        <v>4035</v>
      </c>
      <c r="L26" s="13"/>
    </row>
    <row r="27" spans="1:12" ht="15" customHeight="1">
      <c r="A27" s="12" t="s">
        <v>611</v>
      </c>
      <c r="B27" s="24" t="s">
        <v>4042</v>
      </c>
      <c r="C27" s="24" t="s">
        <v>4037</v>
      </c>
      <c r="D27" s="40" t="s">
        <v>4</v>
      </c>
      <c r="E27" s="8">
        <v>43970</v>
      </c>
      <c r="F27" s="193">
        <v>44677</v>
      </c>
      <c r="G27" s="52"/>
      <c r="H27" s="10">
        <f t="shared" si="4"/>
        <v>44707</v>
      </c>
      <c r="I27" s="11">
        <f t="shared" ca="1" si="3"/>
        <v>11</v>
      </c>
      <c r="J27" s="12" t="str">
        <f t="shared" ca="1" si="1"/>
        <v>NOT DUE</v>
      </c>
      <c r="K27" s="24" t="s">
        <v>4035</v>
      </c>
      <c r="L27" s="13"/>
    </row>
    <row r="28" spans="1:12" ht="15" customHeight="1">
      <c r="A28" s="12" t="s">
        <v>612</v>
      </c>
      <c r="B28" s="24" t="s">
        <v>4042</v>
      </c>
      <c r="C28" s="24" t="s">
        <v>4038</v>
      </c>
      <c r="D28" s="40" t="s">
        <v>4</v>
      </c>
      <c r="E28" s="8">
        <v>43970</v>
      </c>
      <c r="F28" s="193">
        <v>44677</v>
      </c>
      <c r="G28" s="52"/>
      <c r="H28" s="10">
        <f t="shared" si="4"/>
        <v>44707</v>
      </c>
      <c r="I28" s="11">
        <f t="shared" ca="1" si="3"/>
        <v>11</v>
      </c>
      <c r="J28" s="12" t="str">
        <f t="shared" ca="1" si="1"/>
        <v>NOT DUE</v>
      </c>
      <c r="K28" s="24" t="s">
        <v>4035</v>
      </c>
      <c r="L28" s="13"/>
    </row>
    <row r="29" spans="1:12" ht="15" customHeight="1">
      <c r="A29" s="12" t="s">
        <v>613</v>
      </c>
      <c r="B29" s="24" t="s">
        <v>4042</v>
      </c>
      <c r="C29" s="24" t="s">
        <v>4039</v>
      </c>
      <c r="D29" s="40" t="s">
        <v>4</v>
      </c>
      <c r="E29" s="8">
        <v>43970</v>
      </c>
      <c r="F29" s="193">
        <v>44677</v>
      </c>
      <c r="G29" s="52"/>
      <c r="H29" s="10">
        <f t="shared" si="4"/>
        <v>44707</v>
      </c>
      <c r="I29" s="11">
        <f t="shared" ca="1" si="3"/>
        <v>11</v>
      </c>
      <c r="J29" s="12" t="str">
        <f t="shared" ca="1" si="1"/>
        <v>NOT DUE</v>
      </c>
      <c r="K29" s="24" t="s">
        <v>4035</v>
      </c>
      <c r="L29" s="13"/>
    </row>
    <row r="30" spans="1:12" ht="15" customHeight="1">
      <c r="A30" s="12" t="s">
        <v>614</v>
      </c>
      <c r="B30" s="24" t="s">
        <v>4043</v>
      </c>
      <c r="C30" s="24" t="s">
        <v>4037</v>
      </c>
      <c r="D30" s="40" t="s">
        <v>4</v>
      </c>
      <c r="E30" s="8">
        <v>43970</v>
      </c>
      <c r="F30" s="193">
        <v>44677</v>
      </c>
      <c r="G30" s="52"/>
      <c r="H30" s="10">
        <f t="shared" si="4"/>
        <v>44707</v>
      </c>
      <c r="I30" s="11">
        <f t="shared" ca="1" si="3"/>
        <v>11</v>
      </c>
      <c r="J30" s="12" t="str">
        <f t="shared" ca="1" si="1"/>
        <v>NOT DUE</v>
      </c>
      <c r="K30" s="24" t="s">
        <v>4035</v>
      </c>
      <c r="L30" s="13"/>
    </row>
    <row r="31" spans="1:12" ht="15" customHeight="1">
      <c r="A31" s="12" t="s">
        <v>615</v>
      </c>
      <c r="B31" s="24" t="s">
        <v>4043</v>
      </c>
      <c r="C31" s="24" t="s">
        <v>4038</v>
      </c>
      <c r="D31" s="40" t="s">
        <v>4</v>
      </c>
      <c r="E31" s="8">
        <v>43970</v>
      </c>
      <c r="F31" s="193">
        <v>44677</v>
      </c>
      <c r="G31" s="52"/>
      <c r="H31" s="10">
        <f t="shared" si="4"/>
        <v>44707</v>
      </c>
      <c r="I31" s="11">
        <f t="shared" ca="1" si="3"/>
        <v>11</v>
      </c>
      <c r="J31" s="12" t="str">
        <f t="shared" ca="1" si="1"/>
        <v>NOT DUE</v>
      </c>
      <c r="K31" s="24" t="s">
        <v>4035</v>
      </c>
      <c r="L31" s="13"/>
    </row>
    <row r="32" spans="1:12" ht="15" customHeight="1">
      <c r="A32" s="12" t="s">
        <v>616</v>
      </c>
      <c r="B32" s="24" t="s">
        <v>4043</v>
      </c>
      <c r="C32" s="24" t="s">
        <v>4039</v>
      </c>
      <c r="D32" s="40" t="s">
        <v>4</v>
      </c>
      <c r="E32" s="8">
        <v>43970</v>
      </c>
      <c r="F32" s="193">
        <v>44677</v>
      </c>
      <c r="G32" s="52"/>
      <c r="H32" s="10">
        <f t="shared" si="4"/>
        <v>44707</v>
      </c>
      <c r="I32" s="11">
        <f t="shared" ca="1" si="3"/>
        <v>11</v>
      </c>
      <c r="J32" s="12" t="str">
        <f t="shared" ca="1" si="1"/>
        <v>NOT DUE</v>
      </c>
      <c r="K32" s="24" t="s">
        <v>4035</v>
      </c>
      <c r="L32" s="13"/>
    </row>
    <row r="33" spans="1:12" ht="15" customHeight="1">
      <c r="A33" s="12" t="s">
        <v>617</v>
      </c>
      <c r="B33" s="24" t="s">
        <v>4044</v>
      </c>
      <c r="C33" s="24" t="s">
        <v>4037</v>
      </c>
      <c r="D33" s="40" t="s">
        <v>4</v>
      </c>
      <c r="E33" s="8">
        <v>43970</v>
      </c>
      <c r="F33" s="193">
        <v>44677</v>
      </c>
      <c r="G33" s="52"/>
      <c r="H33" s="10">
        <f t="shared" si="4"/>
        <v>44707</v>
      </c>
      <c r="I33" s="11">
        <f t="shared" ca="1" si="3"/>
        <v>11</v>
      </c>
      <c r="J33" s="12" t="str">
        <f t="shared" ca="1" si="1"/>
        <v>NOT DUE</v>
      </c>
      <c r="K33" s="24" t="s">
        <v>4035</v>
      </c>
      <c r="L33" s="13"/>
    </row>
    <row r="34" spans="1:12" ht="15" customHeight="1">
      <c r="A34" s="12" t="s">
        <v>618</v>
      </c>
      <c r="B34" s="24" t="s">
        <v>4044</v>
      </c>
      <c r="C34" s="24" t="s">
        <v>4038</v>
      </c>
      <c r="D34" s="40" t="s">
        <v>4</v>
      </c>
      <c r="E34" s="8">
        <v>43970</v>
      </c>
      <c r="F34" s="193">
        <v>44677</v>
      </c>
      <c r="G34" s="52"/>
      <c r="H34" s="10">
        <f t="shared" si="4"/>
        <v>44707</v>
      </c>
      <c r="I34" s="11">
        <f t="shared" ca="1" si="3"/>
        <v>11</v>
      </c>
      <c r="J34" s="12" t="str">
        <f t="shared" ca="1" si="1"/>
        <v>NOT DUE</v>
      </c>
      <c r="K34" s="24" t="s">
        <v>4035</v>
      </c>
      <c r="L34" s="13"/>
    </row>
    <row r="35" spans="1:12" ht="15" customHeight="1">
      <c r="A35" s="12" t="s">
        <v>619</v>
      </c>
      <c r="B35" s="24" t="s">
        <v>4044</v>
      </c>
      <c r="C35" s="24" t="s">
        <v>4039</v>
      </c>
      <c r="D35" s="40" t="s">
        <v>4</v>
      </c>
      <c r="E35" s="8">
        <v>43970</v>
      </c>
      <c r="F35" s="193">
        <v>44677</v>
      </c>
      <c r="G35" s="52"/>
      <c r="H35" s="10">
        <f t="shared" si="4"/>
        <v>44707</v>
      </c>
      <c r="I35" s="11">
        <f t="shared" ca="1" si="3"/>
        <v>11</v>
      </c>
      <c r="J35" s="12" t="str">
        <f t="shared" ca="1" si="1"/>
        <v>NOT DUE</v>
      </c>
      <c r="K35" s="24" t="s">
        <v>4035</v>
      </c>
      <c r="L35" s="13"/>
    </row>
    <row r="36" spans="1:12" ht="15" customHeight="1">
      <c r="A36" s="12" t="s">
        <v>620</v>
      </c>
      <c r="B36" s="24" t="s">
        <v>553</v>
      </c>
      <c r="C36" s="24" t="s">
        <v>4436</v>
      </c>
      <c r="D36" s="40">
        <v>200</v>
      </c>
      <c r="E36" s="8">
        <v>43970</v>
      </c>
      <c r="F36" s="293">
        <v>44443</v>
      </c>
      <c r="G36" s="20">
        <f>F4</f>
        <v>7114.2</v>
      </c>
      <c r="H36" s="17">
        <f>IF(I36&lt;=200,$F$5+(I36/24),"error")</f>
        <v>44704.333333333336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44776.408333333333</v>
      </c>
      <c r="I37" s="18">
        <f>D37-($F$4-G37)</f>
        <v>1929.8000000000002</v>
      </c>
      <c r="J37" s="12" t="str">
        <f>IF(I37="","",IF(I37&lt;0,"OVERDUE","NOT DUE"))</f>
        <v>NOT DUE</v>
      </c>
      <c r="K37" s="24" t="s">
        <v>4045</v>
      </c>
      <c r="L37" s="15"/>
    </row>
    <row r="38" spans="1:12" ht="15" customHeight="1">
      <c r="A38" s="12" t="s">
        <v>622</v>
      </c>
      <c r="B38" s="24" t="s">
        <v>553</v>
      </c>
      <c r="C38" s="24" t="s">
        <v>4046</v>
      </c>
      <c r="D38" s="40">
        <v>200</v>
      </c>
      <c r="E38" s="8">
        <v>43970</v>
      </c>
      <c r="F38" s="293">
        <v>44642</v>
      </c>
      <c r="G38" s="20">
        <v>6932</v>
      </c>
      <c r="H38" s="17">
        <f>IF(I38&lt;=200,$F$5+(I38/24),"error")</f>
        <v>44696.741666666669</v>
      </c>
      <c r="I38" s="18">
        <f>D38-($F$4-G38)</f>
        <v>17.800000000000182</v>
      </c>
      <c r="J38" s="12" t="str">
        <f>IF(I38="","",IF(I38&lt;0,"OVERDUE","NOT DUE"))</f>
        <v>NOT DUE</v>
      </c>
      <c r="K38" s="24" t="s">
        <v>592</v>
      </c>
      <c r="L38" s="15"/>
    </row>
    <row r="39" spans="1:12" ht="15" customHeight="1">
      <c r="A39" s="12" t="s">
        <v>623</v>
      </c>
      <c r="B39" s="24" t="s">
        <v>553</v>
      </c>
      <c r="C39" s="24" t="s">
        <v>4047</v>
      </c>
      <c r="D39" s="40">
        <v>100</v>
      </c>
      <c r="E39" s="8">
        <v>43970</v>
      </c>
      <c r="F39" s="293">
        <v>44646</v>
      </c>
      <c r="G39" s="20">
        <v>7026</v>
      </c>
      <c r="H39" s="17">
        <f>IF(I39&lt;=100,$F$5+(I39/24),"error")</f>
        <v>44696.491666666669</v>
      </c>
      <c r="I39" s="18">
        <f>D39-($F$4-G39)</f>
        <v>11.800000000000182</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44732.908333333333</v>
      </c>
      <c r="I40" s="18">
        <f t="shared" ref="I40:I103" si="5">D40-($F$4-G40)</f>
        <v>885.80000000000018</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44732.908333333333</v>
      </c>
      <c r="I41" s="18">
        <f t="shared" si="5"/>
        <v>885.80000000000018</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44732.908333333333</v>
      </c>
      <c r="I42" s="18">
        <f t="shared" si="5"/>
        <v>885.80000000000018</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44899.574999999997</v>
      </c>
      <c r="I43" s="18">
        <f t="shared" si="5"/>
        <v>4885.8</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44899.574999999997</v>
      </c>
      <c r="I44" s="18">
        <f t="shared" si="5"/>
        <v>4885.8</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44725.658333333333</v>
      </c>
      <c r="I45" s="18">
        <f t="shared" si="5"/>
        <v>711.80000000000018</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44725.658333333333</v>
      </c>
      <c r="I46" s="18">
        <f t="shared" si="5"/>
        <v>711.80000000000018</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44725.658333333333</v>
      </c>
      <c r="I47" s="18">
        <f t="shared" si="5"/>
        <v>711.80000000000018</v>
      </c>
      <c r="J47" s="12" t="str">
        <f t="shared" si="1"/>
        <v>NOT DUE</v>
      </c>
      <c r="K47" s="24" t="s">
        <v>4055</v>
      </c>
      <c r="L47" s="15"/>
    </row>
    <row r="48" spans="1:12">
      <c r="A48" s="12" t="s">
        <v>632</v>
      </c>
      <c r="B48" s="24" t="s">
        <v>4058</v>
      </c>
      <c r="C48" s="24" t="s">
        <v>4054</v>
      </c>
      <c r="D48" s="40">
        <v>1500</v>
      </c>
      <c r="E48" s="8">
        <v>43970</v>
      </c>
      <c r="F48" s="293">
        <v>44574</v>
      </c>
      <c r="G48" s="20">
        <v>6326</v>
      </c>
      <c r="H48" s="17">
        <f t="shared" si="8"/>
        <v>44725.658333333333</v>
      </c>
      <c r="I48" s="18">
        <f t="shared" si="5"/>
        <v>711.80000000000018</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44725.658333333333</v>
      </c>
      <c r="I49" s="18">
        <f t="shared" si="5"/>
        <v>711.80000000000018</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44725.658333333333</v>
      </c>
      <c r="I50" s="18">
        <f t="shared" si="5"/>
        <v>711.80000000000018</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44742.574999999997</v>
      </c>
      <c r="I51" s="18">
        <f t="shared" si="5"/>
        <v>1117.8000000000002</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44899.574999999997</v>
      </c>
      <c r="I52" s="18">
        <f t="shared" si="5"/>
        <v>4885.8</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44899.574999999997</v>
      </c>
      <c r="I53" s="18">
        <f t="shared" si="5"/>
        <v>4885.8</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44899.574999999997</v>
      </c>
      <c r="I54" s="18">
        <f t="shared" si="5"/>
        <v>4885.8</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44899.574999999997</v>
      </c>
      <c r="I55" s="18">
        <f t="shared" si="5"/>
        <v>4885.8</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44899.574999999997</v>
      </c>
      <c r="I56" s="18">
        <f t="shared" si="5"/>
        <v>4885.8</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44899.574999999997</v>
      </c>
      <c r="I57" s="18">
        <f t="shared" si="5"/>
        <v>4885.8</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44899.574999999997</v>
      </c>
      <c r="I58" s="18">
        <f t="shared" si="5"/>
        <v>4885.8</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44742.574999999997</v>
      </c>
      <c r="I59" s="18">
        <f t="shared" si="5"/>
        <v>1117.8000000000002</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44899.574999999997</v>
      </c>
      <c r="I60" s="18">
        <f t="shared" si="5"/>
        <v>4885.8</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44899.574999999997</v>
      </c>
      <c r="I61" s="18">
        <f t="shared" si="5"/>
        <v>4885.8</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44899.574999999997</v>
      </c>
      <c r="I62" s="18">
        <f t="shared" si="5"/>
        <v>4885.8</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44899.574999999997</v>
      </c>
      <c r="I63" s="18">
        <f t="shared" si="5"/>
        <v>4885.8</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44899.574999999997</v>
      </c>
      <c r="I64" s="18">
        <f t="shared" si="5"/>
        <v>4885.8</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44899.574999999997</v>
      </c>
      <c r="I65" s="18">
        <f t="shared" si="5"/>
        <v>4885.8</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44899.574999999997</v>
      </c>
      <c r="I66" s="18">
        <f t="shared" si="5"/>
        <v>4885.8</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44742.574999999997</v>
      </c>
      <c r="I67" s="18">
        <f t="shared" si="5"/>
        <v>1117.8000000000002</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44899.574999999997</v>
      </c>
      <c r="I68" s="18">
        <f t="shared" si="5"/>
        <v>4885.8</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44899.574999999997</v>
      </c>
      <c r="I69" s="18">
        <f t="shared" si="5"/>
        <v>4885.8</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44899.574999999997</v>
      </c>
      <c r="I70" s="18">
        <f t="shared" si="5"/>
        <v>4885.8</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44899.574999999997</v>
      </c>
      <c r="I71" s="18">
        <f t="shared" si="5"/>
        <v>4885.8</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44899.574999999997</v>
      </c>
      <c r="I72" s="18">
        <f t="shared" si="5"/>
        <v>4885.8</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44899.574999999997</v>
      </c>
      <c r="I73" s="18">
        <f t="shared" si="5"/>
        <v>4885.8</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44899.574999999997</v>
      </c>
      <c r="I74" s="18">
        <f t="shared" si="5"/>
        <v>4885.8</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44742.574999999997</v>
      </c>
      <c r="I75" s="18">
        <f t="shared" si="5"/>
        <v>1117.8000000000002</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44899.574999999997</v>
      </c>
      <c r="I76" s="18">
        <f t="shared" si="5"/>
        <v>4885.8</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44899.574999999997</v>
      </c>
      <c r="I77" s="18">
        <f t="shared" si="5"/>
        <v>4885.8</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44899.574999999997</v>
      </c>
      <c r="I78" s="18">
        <f t="shared" si="5"/>
        <v>4885.8</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44899.574999999997</v>
      </c>
      <c r="I79" s="18">
        <f t="shared" si="5"/>
        <v>4885.8</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44899.574999999997</v>
      </c>
      <c r="I80" s="18">
        <f t="shared" si="5"/>
        <v>4885.8</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44899.574999999997</v>
      </c>
      <c r="I81" s="18">
        <f t="shared" si="5"/>
        <v>4885.8</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44899.574999999997</v>
      </c>
      <c r="I82" s="18">
        <f t="shared" si="5"/>
        <v>4885.8</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44742.574999999997</v>
      </c>
      <c r="I83" s="18">
        <f t="shared" si="5"/>
        <v>1117.8000000000002</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44899.574999999997</v>
      </c>
      <c r="I84" s="18">
        <f t="shared" si="5"/>
        <v>4885.8</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44899.574999999997</v>
      </c>
      <c r="I85" s="18">
        <f t="shared" si="5"/>
        <v>4885.8</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44899.574999999997</v>
      </c>
      <c r="I86" s="18">
        <f t="shared" si="5"/>
        <v>4885.8</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44899.574999999997</v>
      </c>
      <c r="I87" s="18">
        <f t="shared" si="5"/>
        <v>4885.8</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44899.574999999997</v>
      </c>
      <c r="I88" s="18">
        <f t="shared" si="5"/>
        <v>4885.8</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44899.574999999997</v>
      </c>
      <c r="I89" s="18">
        <f t="shared" si="5"/>
        <v>4885.8</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44899.574999999997</v>
      </c>
      <c r="I90" s="18">
        <f t="shared" si="5"/>
        <v>4885.8</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44742.574999999997</v>
      </c>
      <c r="I91" s="18">
        <f t="shared" si="5"/>
        <v>1117.8000000000002</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44899.574999999997</v>
      </c>
      <c r="I92" s="18">
        <f t="shared" si="5"/>
        <v>4885.8</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44899.574999999997</v>
      </c>
      <c r="I93" s="18">
        <f t="shared" si="5"/>
        <v>4885.8</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44899.574999999997</v>
      </c>
      <c r="I94" s="18">
        <f t="shared" si="5"/>
        <v>4885.8</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44899.574999999997</v>
      </c>
      <c r="I95" s="18">
        <f t="shared" si="5"/>
        <v>4885.8</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44899.574999999997</v>
      </c>
      <c r="I96" s="18">
        <f t="shared" si="5"/>
        <v>4885.8</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44899.574999999997</v>
      </c>
      <c r="I97" s="18">
        <f t="shared" si="5"/>
        <v>4885.8</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44899.574999999997</v>
      </c>
      <c r="I98" s="18">
        <f t="shared" si="5"/>
        <v>4885.8</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44899.574999999997</v>
      </c>
      <c r="I99" s="18">
        <f t="shared" si="5"/>
        <v>4885.8</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44899.574999999997</v>
      </c>
      <c r="I100" s="18">
        <f t="shared" si="5"/>
        <v>4885.8</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44899.574999999997</v>
      </c>
      <c r="I101" s="18">
        <f t="shared" si="5"/>
        <v>4885.8</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44899.574999999997</v>
      </c>
      <c r="I102" s="18">
        <f t="shared" si="5"/>
        <v>4885.8</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44899.574999999997</v>
      </c>
      <c r="I103" s="18">
        <f t="shared" si="5"/>
        <v>4885.8</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44899.574999999997</v>
      </c>
      <c r="I104" s="18">
        <f t="shared" ref="I104:I167" si="13">D104-($F$4-G104)</f>
        <v>4885.8</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44899.574999999997</v>
      </c>
      <c r="I105" s="18">
        <f t="shared" si="13"/>
        <v>4885.8</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44899.574999999997</v>
      </c>
      <c r="I106" s="18">
        <f t="shared" si="13"/>
        <v>4885.8</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44899.574999999997</v>
      </c>
      <c r="I107" s="18">
        <f t="shared" si="13"/>
        <v>4885.8</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44899.574999999997</v>
      </c>
      <c r="I108" s="18">
        <f t="shared" si="13"/>
        <v>4885.8</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44899.574999999997</v>
      </c>
      <c r="I109" s="18">
        <f t="shared" si="13"/>
        <v>4885.8</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44899.574999999997</v>
      </c>
      <c r="I110" s="18">
        <f t="shared" si="13"/>
        <v>4885.8</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44899.574999999997</v>
      </c>
      <c r="I111" s="18">
        <f t="shared" si="13"/>
        <v>4885.8</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44899.574999999997</v>
      </c>
      <c r="I112" s="18">
        <f t="shared" si="13"/>
        <v>4885.8</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44899.574999999997</v>
      </c>
      <c r="I113" s="18">
        <f t="shared" si="13"/>
        <v>4885.8</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44899.574999999997</v>
      </c>
      <c r="I114" s="18">
        <f t="shared" si="13"/>
        <v>4885.8</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44899.574999999997</v>
      </c>
      <c r="I115" s="18">
        <f t="shared" si="13"/>
        <v>4885.8</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44899.574999999997</v>
      </c>
      <c r="I116" s="18">
        <f t="shared" si="13"/>
        <v>4885.8</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44899.574999999997</v>
      </c>
      <c r="I117" s="18">
        <f t="shared" si="13"/>
        <v>4885.8</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44899.574999999997</v>
      </c>
      <c r="I118" s="18">
        <f t="shared" si="13"/>
        <v>4885.8</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44899.574999999997</v>
      </c>
      <c r="I119" s="18">
        <f t="shared" si="13"/>
        <v>4885.8</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45232.908333333333</v>
      </c>
      <c r="I120" s="18">
        <f t="shared" si="13"/>
        <v>12885.8</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44899.574999999997</v>
      </c>
      <c r="I121" s="18">
        <f t="shared" si="13"/>
        <v>4885.8</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44899.574999999997</v>
      </c>
      <c r="I122" s="18">
        <f t="shared" si="13"/>
        <v>4885.8</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44899.574999999997</v>
      </c>
      <c r="I123" s="18">
        <f t="shared" si="13"/>
        <v>4885.8</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45232.908333333333</v>
      </c>
      <c r="I124" s="18">
        <f t="shared" si="13"/>
        <v>12885.8</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44899.574999999997</v>
      </c>
      <c r="I125" s="18">
        <f t="shared" si="13"/>
        <v>4885.8</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44899.574999999997</v>
      </c>
      <c r="I126" s="18">
        <f t="shared" si="13"/>
        <v>4885.8</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44899.574999999997</v>
      </c>
      <c r="I127" s="18">
        <f t="shared" si="13"/>
        <v>4885.8</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45232.908333333333</v>
      </c>
      <c r="I128" s="18">
        <f t="shared" si="13"/>
        <v>12885.8</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44899.574999999997</v>
      </c>
      <c r="I129" s="18">
        <f t="shared" si="13"/>
        <v>4885.8</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44899.574999999997</v>
      </c>
      <c r="I130" s="18">
        <f t="shared" si="13"/>
        <v>4885.8</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44899.574999999997</v>
      </c>
      <c r="I131" s="18">
        <f t="shared" si="13"/>
        <v>4885.8</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45232.908333333333</v>
      </c>
      <c r="I132" s="18">
        <f t="shared" si="13"/>
        <v>12885.8</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44899.574999999997</v>
      </c>
      <c r="I133" s="18">
        <f t="shared" si="13"/>
        <v>4885.8</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44899.574999999997</v>
      </c>
      <c r="I134" s="18">
        <f t="shared" si="13"/>
        <v>4885.8</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44899.574999999997</v>
      </c>
      <c r="I135" s="18">
        <f t="shared" si="13"/>
        <v>4885.8</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45232.908333333333</v>
      </c>
      <c r="I136" s="18">
        <f t="shared" si="13"/>
        <v>12885.8</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44899.574999999997</v>
      </c>
      <c r="I137" s="18">
        <f t="shared" si="13"/>
        <v>4885.8</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44899.574999999997</v>
      </c>
      <c r="I138" s="18">
        <f t="shared" si="13"/>
        <v>4885.8</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44899.574999999997</v>
      </c>
      <c r="I139" s="18">
        <f t="shared" si="13"/>
        <v>4885.8</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45232.908333333333</v>
      </c>
      <c r="I140" s="18">
        <f t="shared" si="13"/>
        <v>12885.8</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44899.574999999997</v>
      </c>
      <c r="I141" s="18">
        <f t="shared" si="13"/>
        <v>4885.8</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12885.8</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44899.574999999997</v>
      </c>
      <c r="I143" s="18">
        <f t="shared" si="13"/>
        <v>4885.8</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45232.908333333333</v>
      </c>
      <c r="I144" s="18">
        <f t="shared" si="13"/>
        <v>12885.8</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44899.574999999997</v>
      </c>
      <c r="I145" s="18">
        <f t="shared" si="13"/>
        <v>4885.8</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12885.8</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44899.574999999997</v>
      </c>
      <c r="I147" s="18">
        <f t="shared" si="13"/>
        <v>4885.8</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45232.908333333333</v>
      </c>
      <c r="I148" s="18">
        <f t="shared" si="13"/>
        <v>12885.8</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44899.574999999997</v>
      </c>
      <c r="I149" s="18">
        <f t="shared" si="13"/>
        <v>4885.8</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12885.8</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44899.574999999997</v>
      </c>
      <c r="I151" s="18">
        <f t="shared" si="13"/>
        <v>4885.8</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45232.908333333333</v>
      </c>
      <c r="I152" s="18">
        <f t="shared" si="13"/>
        <v>12885.8</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44899.574999999997</v>
      </c>
      <c r="I153" s="18">
        <f t="shared" si="13"/>
        <v>4885.8</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44739.783333333333</v>
      </c>
      <c r="I154" s="18">
        <f t="shared" si="13"/>
        <v>1050.8000000000002</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44899.574999999997</v>
      </c>
      <c r="I155" s="18">
        <f t="shared" si="13"/>
        <v>4885.8</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44899.574999999997</v>
      </c>
      <c r="I156" s="18">
        <f t="shared" si="13"/>
        <v>4885.8</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44899.574999999997</v>
      </c>
      <c r="I157" s="18">
        <f t="shared" si="13"/>
        <v>4885.8</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44899.574999999997</v>
      </c>
      <c r="I158" s="18">
        <f t="shared" si="13"/>
        <v>4885.8</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44899.574999999997</v>
      </c>
      <c r="I159" s="18">
        <f t="shared" si="13"/>
        <v>4885.8</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44899.574999999997</v>
      </c>
      <c r="I160" s="18">
        <f t="shared" si="13"/>
        <v>4885.8</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44899.574999999997</v>
      </c>
      <c r="I161" s="18">
        <f t="shared" si="13"/>
        <v>4885.8</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44899.574999999997</v>
      </c>
      <c r="I162" s="18">
        <f t="shared" si="13"/>
        <v>4885.8</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44899.574999999997</v>
      </c>
      <c r="I163" s="18">
        <f t="shared" si="13"/>
        <v>4885.8</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44899.574999999997</v>
      </c>
      <c r="I164" s="18">
        <f t="shared" si="13"/>
        <v>4885.8</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44899.574999999997</v>
      </c>
      <c r="I165" s="18">
        <f t="shared" si="13"/>
        <v>4885.8</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44899.574999999997</v>
      </c>
      <c r="I166" s="18">
        <f t="shared" si="13"/>
        <v>4885.8</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44899.574999999997</v>
      </c>
      <c r="I167" s="18">
        <f t="shared" si="13"/>
        <v>4885.8</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44899.574999999997</v>
      </c>
      <c r="I168" s="18">
        <f t="shared" ref="I168:I233" si="21">D168-($F$4-G168)</f>
        <v>4885.8</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44899.574999999997</v>
      </c>
      <c r="I169" s="18">
        <f t="shared" si="21"/>
        <v>4885.8</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44899.574999999997</v>
      </c>
      <c r="I170" s="18">
        <f t="shared" si="21"/>
        <v>4885.8</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44899.574999999997</v>
      </c>
      <c r="I171" s="18">
        <f t="shared" si="21"/>
        <v>4885.8</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44899.574999999997</v>
      </c>
      <c r="I172" s="18">
        <f t="shared" si="21"/>
        <v>4885.8</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44899.574999999997</v>
      </c>
      <c r="I173" s="18">
        <f t="shared" si="21"/>
        <v>4885.8</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44899.574999999997</v>
      </c>
      <c r="I174" s="18">
        <f t="shared" si="21"/>
        <v>4885.8</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44899.574999999997</v>
      </c>
      <c r="I175" s="18">
        <f t="shared" si="21"/>
        <v>4885.8</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44712.074999999997</v>
      </c>
      <c r="I176" s="18">
        <f t="shared" si="21"/>
        <v>385.80000000000018</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44899.574999999997</v>
      </c>
      <c r="I177" s="18">
        <f t="shared" si="21"/>
        <v>4885.8</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44899.574999999997</v>
      </c>
      <c r="I178" s="18">
        <f t="shared" si="21"/>
        <v>4885.8</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45232.908333333333</v>
      </c>
      <c r="I179" s="18">
        <f t="shared" si="21"/>
        <v>12885.8</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44899.574999999997</v>
      </c>
      <c r="I180" s="18">
        <f t="shared" si="21"/>
        <v>4885.8</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45232.908333333333</v>
      </c>
      <c r="I181" s="18">
        <f t="shared" si="21"/>
        <v>12885.8</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45232.908333333333</v>
      </c>
      <c r="I182" s="18">
        <f t="shared" si="21"/>
        <v>12885.8</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44899.574999999997</v>
      </c>
      <c r="I183" s="18">
        <f t="shared" si="21"/>
        <v>4885.8</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44899.574999999997</v>
      </c>
      <c r="I184" s="18">
        <f t="shared" si="21"/>
        <v>4885.8</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44899.574999999997</v>
      </c>
      <c r="I185" s="18">
        <f t="shared" si="21"/>
        <v>4885.8</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44899.574999999997</v>
      </c>
      <c r="I186" s="18">
        <f t="shared" si="21"/>
        <v>4885.8</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44899.574999999997</v>
      </c>
      <c r="I187" s="18">
        <f t="shared" si="21"/>
        <v>4885.8</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44899.574999999997</v>
      </c>
      <c r="I188" s="18">
        <f t="shared" si="21"/>
        <v>4885.8</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44899.574999999997</v>
      </c>
      <c r="I189" s="18">
        <f t="shared" si="21"/>
        <v>4885.8</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44899.574999999997</v>
      </c>
      <c r="I190" s="18">
        <f t="shared" si="21"/>
        <v>4885.8</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44899.574999999997</v>
      </c>
      <c r="I191" s="18">
        <f t="shared" si="21"/>
        <v>4885.8</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44899.574999999997</v>
      </c>
      <c r="I192" s="18">
        <f t="shared" si="21"/>
        <v>4885.8</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44899.574999999997</v>
      </c>
      <c r="I193" s="18">
        <f t="shared" si="21"/>
        <v>4885.8</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44899.574999999997</v>
      </c>
      <c r="I194" s="18">
        <f t="shared" si="21"/>
        <v>4885.8</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764.80000000000018</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44899.574999999997</v>
      </c>
      <c r="I196" s="18">
        <f t="shared" si="21"/>
        <v>4885.8</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44899.574999999997</v>
      </c>
      <c r="I197" s="18">
        <f t="shared" si="21"/>
        <v>4885.8</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44720.408333333333</v>
      </c>
      <c r="I198" s="18">
        <f t="shared" si="21"/>
        <v>585.80000000000018</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44899.574999999997</v>
      </c>
      <c r="I199" s="18">
        <f t="shared" si="21"/>
        <v>4885.8</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44899.574999999997</v>
      </c>
      <c r="I200" s="18">
        <f t="shared" si="21"/>
        <v>4885.8</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44899.574999999997</v>
      </c>
      <c r="I201" s="18">
        <f t="shared" si="21"/>
        <v>4885.8</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44720.408333333333</v>
      </c>
      <c r="I202" s="18">
        <f t="shared" si="21"/>
        <v>585.80000000000018</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44899.574999999997</v>
      </c>
      <c r="I203" s="18">
        <f t="shared" si="21"/>
        <v>4885.8</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44899.574999999997</v>
      </c>
      <c r="I204" s="18">
        <f t="shared" si="21"/>
        <v>4885.8</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44899.574999999997</v>
      </c>
      <c r="I205" s="18">
        <f t="shared" si="21"/>
        <v>4885.8</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44720.408333333333</v>
      </c>
      <c r="I206" s="18">
        <f t="shared" si="21"/>
        <v>585.80000000000018</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44899.574999999997</v>
      </c>
      <c r="I207" s="18">
        <f t="shared" si="21"/>
        <v>4885.8</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44899.574999999997</v>
      </c>
      <c r="I208" s="18">
        <f t="shared" si="21"/>
        <v>4885.8</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44899.574999999997</v>
      </c>
      <c r="I209" s="18">
        <f t="shared" si="21"/>
        <v>4885.8</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44720.408333333333</v>
      </c>
      <c r="I210" s="18">
        <f t="shared" si="21"/>
        <v>585.80000000000018</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44899.574999999997</v>
      </c>
      <c r="I211" s="18">
        <f t="shared" si="21"/>
        <v>4885.8</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44899.574999999997</v>
      </c>
      <c r="I212" s="18">
        <f t="shared" si="21"/>
        <v>4885.8</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44899.574999999997</v>
      </c>
      <c r="I213" s="18">
        <f t="shared" si="21"/>
        <v>4885.8</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44720.408333333333</v>
      </c>
      <c r="I214" s="18">
        <f t="shared" si="21"/>
        <v>585.80000000000018</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44899.574999999997</v>
      </c>
      <c r="I215" s="18">
        <f t="shared" si="21"/>
        <v>4885.8</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44899.574999999997</v>
      </c>
      <c r="I216" s="18">
        <f t="shared" si="21"/>
        <v>4885.8</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44899.574999999997</v>
      </c>
      <c r="I217" s="18">
        <f t="shared" si="21"/>
        <v>4885.8</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44720.408333333333</v>
      </c>
      <c r="I218" s="18">
        <f t="shared" si="21"/>
        <v>585.80000000000018</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44899.574999999997</v>
      </c>
      <c r="I219" s="18">
        <f t="shared" si="21"/>
        <v>4885.8</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44899.574999999997</v>
      </c>
      <c r="I220" s="18">
        <f t="shared" si="21"/>
        <v>4885.8</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44899.574999999997</v>
      </c>
      <c r="I221" s="18">
        <f t="shared" si="21"/>
        <v>4885.8</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44899.574999999997</v>
      </c>
      <c r="I222" s="18">
        <f t="shared" si="21"/>
        <v>4885.8</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44899.574999999997</v>
      </c>
      <c r="I223" s="18">
        <f t="shared" si="21"/>
        <v>4885.8</v>
      </c>
      <c r="J223" s="12" t="str">
        <f t="shared" si="26"/>
        <v>NOT DUE</v>
      </c>
      <c r="K223" s="24" t="s">
        <v>4102</v>
      </c>
      <c r="L223" s="15"/>
    </row>
    <row r="224" spans="1:12" ht="15" customHeight="1">
      <c r="A224" s="12" t="s">
        <v>819</v>
      </c>
      <c r="B224" s="24" t="s">
        <v>4120</v>
      </c>
      <c r="C224" s="24" t="s">
        <v>4121</v>
      </c>
      <c r="D224" s="40">
        <v>300</v>
      </c>
      <c r="E224" s="8">
        <v>43970</v>
      </c>
      <c r="F224" s="293">
        <v>44629</v>
      </c>
      <c r="G224" s="20">
        <v>6833</v>
      </c>
      <c r="H224" s="17">
        <f>IF(I224&lt;=300,$F$5+(I224/24),"error")</f>
        <v>44696.783333333333</v>
      </c>
      <c r="I224" s="18">
        <f>D224-($F$4-G224)</f>
        <v>18.800000000000182</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44746.783333333333</v>
      </c>
      <c r="I225" s="18">
        <f t="shared" si="21"/>
        <v>1218.8000000000002</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44818.074999999997</v>
      </c>
      <c r="I226" s="18">
        <f t="shared" si="21"/>
        <v>2929.8</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45232.908333333333</v>
      </c>
      <c r="I227" s="18">
        <f t="shared" si="21"/>
        <v>12885.8</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44707.908333333333</v>
      </c>
      <c r="I228" s="18">
        <f t="shared" si="21"/>
        <v>285.80000000000018</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44899.574999999997</v>
      </c>
      <c r="I229" s="18">
        <f t="shared" si="21"/>
        <v>4885.8</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44899.574999999997</v>
      </c>
      <c r="I230" s="18">
        <f t="shared" si="21"/>
        <v>4885.8</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44899.574999999997</v>
      </c>
      <c r="I231" s="18">
        <f t="shared" si="21"/>
        <v>4885.8</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44818.074999999997</v>
      </c>
      <c r="I232" s="18">
        <f t="shared" si="21"/>
        <v>2929.8</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44899.574999999997</v>
      </c>
      <c r="I233" s="18">
        <f t="shared" si="21"/>
        <v>4885.8</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44899.574999999997</v>
      </c>
      <c r="I234" s="18">
        <f t="shared" ref="I234:I263" si="31">D234-($F$4-G234)</f>
        <v>4885.8</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44899.574999999997</v>
      </c>
      <c r="I235" s="18">
        <f t="shared" si="31"/>
        <v>4885.8</v>
      </c>
      <c r="J235" s="12" t="str">
        <f t="shared" si="26"/>
        <v>NOT DUE</v>
      </c>
      <c r="K235" s="24" t="s">
        <v>4138</v>
      </c>
      <c r="L235" s="15"/>
    </row>
    <row r="236" spans="1:12" ht="26.25" customHeight="1">
      <c r="A236" s="12" t="s">
        <v>832</v>
      </c>
      <c r="B236" s="24" t="s">
        <v>4139</v>
      </c>
      <c r="C236" s="24" t="s">
        <v>4121</v>
      </c>
      <c r="D236" s="40">
        <v>200</v>
      </c>
      <c r="E236" s="8">
        <v>43970</v>
      </c>
      <c r="F236" s="293">
        <v>44646</v>
      </c>
      <c r="G236" s="20">
        <v>7030</v>
      </c>
      <c r="H236" s="17">
        <f>IF(I236&lt;=200,$F$5+(I236/24),"error")</f>
        <v>44700.824999999997</v>
      </c>
      <c r="I236" s="18">
        <f>D236-($F$4-G236)</f>
        <v>115.80000000000018</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44816.241666666669</v>
      </c>
      <c r="I237" s="18">
        <f t="shared" si="31"/>
        <v>2885.8</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45232.908333333333</v>
      </c>
      <c r="I238" s="18">
        <f t="shared" si="31"/>
        <v>12885.8</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44818.074999999997</v>
      </c>
      <c r="I239" s="18">
        <f t="shared" si="31"/>
        <v>2929.8</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45232.908333333333</v>
      </c>
      <c r="I240" s="18">
        <f t="shared" si="31"/>
        <v>12885.8</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44899.574999999997</v>
      </c>
      <c r="I241" s="18">
        <f t="shared" si="31"/>
        <v>4885.8</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44713.908333333333</v>
      </c>
      <c r="I242" s="18">
        <f t="shared" si="31"/>
        <v>429.80000000000018</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44899.574999999997</v>
      </c>
      <c r="I243" s="18">
        <f t="shared" si="31"/>
        <v>4885.8</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44899.574999999997</v>
      </c>
      <c r="I244" s="18">
        <f t="shared" si="31"/>
        <v>4885.8</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44899.574999999997</v>
      </c>
      <c r="I245" s="18">
        <f t="shared" si="31"/>
        <v>4885.8</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44899.574999999997</v>
      </c>
      <c r="I246" s="18">
        <f t="shared" si="31"/>
        <v>4885.8</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44710.991666666669</v>
      </c>
      <c r="I247" s="18">
        <f t="shared" si="31"/>
        <v>359.80000000000018</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44710.991666666669</v>
      </c>
      <c r="I248" s="18">
        <f t="shared" si="31"/>
        <v>359.80000000000018</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44713.908333333333</v>
      </c>
      <c r="I249" s="18">
        <f>D249-($F$4-G249)</f>
        <v>429.80000000000018</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44713.908333333333</v>
      </c>
      <c r="I250" s="18">
        <f t="shared" si="31"/>
        <v>429.80000000000018</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44713.908333333333</v>
      </c>
      <c r="I251" s="18">
        <f t="shared" si="31"/>
        <v>429.80000000000018</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44818.074999999997</v>
      </c>
      <c r="I252" s="18">
        <f t="shared" si="31"/>
        <v>2929.8</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44734.741666666669</v>
      </c>
      <c r="I253" s="11">
        <f t="shared" si="31"/>
        <v>929.80000000000018</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44899.574999999997</v>
      </c>
      <c r="I254" s="18">
        <f t="shared" si="31"/>
        <v>4885.8</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44818.074999999997</v>
      </c>
      <c r="I255" s="18">
        <f t="shared" si="31"/>
        <v>2929.8</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44739.783333333333</v>
      </c>
      <c r="I256" s="18">
        <f t="shared" si="31"/>
        <v>1050.8000000000002</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44734.741666666669</v>
      </c>
      <c r="I257" s="18">
        <f t="shared" si="31"/>
        <v>929.80000000000018</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44899.574999999997</v>
      </c>
      <c r="I258" s="18">
        <f t="shared" si="31"/>
        <v>4885.8</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44899.574999999997</v>
      </c>
      <c r="I259" s="18">
        <f t="shared" si="31"/>
        <v>4885.8</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44899.574999999997</v>
      </c>
      <c r="I260" s="18">
        <f t="shared" si="31"/>
        <v>4885.8</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44899.574999999997</v>
      </c>
      <c r="I261" s="18">
        <f t="shared" si="31"/>
        <v>4885.8</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44899.574999999997</v>
      </c>
      <c r="I262" s="18">
        <f t="shared" si="31"/>
        <v>4885.8</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44899.574999999997</v>
      </c>
      <c r="I263" s="18">
        <f t="shared" si="31"/>
        <v>4885.8</v>
      </c>
      <c r="J263" s="12" t="str">
        <f t="shared" si="26"/>
        <v>NOT DUE</v>
      </c>
      <c r="K263" s="24" t="s">
        <v>4177</v>
      </c>
      <c r="L263" s="15"/>
    </row>
    <row r="264" spans="1:12">
      <c r="A264" s="12" t="s">
        <v>861</v>
      </c>
      <c r="B264" s="24" t="s">
        <v>4178</v>
      </c>
      <c r="C264" s="24" t="s">
        <v>4179</v>
      </c>
      <c r="D264" s="34" t="s">
        <v>4</v>
      </c>
      <c r="E264" s="8">
        <v>43970</v>
      </c>
      <c r="F264" s="293">
        <v>44670</v>
      </c>
      <c r="G264" s="52"/>
      <c r="H264" s="10">
        <f>F264+(30)</f>
        <v>44700</v>
      </c>
      <c r="I264" s="11">
        <f ca="1">IF(ISBLANK(H264),"",H264-DATE(YEAR(NOW()),MONTH(NOW()),DAY(NOW())))</f>
        <v>4</v>
      </c>
      <c r="J264" s="12" t="str">
        <f ca="1">IF(I264="","",IF(I264&lt;0,"OVERDUE","NOT DUE"))</f>
        <v>NOT DUE</v>
      </c>
      <c r="K264" s="24"/>
      <c r="L264" s="15"/>
    </row>
    <row r="265" spans="1:12" ht="25.5">
      <c r="A265" s="12" t="s">
        <v>862</v>
      </c>
      <c r="B265" s="24" t="s">
        <v>4180</v>
      </c>
      <c r="C265" s="24" t="s">
        <v>389</v>
      </c>
      <c r="D265" s="34" t="s">
        <v>4</v>
      </c>
      <c r="E265" s="8">
        <v>43970</v>
      </c>
      <c r="F265" s="293">
        <v>44670</v>
      </c>
      <c r="G265" s="52"/>
      <c r="H265" s="10">
        <f>F265+(30)</f>
        <v>44700</v>
      </c>
      <c r="I265" s="11">
        <f ca="1">IF(ISBLANK(H265),"",H265-DATE(YEAR(NOW()),MONTH(NOW()),DAY(NOW())))</f>
        <v>4</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18</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23</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23</v>
      </c>
      <c r="J268" s="12" t="str">
        <f t="shared" ca="1" si="26"/>
        <v>NOT DUE</v>
      </c>
      <c r="K268" s="24"/>
      <c r="L268" s="15"/>
    </row>
    <row r="269" spans="1:12" ht="26.45" customHeight="1">
      <c r="A269" s="12" t="s">
        <v>890</v>
      </c>
      <c r="B269" s="24" t="s">
        <v>866</v>
      </c>
      <c r="C269" s="24" t="s">
        <v>867</v>
      </c>
      <c r="D269" s="40" t="s">
        <v>1</v>
      </c>
      <c r="E269" s="8">
        <v>43970</v>
      </c>
      <c r="F269" s="193">
        <v>44696</v>
      </c>
      <c r="G269" s="52"/>
      <c r="H269" s="10">
        <f t="shared" ref="H269:H282" si="36">F269+(1)</f>
        <v>44697</v>
      </c>
      <c r="I269" s="11">
        <f t="shared" ca="1" si="35"/>
        <v>1</v>
      </c>
      <c r="J269" s="12" t="str">
        <f t="shared" ca="1" si="26"/>
        <v>NOT DUE</v>
      </c>
      <c r="K269" s="24" t="s">
        <v>893</v>
      </c>
      <c r="L269" s="15"/>
    </row>
    <row r="270" spans="1:12" ht="25.5" customHeight="1">
      <c r="A270" s="12" t="s">
        <v>891</v>
      </c>
      <c r="B270" s="24" t="s">
        <v>868</v>
      </c>
      <c r="C270" s="24" t="s">
        <v>869</v>
      </c>
      <c r="D270" s="40" t="s">
        <v>1</v>
      </c>
      <c r="E270" s="8">
        <v>43970</v>
      </c>
      <c r="F270" s="193">
        <v>44696</v>
      </c>
      <c r="G270" s="52"/>
      <c r="H270" s="10">
        <f t="shared" si="36"/>
        <v>44697</v>
      </c>
      <c r="I270" s="11">
        <f t="shared" ca="1" si="35"/>
        <v>1</v>
      </c>
      <c r="J270" s="12" t="str">
        <f t="shared" ca="1" si="26"/>
        <v>NOT DUE</v>
      </c>
      <c r="K270" s="24" t="s">
        <v>894</v>
      </c>
      <c r="L270" s="15"/>
    </row>
    <row r="271" spans="1:12" ht="25.5" customHeight="1">
      <c r="A271" s="12" t="s">
        <v>892</v>
      </c>
      <c r="B271" s="24" t="s">
        <v>870</v>
      </c>
      <c r="C271" s="24" t="s">
        <v>869</v>
      </c>
      <c r="D271" s="40" t="s">
        <v>1</v>
      </c>
      <c r="E271" s="8">
        <v>43970</v>
      </c>
      <c r="F271" s="193">
        <v>44696</v>
      </c>
      <c r="G271" s="52"/>
      <c r="H271" s="10">
        <f t="shared" si="36"/>
        <v>44697</v>
      </c>
      <c r="I271" s="11">
        <f t="shared" ca="1" si="35"/>
        <v>1</v>
      </c>
      <c r="J271" s="12" t="str">
        <f t="shared" ca="1" si="26"/>
        <v>NOT DUE</v>
      </c>
      <c r="K271" s="24" t="s">
        <v>895</v>
      </c>
      <c r="L271" s="15"/>
    </row>
    <row r="272" spans="1:12" ht="25.5" customHeight="1">
      <c r="A272" s="12" t="s">
        <v>906</v>
      </c>
      <c r="B272" s="24" t="s">
        <v>871</v>
      </c>
      <c r="C272" s="24" t="s">
        <v>872</v>
      </c>
      <c r="D272" s="40" t="s">
        <v>1</v>
      </c>
      <c r="E272" s="8">
        <v>43970</v>
      </c>
      <c r="F272" s="193">
        <v>44696</v>
      </c>
      <c r="G272" s="52"/>
      <c r="H272" s="10">
        <f t="shared" si="36"/>
        <v>44697</v>
      </c>
      <c r="I272" s="11">
        <f t="shared" ca="1" si="35"/>
        <v>1</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44696</v>
      </c>
      <c r="G273" s="52"/>
      <c r="H273" s="10">
        <f t="shared" si="36"/>
        <v>44697</v>
      </c>
      <c r="I273" s="11">
        <f t="shared" ca="1" si="35"/>
        <v>1</v>
      </c>
      <c r="J273" s="12" t="str">
        <f t="shared" ca="1" si="37"/>
        <v>NOT DUE</v>
      </c>
      <c r="K273" s="24" t="s">
        <v>897</v>
      </c>
      <c r="L273" s="15"/>
    </row>
    <row r="274" spans="1:12" ht="25.5" customHeight="1">
      <c r="A274" s="12" t="s">
        <v>908</v>
      </c>
      <c r="B274" s="24" t="s">
        <v>875</v>
      </c>
      <c r="C274" s="24" t="s">
        <v>876</v>
      </c>
      <c r="D274" s="40" t="s">
        <v>1</v>
      </c>
      <c r="E274" s="8">
        <v>43970</v>
      </c>
      <c r="F274" s="193">
        <v>44696</v>
      </c>
      <c r="G274" s="52"/>
      <c r="H274" s="10">
        <f t="shared" si="36"/>
        <v>44697</v>
      </c>
      <c r="I274" s="11">
        <f t="shared" ca="1" si="35"/>
        <v>1</v>
      </c>
      <c r="J274" s="12" t="str">
        <f t="shared" ca="1" si="37"/>
        <v>NOT DUE</v>
      </c>
      <c r="K274" s="24" t="s">
        <v>898</v>
      </c>
      <c r="L274" s="15"/>
    </row>
    <row r="275" spans="1:12" ht="25.5" customHeight="1">
      <c r="A275" s="12" t="s">
        <v>909</v>
      </c>
      <c r="B275" s="24" t="s">
        <v>877</v>
      </c>
      <c r="C275" s="24" t="s">
        <v>878</v>
      </c>
      <c r="D275" s="40" t="s">
        <v>1</v>
      </c>
      <c r="E275" s="8">
        <v>43970</v>
      </c>
      <c r="F275" s="193">
        <v>44696</v>
      </c>
      <c r="G275" s="52"/>
      <c r="H275" s="10">
        <f t="shared" si="36"/>
        <v>44697</v>
      </c>
      <c r="I275" s="11">
        <f t="shared" ca="1" si="35"/>
        <v>1</v>
      </c>
      <c r="J275" s="12" t="str">
        <f t="shared" ca="1" si="37"/>
        <v>NOT DUE</v>
      </c>
      <c r="K275" s="24" t="s">
        <v>899</v>
      </c>
      <c r="L275" s="15"/>
    </row>
    <row r="276" spans="1:12" ht="25.5" customHeight="1">
      <c r="A276" s="12" t="s">
        <v>910</v>
      </c>
      <c r="B276" s="24" t="s">
        <v>879</v>
      </c>
      <c r="C276" s="24" t="s">
        <v>880</v>
      </c>
      <c r="D276" s="40" t="s">
        <v>1</v>
      </c>
      <c r="E276" s="8">
        <v>43970</v>
      </c>
      <c r="F276" s="193">
        <v>44696</v>
      </c>
      <c r="G276" s="52"/>
      <c r="H276" s="10">
        <f t="shared" si="36"/>
        <v>44697</v>
      </c>
      <c r="I276" s="11">
        <f t="shared" ca="1" si="35"/>
        <v>1</v>
      </c>
      <c r="J276" s="12" t="str">
        <f t="shared" ca="1" si="37"/>
        <v>NOT DUE</v>
      </c>
      <c r="K276" s="24" t="s">
        <v>900</v>
      </c>
      <c r="L276" s="15"/>
    </row>
    <row r="277" spans="1:12" ht="26.45" customHeight="1">
      <c r="A277" s="12" t="s">
        <v>911</v>
      </c>
      <c r="B277" s="24" t="s">
        <v>881</v>
      </c>
      <c r="C277" s="24" t="s">
        <v>882</v>
      </c>
      <c r="D277" s="40" t="s">
        <v>1</v>
      </c>
      <c r="E277" s="8">
        <v>43970</v>
      </c>
      <c r="F277" s="193">
        <v>44696</v>
      </c>
      <c r="G277" s="52"/>
      <c r="H277" s="10">
        <f t="shared" si="36"/>
        <v>44697</v>
      </c>
      <c r="I277" s="11">
        <f t="shared" ca="1" si="35"/>
        <v>1</v>
      </c>
      <c r="J277" s="12" t="str">
        <f t="shared" ca="1" si="37"/>
        <v>NOT DUE</v>
      </c>
      <c r="K277" s="24" t="s">
        <v>901</v>
      </c>
      <c r="L277" s="15"/>
    </row>
    <row r="278" spans="1:12" ht="15" customHeight="1">
      <c r="A278" s="12" t="s">
        <v>912</v>
      </c>
      <c r="B278" s="24" t="s">
        <v>883</v>
      </c>
      <c r="C278" s="24" t="s">
        <v>884</v>
      </c>
      <c r="D278" s="40" t="s">
        <v>1</v>
      </c>
      <c r="E278" s="8">
        <v>43970</v>
      </c>
      <c r="F278" s="193">
        <v>44696</v>
      </c>
      <c r="G278" s="52"/>
      <c r="H278" s="10">
        <f t="shared" si="36"/>
        <v>44697</v>
      </c>
      <c r="I278" s="11">
        <f t="shared" ca="1" si="35"/>
        <v>1</v>
      </c>
      <c r="J278" s="12" t="str">
        <f t="shared" ca="1" si="37"/>
        <v>NOT DUE</v>
      </c>
      <c r="K278" s="24" t="s">
        <v>902</v>
      </c>
      <c r="L278" s="15"/>
    </row>
    <row r="279" spans="1:12" ht="15" customHeight="1">
      <c r="A279" s="12" t="s">
        <v>913</v>
      </c>
      <c r="B279" s="24" t="s">
        <v>885</v>
      </c>
      <c r="C279" s="24" t="s">
        <v>884</v>
      </c>
      <c r="D279" s="40" t="s">
        <v>1</v>
      </c>
      <c r="E279" s="8">
        <v>43970</v>
      </c>
      <c r="F279" s="193">
        <v>44696</v>
      </c>
      <c r="G279" s="52"/>
      <c r="H279" s="10">
        <f t="shared" si="36"/>
        <v>44697</v>
      </c>
      <c r="I279" s="11">
        <f t="shared" ca="1" si="35"/>
        <v>1</v>
      </c>
      <c r="J279" s="12" t="str">
        <f t="shared" ca="1" si="37"/>
        <v>NOT DUE</v>
      </c>
      <c r="K279" s="24" t="s">
        <v>903</v>
      </c>
      <c r="L279" s="15"/>
    </row>
    <row r="280" spans="1:12" ht="15" customHeight="1">
      <c r="A280" s="12" t="s">
        <v>914</v>
      </c>
      <c r="B280" s="24" t="s">
        <v>886</v>
      </c>
      <c r="C280" s="24" t="s">
        <v>887</v>
      </c>
      <c r="D280" s="40" t="s">
        <v>1</v>
      </c>
      <c r="E280" s="8">
        <v>43970</v>
      </c>
      <c r="F280" s="193">
        <v>44696</v>
      </c>
      <c r="G280" s="52"/>
      <c r="H280" s="10">
        <f t="shared" si="36"/>
        <v>44697</v>
      </c>
      <c r="I280" s="11">
        <f t="shared" ca="1" si="35"/>
        <v>1</v>
      </c>
      <c r="J280" s="12" t="str">
        <f t="shared" ca="1" si="37"/>
        <v>NOT DUE</v>
      </c>
      <c r="K280" s="24" t="s">
        <v>900</v>
      </c>
      <c r="L280" s="15"/>
    </row>
    <row r="281" spans="1:12" ht="15" customHeight="1">
      <c r="A281" s="12" t="s">
        <v>915</v>
      </c>
      <c r="B281" s="24" t="s">
        <v>888</v>
      </c>
      <c r="C281" s="24" t="s">
        <v>884</v>
      </c>
      <c r="D281" s="40" t="s">
        <v>1</v>
      </c>
      <c r="E281" s="8">
        <v>43970</v>
      </c>
      <c r="F281" s="193">
        <v>44696</v>
      </c>
      <c r="G281" s="52"/>
      <c r="H281" s="10">
        <f t="shared" si="36"/>
        <v>44697</v>
      </c>
      <c r="I281" s="11">
        <f t="shared" ca="1" si="35"/>
        <v>1</v>
      </c>
      <c r="J281" s="12" t="str">
        <f t="shared" ca="1" si="37"/>
        <v>NOT DUE</v>
      </c>
      <c r="K281" s="24" t="s">
        <v>904</v>
      </c>
      <c r="L281" s="15"/>
    </row>
    <row r="282" spans="1:12" ht="15" customHeight="1">
      <c r="A282" s="12" t="s">
        <v>916</v>
      </c>
      <c r="B282" s="24" t="s">
        <v>889</v>
      </c>
      <c r="C282" s="24" t="s">
        <v>884</v>
      </c>
      <c r="D282" s="40" t="s">
        <v>1</v>
      </c>
      <c r="E282" s="8">
        <v>43970</v>
      </c>
      <c r="F282" s="193">
        <v>44696</v>
      </c>
      <c r="G282" s="52"/>
      <c r="H282" s="10">
        <f t="shared" si="36"/>
        <v>44697</v>
      </c>
      <c r="I282" s="11">
        <f t="shared" ca="1" si="35"/>
        <v>1</v>
      </c>
      <c r="J282" s="12" t="str">
        <f t="shared" ca="1" si="37"/>
        <v>NOT DUE</v>
      </c>
      <c r="K282" s="24" t="s">
        <v>905</v>
      </c>
      <c r="L282" s="15"/>
    </row>
    <row r="283" spans="1:12" ht="25.5">
      <c r="A283" s="12" t="s">
        <v>927</v>
      </c>
      <c r="B283" s="24" t="s">
        <v>877</v>
      </c>
      <c r="C283" s="24" t="s">
        <v>917</v>
      </c>
      <c r="D283" s="40" t="s">
        <v>25</v>
      </c>
      <c r="E283" s="8">
        <v>43970</v>
      </c>
      <c r="F283" s="193">
        <v>44690</v>
      </c>
      <c r="G283" s="52"/>
      <c r="H283" s="10">
        <f>F283+(7)</f>
        <v>44697</v>
      </c>
      <c r="I283" s="11">
        <f t="shared" ca="1" si="35"/>
        <v>1</v>
      </c>
      <c r="J283" s="12" t="str">
        <f t="shared" ca="1" si="37"/>
        <v>NOT DUE</v>
      </c>
      <c r="K283" s="24" t="s">
        <v>899</v>
      </c>
      <c r="L283" s="15"/>
    </row>
    <row r="284" spans="1:12" ht="15" customHeight="1">
      <c r="A284" s="12" t="s">
        <v>928</v>
      </c>
      <c r="B284" s="24" t="s">
        <v>918</v>
      </c>
      <c r="C284" s="24" t="s">
        <v>919</v>
      </c>
      <c r="D284" s="40" t="s">
        <v>25</v>
      </c>
      <c r="E284" s="8">
        <v>43970</v>
      </c>
      <c r="F284" s="193">
        <v>44690</v>
      </c>
      <c r="G284" s="52"/>
      <c r="H284" s="10">
        <f t="shared" ref="H284:H286" si="38">F284+(7)</f>
        <v>44697</v>
      </c>
      <c r="I284" s="11">
        <f t="shared" ca="1" si="35"/>
        <v>1</v>
      </c>
      <c r="J284" s="12" t="str">
        <f t="shared" ca="1" si="37"/>
        <v>NOT DUE</v>
      </c>
      <c r="K284" s="24" t="s">
        <v>923</v>
      </c>
      <c r="L284" s="15"/>
    </row>
    <row r="285" spans="1:12" ht="15" customHeight="1">
      <c r="A285" s="12" t="s">
        <v>929</v>
      </c>
      <c r="B285" s="24" t="s">
        <v>920</v>
      </c>
      <c r="C285" s="24" t="s">
        <v>884</v>
      </c>
      <c r="D285" s="40" t="s">
        <v>25</v>
      </c>
      <c r="E285" s="8">
        <v>43970</v>
      </c>
      <c r="F285" s="193">
        <v>44690</v>
      </c>
      <c r="G285" s="52"/>
      <c r="H285" s="10">
        <f t="shared" si="38"/>
        <v>44697</v>
      </c>
      <c r="I285" s="11">
        <f t="shared" ca="1" si="35"/>
        <v>1</v>
      </c>
      <c r="J285" s="12" t="str">
        <f t="shared" ca="1" si="37"/>
        <v>NOT DUE</v>
      </c>
      <c r="K285" s="24" t="s">
        <v>924</v>
      </c>
      <c r="L285" s="15"/>
    </row>
    <row r="286" spans="1:12" ht="15" customHeight="1">
      <c r="A286" s="12" t="s">
        <v>930</v>
      </c>
      <c r="B286" s="24" t="s">
        <v>921</v>
      </c>
      <c r="C286" s="24" t="s">
        <v>922</v>
      </c>
      <c r="D286" s="40" t="s">
        <v>25</v>
      </c>
      <c r="E286" s="8">
        <v>43970</v>
      </c>
      <c r="F286" s="193">
        <v>44690</v>
      </c>
      <c r="G286" s="52"/>
      <c r="H286" s="10">
        <f t="shared" si="38"/>
        <v>44697</v>
      </c>
      <c r="I286" s="11">
        <f t="shared" ca="1" si="35"/>
        <v>1</v>
      </c>
      <c r="J286" s="12" t="str">
        <f t="shared" ca="1" si="37"/>
        <v>NOT DUE</v>
      </c>
      <c r="K286" s="24" t="s">
        <v>925</v>
      </c>
      <c r="L286" s="15"/>
    </row>
    <row r="287" spans="1:12" ht="15" customHeight="1">
      <c r="A287" s="12" t="s">
        <v>931</v>
      </c>
      <c r="B287" s="24" t="s">
        <v>4186</v>
      </c>
      <c r="C287" s="24" t="s">
        <v>392</v>
      </c>
      <c r="D287" s="40" t="s">
        <v>4</v>
      </c>
      <c r="E287" s="8">
        <v>43970</v>
      </c>
      <c r="F287" s="293">
        <v>44689</v>
      </c>
      <c r="G287" s="52"/>
      <c r="H287" s="10">
        <f>F287+(30)</f>
        <v>44719</v>
      </c>
      <c r="I287" s="11">
        <f t="shared" ca="1" si="35"/>
        <v>23</v>
      </c>
      <c r="J287" s="12" t="str">
        <f t="shared" ca="1" si="37"/>
        <v>NOT DUE</v>
      </c>
      <c r="K287" s="24" t="s">
        <v>926</v>
      </c>
      <c r="L287" s="15"/>
    </row>
    <row r="288" spans="1:12">
      <c r="A288" s="12" t="s">
        <v>936</v>
      </c>
      <c r="B288" s="24" t="s">
        <v>932</v>
      </c>
      <c r="C288" s="24" t="s">
        <v>884</v>
      </c>
      <c r="D288" s="40" t="s">
        <v>4</v>
      </c>
      <c r="E288" s="8">
        <v>43970</v>
      </c>
      <c r="F288" s="293">
        <v>44689</v>
      </c>
      <c r="G288" s="52"/>
      <c r="H288" s="10">
        <f>F288+(30)</f>
        <v>44719</v>
      </c>
      <c r="I288" s="11">
        <f t="shared" ca="1" si="35"/>
        <v>23</v>
      </c>
      <c r="J288" s="12" t="str">
        <f t="shared" ca="1" si="37"/>
        <v>NOT DUE</v>
      </c>
      <c r="K288" s="24" t="s">
        <v>899</v>
      </c>
      <c r="L288" s="15"/>
    </row>
    <row r="289" spans="1:12" ht="26.45" customHeight="1">
      <c r="A289" s="12" t="s">
        <v>937</v>
      </c>
      <c r="B289" s="24" t="s">
        <v>933</v>
      </c>
      <c r="C289" s="24" t="s">
        <v>884</v>
      </c>
      <c r="D289" s="40" t="s">
        <v>4</v>
      </c>
      <c r="E289" s="8">
        <v>43970</v>
      </c>
      <c r="F289" s="293">
        <v>44689</v>
      </c>
      <c r="G289" s="52"/>
      <c r="H289" s="10">
        <f t="shared" ref="H289:H291" si="39">F289+(30)</f>
        <v>44719</v>
      </c>
      <c r="I289" s="11">
        <f t="shared" ca="1" si="35"/>
        <v>23</v>
      </c>
      <c r="J289" s="12" t="str">
        <f t="shared" ca="1" si="37"/>
        <v>NOT DUE</v>
      </c>
      <c r="K289" s="24" t="s">
        <v>940</v>
      </c>
      <c r="L289" s="15"/>
    </row>
    <row r="290" spans="1:12" ht="15" customHeight="1">
      <c r="A290" s="12" t="s">
        <v>938</v>
      </c>
      <c r="B290" s="24" t="s">
        <v>920</v>
      </c>
      <c r="C290" s="24" t="s">
        <v>884</v>
      </c>
      <c r="D290" s="40" t="s">
        <v>4</v>
      </c>
      <c r="E290" s="8">
        <v>43970</v>
      </c>
      <c r="F290" s="293">
        <v>44689</v>
      </c>
      <c r="G290" s="52"/>
      <c r="H290" s="10">
        <f t="shared" si="39"/>
        <v>44719</v>
      </c>
      <c r="I290" s="11">
        <f t="shared" ca="1" si="35"/>
        <v>23</v>
      </c>
      <c r="J290" s="12" t="str">
        <f t="shared" ca="1" si="37"/>
        <v>NOT DUE</v>
      </c>
      <c r="K290" s="24" t="s">
        <v>941</v>
      </c>
      <c r="L290" s="15"/>
    </row>
    <row r="291" spans="1:12" ht="25.5">
      <c r="A291" s="12" t="s">
        <v>939</v>
      </c>
      <c r="B291" s="24" t="s">
        <v>934</v>
      </c>
      <c r="C291" s="24" t="s">
        <v>935</v>
      </c>
      <c r="D291" s="40" t="s">
        <v>4</v>
      </c>
      <c r="E291" s="8">
        <v>43970</v>
      </c>
      <c r="F291" s="293">
        <v>44689</v>
      </c>
      <c r="G291" s="52"/>
      <c r="H291" s="10">
        <f t="shared" si="39"/>
        <v>44719</v>
      </c>
      <c r="I291" s="11">
        <f t="shared" ca="1" si="35"/>
        <v>23</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40</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40</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39</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39</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39</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39</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39</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39</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39</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39</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39</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734</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734</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734</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734</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734</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734</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734</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734</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734</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734</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734</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734</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734</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734</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734</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734</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734</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734</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734</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734</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734</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734</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734</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734</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734</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734</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734</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734</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734</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44712.125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autoFilter ref="J1:J336"/>
  <mergeCells count="15">
    <mergeCell ref="A4:B4"/>
    <mergeCell ref="D4:E4"/>
    <mergeCell ref="A5:B5"/>
    <mergeCell ref="A1:B1"/>
    <mergeCell ref="D1:E1"/>
    <mergeCell ref="A2:B2"/>
    <mergeCell ref="D2:E2"/>
    <mergeCell ref="A3:B3"/>
    <mergeCell ref="D3:E3"/>
    <mergeCell ref="E338:G338"/>
    <mergeCell ref="E339:G339"/>
    <mergeCell ref="I338:K338"/>
    <mergeCell ref="I339:K339"/>
    <mergeCell ref="D5:E5"/>
    <mergeCell ref="K337:M337"/>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343"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6509</v>
      </c>
    </row>
    <row r="5" spans="1:12" ht="18" customHeight="1">
      <c r="A5" s="332" t="s">
        <v>77</v>
      </c>
      <c r="B5" s="332"/>
      <c r="C5" s="30" t="s">
        <v>5213</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44696</v>
      </c>
      <c r="G8" s="52"/>
      <c r="H8" s="10">
        <f>F8+1</f>
        <v>44697</v>
      </c>
      <c r="I8" s="11">
        <f t="shared" ref="I8:I13" ca="1" si="0">IF(ISBLANK(H8),"",H8-DATE(YEAR(NOW()),MONTH(NOW()),DAY(NOW())))</f>
        <v>1</v>
      </c>
      <c r="J8" s="12" t="str">
        <f t="shared" ref="J8:J77" ca="1" si="1">IF(I8="","",IF(I8&lt;0,"OVERDUE","NOT DUE"))</f>
        <v>NOT DUE</v>
      </c>
      <c r="K8" s="24" t="s">
        <v>592</v>
      </c>
      <c r="L8" s="13"/>
    </row>
    <row r="9" spans="1:12" ht="39.75" customHeight="1">
      <c r="A9" s="12" t="s">
        <v>1133</v>
      </c>
      <c r="B9" s="24" t="s">
        <v>4020</v>
      </c>
      <c r="C9" s="24" t="s">
        <v>4021</v>
      </c>
      <c r="D9" s="16" t="s">
        <v>1</v>
      </c>
      <c r="E9" s="8">
        <v>43970</v>
      </c>
      <c r="F9" s="193">
        <v>44696</v>
      </c>
      <c r="G9" s="52"/>
      <c r="H9" s="10">
        <f>F9+1</f>
        <v>44697</v>
      </c>
      <c r="I9" s="11">
        <f t="shared" ca="1" si="0"/>
        <v>1</v>
      </c>
      <c r="J9" s="12" t="str">
        <f t="shared" ca="1" si="1"/>
        <v>NOT DUE</v>
      </c>
      <c r="K9" s="24" t="s">
        <v>592</v>
      </c>
      <c r="L9" s="15"/>
    </row>
    <row r="10" spans="1:12" ht="15" customHeight="1">
      <c r="A10" s="12" t="s">
        <v>1134</v>
      </c>
      <c r="B10" s="24" t="s">
        <v>4022</v>
      </c>
      <c r="C10" s="24" t="s">
        <v>4023</v>
      </c>
      <c r="D10" s="16" t="s">
        <v>1</v>
      </c>
      <c r="E10" s="8">
        <v>43970</v>
      </c>
      <c r="F10" s="193">
        <v>44696</v>
      </c>
      <c r="G10" s="52"/>
      <c r="H10" s="10">
        <f>F10+1</f>
        <v>44697</v>
      </c>
      <c r="I10" s="11">
        <f t="shared" ca="1" si="0"/>
        <v>1</v>
      </c>
      <c r="J10" s="12" t="str">
        <f t="shared" ca="1" si="1"/>
        <v>NOT DUE</v>
      </c>
      <c r="K10" s="24" t="s">
        <v>592</v>
      </c>
      <c r="L10" s="13"/>
    </row>
    <row r="11" spans="1:12" ht="15" customHeight="1">
      <c r="A11" s="12" t="s">
        <v>1135</v>
      </c>
      <c r="B11" s="24" t="s">
        <v>841</v>
      </c>
      <c r="C11" s="24" t="s">
        <v>4024</v>
      </c>
      <c r="D11" s="16" t="s">
        <v>1</v>
      </c>
      <c r="E11" s="8">
        <v>43970</v>
      </c>
      <c r="F11" s="193">
        <v>44696</v>
      </c>
      <c r="G11" s="52"/>
      <c r="H11" s="10">
        <f>F11+1</f>
        <v>44697</v>
      </c>
      <c r="I11" s="11">
        <f t="shared" ca="1" si="0"/>
        <v>1</v>
      </c>
      <c r="J11" s="12" t="str">
        <f t="shared" ca="1" si="1"/>
        <v>NOT DUE</v>
      </c>
      <c r="K11" s="24" t="s">
        <v>592</v>
      </c>
      <c r="L11" s="15"/>
    </row>
    <row r="12" spans="1:12" ht="15" customHeight="1">
      <c r="A12" s="12" t="s">
        <v>1136</v>
      </c>
      <c r="B12" s="24" t="s">
        <v>4025</v>
      </c>
      <c r="C12" s="24" t="s">
        <v>4026</v>
      </c>
      <c r="D12" s="16" t="s">
        <v>1</v>
      </c>
      <c r="E12" s="8">
        <v>43970</v>
      </c>
      <c r="F12" s="193">
        <v>44696</v>
      </c>
      <c r="G12" s="52"/>
      <c r="H12" s="10">
        <f t="shared" ref="H12:H13" si="2">F12+1</f>
        <v>44697</v>
      </c>
      <c r="I12" s="11">
        <f t="shared" ca="1" si="0"/>
        <v>1</v>
      </c>
      <c r="J12" s="12" t="str">
        <f t="shared" ca="1" si="1"/>
        <v>NOT DUE</v>
      </c>
      <c r="K12" s="24" t="s">
        <v>592</v>
      </c>
      <c r="L12" s="15"/>
    </row>
    <row r="13" spans="1:12" ht="15" customHeight="1">
      <c r="A13" s="12" t="s">
        <v>1137</v>
      </c>
      <c r="B13" s="24" t="s">
        <v>4027</v>
      </c>
      <c r="C13" s="24" t="s">
        <v>4026</v>
      </c>
      <c r="D13" s="16" t="s">
        <v>1</v>
      </c>
      <c r="E13" s="8">
        <v>43970</v>
      </c>
      <c r="F13" s="193">
        <v>44696</v>
      </c>
      <c r="G13" s="52"/>
      <c r="H13" s="10">
        <f t="shared" si="2"/>
        <v>44697</v>
      </c>
      <c r="I13" s="11">
        <f t="shared" ca="1" si="0"/>
        <v>1</v>
      </c>
      <c r="J13" s="12" t="str">
        <f t="shared" ca="1" si="1"/>
        <v>NOT DUE</v>
      </c>
      <c r="K13" s="24" t="s">
        <v>592</v>
      </c>
      <c r="L13" s="15"/>
    </row>
    <row r="14" spans="1:12" ht="38.25">
      <c r="A14" s="12" t="s">
        <v>1138</v>
      </c>
      <c r="B14" s="24" t="s">
        <v>4028</v>
      </c>
      <c r="C14" s="24" t="s">
        <v>4029</v>
      </c>
      <c r="D14" s="16" t="s">
        <v>1</v>
      </c>
      <c r="E14" s="8">
        <v>43970</v>
      </c>
      <c r="F14" s="193">
        <v>44696</v>
      </c>
      <c r="G14" s="52"/>
      <c r="H14" s="10">
        <f>F14+1</f>
        <v>44697</v>
      </c>
      <c r="I14" s="11">
        <f ca="1">IF(ISBLANK(H14),"",H14-DATE(YEAR(NOW()),MONTH(NOW()),DAY(NOW())))</f>
        <v>1</v>
      </c>
      <c r="J14" s="12" t="str">
        <f t="shared" ca="1" si="1"/>
        <v>NOT DUE</v>
      </c>
      <c r="K14" s="24" t="s">
        <v>592</v>
      </c>
      <c r="L14" s="13"/>
    </row>
    <row r="15" spans="1:12">
      <c r="A15" s="12" t="s">
        <v>1139</v>
      </c>
      <c r="B15" s="24" t="s">
        <v>4030</v>
      </c>
      <c r="C15" s="24" t="s">
        <v>4031</v>
      </c>
      <c r="D15" s="16" t="s">
        <v>1</v>
      </c>
      <c r="E15" s="8">
        <v>43970</v>
      </c>
      <c r="F15" s="193">
        <v>44696</v>
      </c>
      <c r="G15" s="52"/>
      <c r="H15" s="10">
        <f>F15+1</f>
        <v>44697</v>
      </c>
      <c r="I15" s="11">
        <f ca="1">IF(ISBLANK(H15),"",H15-DATE(YEAR(NOW()),MONTH(NOW()),DAY(NOW())))</f>
        <v>1</v>
      </c>
      <c r="J15" s="12" t="str">
        <f t="shared" ca="1" si="1"/>
        <v>NOT DUE</v>
      </c>
      <c r="K15" s="24" t="s">
        <v>592</v>
      </c>
      <c r="L15" s="13"/>
    </row>
    <row r="16" spans="1:12" ht="15" customHeight="1">
      <c r="A16" s="12" t="s">
        <v>1140</v>
      </c>
      <c r="B16" s="24" t="s">
        <v>4032</v>
      </c>
      <c r="C16" s="24" t="s">
        <v>4033</v>
      </c>
      <c r="D16" s="16" t="s">
        <v>1</v>
      </c>
      <c r="E16" s="8">
        <v>43970</v>
      </c>
      <c r="F16" s="193">
        <v>44696</v>
      </c>
      <c r="G16" s="52"/>
      <c r="H16" s="10">
        <f>F16+1</f>
        <v>44697</v>
      </c>
      <c r="I16" s="11">
        <f t="shared" ref="I16:I35" ca="1" si="3">IF(ISBLANK(H16),"",H16-DATE(YEAR(NOW()),MONTH(NOW()),DAY(NOW())))</f>
        <v>1</v>
      </c>
      <c r="J16" s="12" t="str">
        <f t="shared" ca="1" si="1"/>
        <v>NOT DUE</v>
      </c>
      <c r="K16" s="24" t="s">
        <v>592</v>
      </c>
      <c r="L16" s="13"/>
    </row>
    <row r="17" spans="1:12" ht="15" customHeight="1">
      <c r="A17" s="12" t="s">
        <v>1141</v>
      </c>
      <c r="B17" s="24" t="s">
        <v>4032</v>
      </c>
      <c r="C17" s="24" t="s">
        <v>4034</v>
      </c>
      <c r="D17" s="16" t="s">
        <v>4</v>
      </c>
      <c r="E17" s="8">
        <v>43970</v>
      </c>
      <c r="F17" s="293">
        <v>44680</v>
      </c>
      <c r="G17" s="52"/>
      <c r="H17" s="10">
        <f>F17+30</f>
        <v>44710</v>
      </c>
      <c r="I17" s="11">
        <f t="shared" ca="1" si="3"/>
        <v>14</v>
      </c>
      <c r="J17" s="12" t="str">
        <f t="shared" ca="1" si="1"/>
        <v>NOT DUE</v>
      </c>
      <c r="K17" s="24" t="s">
        <v>4035</v>
      </c>
      <c r="L17" s="13"/>
    </row>
    <row r="18" spans="1:12" ht="15" customHeight="1">
      <c r="A18" s="12" t="s">
        <v>1142</v>
      </c>
      <c r="B18" s="24" t="s">
        <v>4036</v>
      </c>
      <c r="C18" s="24" t="s">
        <v>4037</v>
      </c>
      <c r="D18" s="16" t="s">
        <v>4</v>
      </c>
      <c r="E18" s="8">
        <v>43970</v>
      </c>
      <c r="F18" s="293">
        <v>44673</v>
      </c>
      <c r="G18" s="52"/>
      <c r="H18" s="10">
        <f t="shared" ref="H18:H35" si="4">F18+30</f>
        <v>44703</v>
      </c>
      <c r="I18" s="11">
        <f t="shared" ca="1" si="3"/>
        <v>7</v>
      </c>
      <c r="J18" s="12" t="str">
        <f t="shared" ca="1" si="1"/>
        <v>NOT DUE</v>
      </c>
      <c r="K18" s="24" t="s">
        <v>4035</v>
      </c>
      <c r="L18" s="13"/>
    </row>
    <row r="19" spans="1:12" ht="15" customHeight="1">
      <c r="A19" s="12" t="s">
        <v>1143</v>
      </c>
      <c r="B19" s="24" t="s">
        <v>4036</v>
      </c>
      <c r="C19" s="24" t="s">
        <v>4038</v>
      </c>
      <c r="D19" s="16" t="s">
        <v>4</v>
      </c>
      <c r="E19" s="8">
        <v>43970</v>
      </c>
      <c r="F19" s="293">
        <v>44673</v>
      </c>
      <c r="G19" s="52"/>
      <c r="H19" s="10">
        <f t="shared" si="4"/>
        <v>44703</v>
      </c>
      <c r="I19" s="11">
        <f t="shared" ca="1" si="3"/>
        <v>7</v>
      </c>
      <c r="J19" s="12" t="str">
        <f t="shared" ca="1" si="1"/>
        <v>NOT DUE</v>
      </c>
      <c r="K19" s="24" t="s">
        <v>4035</v>
      </c>
      <c r="L19" s="13"/>
    </row>
    <row r="20" spans="1:12" ht="15" customHeight="1">
      <c r="A20" s="12" t="s">
        <v>1144</v>
      </c>
      <c r="B20" s="24" t="s">
        <v>4036</v>
      </c>
      <c r="C20" s="24" t="s">
        <v>4039</v>
      </c>
      <c r="D20" s="16" t="s">
        <v>4</v>
      </c>
      <c r="E20" s="8">
        <v>43970</v>
      </c>
      <c r="F20" s="293">
        <v>44673</v>
      </c>
      <c r="G20" s="52"/>
      <c r="H20" s="10">
        <f t="shared" si="4"/>
        <v>44703</v>
      </c>
      <c r="I20" s="11">
        <f t="shared" ca="1" si="3"/>
        <v>7</v>
      </c>
      <c r="J20" s="12" t="str">
        <f t="shared" ca="1" si="1"/>
        <v>NOT DUE</v>
      </c>
      <c r="K20" s="24" t="s">
        <v>4035</v>
      </c>
      <c r="L20" s="13"/>
    </row>
    <row r="21" spans="1:12" ht="15" customHeight="1">
      <c r="A21" s="12" t="s">
        <v>1145</v>
      </c>
      <c r="B21" s="24" t="s">
        <v>4040</v>
      </c>
      <c r="C21" s="24" t="s">
        <v>4037</v>
      </c>
      <c r="D21" s="16" t="s">
        <v>4</v>
      </c>
      <c r="E21" s="8">
        <v>43970</v>
      </c>
      <c r="F21" s="293">
        <v>44673</v>
      </c>
      <c r="G21" s="52"/>
      <c r="H21" s="10">
        <f t="shared" si="4"/>
        <v>44703</v>
      </c>
      <c r="I21" s="11">
        <f t="shared" ca="1" si="3"/>
        <v>7</v>
      </c>
      <c r="J21" s="12" t="str">
        <f t="shared" ca="1" si="1"/>
        <v>NOT DUE</v>
      </c>
      <c r="K21" s="24" t="s">
        <v>4035</v>
      </c>
      <c r="L21" s="13"/>
    </row>
    <row r="22" spans="1:12" ht="15" customHeight="1">
      <c r="A22" s="12" t="s">
        <v>1146</v>
      </c>
      <c r="B22" s="24" t="s">
        <v>4040</v>
      </c>
      <c r="C22" s="24" t="s">
        <v>4038</v>
      </c>
      <c r="D22" s="16" t="s">
        <v>4</v>
      </c>
      <c r="E22" s="8">
        <v>43970</v>
      </c>
      <c r="F22" s="293">
        <v>44673</v>
      </c>
      <c r="G22" s="52"/>
      <c r="H22" s="10">
        <f t="shared" si="4"/>
        <v>44703</v>
      </c>
      <c r="I22" s="11">
        <f t="shared" ca="1" si="3"/>
        <v>7</v>
      </c>
      <c r="J22" s="12" t="str">
        <f t="shared" ca="1" si="1"/>
        <v>NOT DUE</v>
      </c>
      <c r="K22" s="24" t="s">
        <v>4035</v>
      </c>
      <c r="L22" s="13"/>
    </row>
    <row r="23" spans="1:12" ht="15" customHeight="1">
      <c r="A23" s="12" t="s">
        <v>1147</v>
      </c>
      <c r="B23" s="24" t="s">
        <v>4040</v>
      </c>
      <c r="C23" s="24" t="s">
        <v>4039</v>
      </c>
      <c r="D23" s="16" t="s">
        <v>4</v>
      </c>
      <c r="E23" s="8">
        <v>43970</v>
      </c>
      <c r="F23" s="293">
        <v>44673</v>
      </c>
      <c r="G23" s="52"/>
      <c r="H23" s="10">
        <f t="shared" si="4"/>
        <v>44703</v>
      </c>
      <c r="I23" s="11">
        <f t="shared" ca="1" si="3"/>
        <v>7</v>
      </c>
      <c r="J23" s="12" t="str">
        <f t="shared" ca="1" si="1"/>
        <v>NOT DUE</v>
      </c>
      <c r="K23" s="24" t="s">
        <v>4035</v>
      </c>
      <c r="L23" s="13"/>
    </row>
    <row r="24" spans="1:12" ht="15" customHeight="1">
      <c r="A24" s="12" t="s">
        <v>1148</v>
      </c>
      <c r="B24" s="24" t="s">
        <v>4041</v>
      </c>
      <c r="C24" s="24" t="s">
        <v>4037</v>
      </c>
      <c r="D24" s="16" t="s">
        <v>4</v>
      </c>
      <c r="E24" s="8">
        <v>43970</v>
      </c>
      <c r="F24" s="293">
        <v>44674</v>
      </c>
      <c r="G24" s="52"/>
      <c r="H24" s="10">
        <f t="shared" si="4"/>
        <v>44704</v>
      </c>
      <c r="I24" s="11">
        <f t="shared" ca="1" si="3"/>
        <v>8</v>
      </c>
      <c r="J24" s="12" t="str">
        <f t="shared" ca="1" si="1"/>
        <v>NOT DUE</v>
      </c>
      <c r="K24" s="24" t="s">
        <v>4035</v>
      </c>
      <c r="L24" s="13"/>
    </row>
    <row r="25" spans="1:12" ht="15" customHeight="1">
      <c r="A25" s="12" t="s">
        <v>1149</v>
      </c>
      <c r="B25" s="24" t="s">
        <v>4041</v>
      </c>
      <c r="C25" s="24" t="s">
        <v>4038</v>
      </c>
      <c r="D25" s="16" t="s">
        <v>4</v>
      </c>
      <c r="E25" s="8">
        <v>43970</v>
      </c>
      <c r="F25" s="293">
        <v>44674</v>
      </c>
      <c r="G25" s="52"/>
      <c r="H25" s="10">
        <f t="shared" si="4"/>
        <v>44704</v>
      </c>
      <c r="I25" s="11">
        <f t="shared" ca="1" si="3"/>
        <v>8</v>
      </c>
      <c r="J25" s="12" t="str">
        <f t="shared" ca="1" si="1"/>
        <v>NOT DUE</v>
      </c>
      <c r="K25" s="24" t="s">
        <v>4035</v>
      </c>
      <c r="L25" s="13"/>
    </row>
    <row r="26" spans="1:12" ht="15" customHeight="1">
      <c r="A26" s="12" t="s">
        <v>1150</v>
      </c>
      <c r="B26" s="24" t="s">
        <v>4041</v>
      </c>
      <c r="C26" s="24" t="s">
        <v>4039</v>
      </c>
      <c r="D26" s="16" t="s">
        <v>4</v>
      </c>
      <c r="E26" s="8">
        <v>43970</v>
      </c>
      <c r="F26" s="293">
        <v>44674</v>
      </c>
      <c r="G26" s="52"/>
      <c r="H26" s="10">
        <f t="shared" si="4"/>
        <v>44704</v>
      </c>
      <c r="I26" s="11">
        <f t="shared" ca="1" si="3"/>
        <v>8</v>
      </c>
      <c r="J26" s="12" t="str">
        <f t="shared" ca="1" si="1"/>
        <v>NOT DUE</v>
      </c>
      <c r="K26" s="24" t="s">
        <v>4035</v>
      </c>
      <c r="L26" s="13"/>
    </row>
    <row r="27" spans="1:12" ht="15" customHeight="1">
      <c r="A27" s="12" t="s">
        <v>1151</v>
      </c>
      <c r="B27" s="24" t="s">
        <v>4042</v>
      </c>
      <c r="C27" s="24" t="s">
        <v>4037</v>
      </c>
      <c r="D27" s="16" t="s">
        <v>4</v>
      </c>
      <c r="E27" s="8">
        <v>43970</v>
      </c>
      <c r="F27" s="293">
        <v>44674</v>
      </c>
      <c r="G27" s="52"/>
      <c r="H27" s="10">
        <f t="shared" si="4"/>
        <v>44704</v>
      </c>
      <c r="I27" s="11">
        <f t="shared" ca="1" si="3"/>
        <v>8</v>
      </c>
      <c r="J27" s="12" t="str">
        <f t="shared" ca="1" si="1"/>
        <v>NOT DUE</v>
      </c>
      <c r="K27" s="24" t="s">
        <v>4035</v>
      </c>
      <c r="L27" s="13"/>
    </row>
    <row r="28" spans="1:12" ht="15" customHeight="1">
      <c r="A28" s="12" t="s">
        <v>1152</v>
      </c>
      <c r="B28" s="24" t="s">
        <v>4042</v>
      </c>
      <c r="C28" s="24" t="s">
        <v>4038</v>
      </c>
      <c r="D28" s="16" t="s">
        <v>4</v>
      </c>
      <c r="E28" s="8">
        <v>43970</v>
      </c>
      <c r="F28" s="293">
        <v>44674</v>
      </c>
      <c r="G28" s="52"/>
      <c r="H28" s="10">
        <f t="shared" si="4"/>
        <v>44704</v>
      </c>
      <c r="I28" s="11">
        <f t="shared" ca="1" si="3"/>
        <v>8</v>
      </c>
      <c r="J28" s="12" t="str">
        <f t="shared" ca="1" si="1"/>
        <v>NOT DUE</v>
      </c>
      <c r="K28" s="24" t="s">
        <v>4035</v>
      </c>
      <c r="L28" s="13"/>
    </row>
    <row r="29" spans="1:12" ht="15" customHeight="1">
      <c r="A29" s="12" t="s">
        <v>1153</v>
      </c>
      <c r="B29" s="24" t="s">
        <v>4042</v>
      </c>
      <c r="C29" s="24" t="s">
        <v>4039</v>
      </c>
      <c r="D29" s="16" t="s">
        <v>4</v>
      </c>
      <c r="E29" s="8">
        <v>43970</v>
      </c>
      <c r="F29" s="293">
        <v>44674</v>
      </c>
      <c r="G29" s="52"/>
      <c r="H29" s="10">
        <f t="shared" si="4"/>
        <v>44704</v>
      </c>
      <c r="I29" s="11">
        <f t="shared" ca="1" si="3"/>
        <v>8</v>
      </c>
      <c r="J29" s="12" t="str">
        <f t="shared" ca="1" si="1"/>
        <v>NOT DUE</v>
      </c>
      <c r="K29" s="24" t="s">
        <v>4035</v>
      </c>
      <c r="L29" s="13"/>
    </row>
    <row r="30" spans="1:12" ht="15" customHeight="1">
      <c r="A30" s="12" t="s">
        <v>1154</v>
      </c>
      <c r="B30" s="24" t="s">
        <v>4043</v>
      </c>
      <c r="C30" s="24" t="s">
        <v>4037</v>
      </c>
      <c r="D30" s="16" t="s">
        <v>4</v>
      </c>
      <c r="E30" s="8">
        <v>43970</v>
      </c>
      <c r="F30" s="293">
        <v>44674</v>
      </c>
      <c r="G30" s="52"/>
      <c r="H30" s="10">
        <f t="shared" si="4"/>
        <v>44704</v>
      </c>
      <c r="I30" s="11">
        <f t="shared" ca="1" si="3"/>
        <v>8</v>
      </c>
      <c r="J30" s="12" t="str">
        <f t="shared" ca="1" si="1"/>
        <v>NOT DUE</v>
      </c>
      <c r="K30" s="24" t="s">
        <v>4035</v>
      </c>
      <c r="L30" s="13"/>
    </row>
    <row r="31" spans="1:12" ht="15" customHeight="1">
      <c r="A31" s="12" t="s">
        <v>1155</v>
      </c>
      <c r="B31" s="24" t="s">
        <v>4043</v>
      </c>
      <c r="C31" s="24" t="s">
        <v>4038</v>
      </c>
      <c r="D31" s="16" t="s">
        <v>4</v>
      </c>
      <c r="E31" s="8">
        <v>43970</v>
      </c>
      <c r="F31" s="293">
        <v>44674</v>
      </c>
      <c r="G31" s="52"/>
      <c r="H31" s="10">
        <f t="shared" si="4"/>
        <v>44704</v>
      </c>
      <c r="I31" s="11">
        <f t="shared" ca="1" si="3"/>
        <v>8</v>
      </c>
      <c r="J31" s="12" t="str">
        <f t="shared" ca="1" si="1"/>
        <v>NOT DUE</v>
      </c>
      <c r="K31" s="24" t="s">
        <v>4035</v>
      </c>
      <c r="L31" s="13"/>
    </row>
    <row r="32" spans="1:12" ht="15" customHeight="1">
      <c r="A32" s="12" t="s">
        <v>1156</v>
      </c>
      <c r="B32" s="24" t="s">
        <v>4043</v>
      </c>
      <c r="C32" s="24" t="s">
        <v>4039</v>
      </c>
      <c r="D32" s="16" t="s">
        <v>4</v>
      </c>
      <c r="E32" s="8">
        <v>43970</v>
      </c>
      <c r="F32" s="293">
        <v>44674</v>
      </c>
      <c r="G32" s="52"/>
      <c r="H32" s="10">
        <f t="shared" si="4"/>
        <v>44704</v>
      </c>
      <c r="I32" s="11">
        <f t="shared" ca="1" si="3"/>
        <v>8</v>
      </c>
      <c r="J32" s="12" t="str">
        <f t="shared" ca="1" si="1"/>
        <v>NOT DUE</v>
      </c>
      <c r="K32" s="24" t="s">
        <v>4035</v>
      </c>
      <c r="L32" s="13"/>
    </row>
    <row r="33" spans="1:12" ht="15" customHeight="1">
      <c r="A33" s="12" t="s">
        <v>1157</v>
      </c>
      <c r="B33" s="24" t="s">
        <v>4044</v>
      </c>
      <c r="C33" s="24" t="s">
        <v>4037</v>
      </c>
      <c r="D33" s="16" t="s">
        <v>4</v>
      </c>
      <c r="E33" s="8">
        <v>43970</v>
      </c>
      <c r="F33" s="293">
        <v>44674</v>
      </c>
      <c r="G33" s="52"/>
      <c r="H33" s="10">
        <f t="shared" si="4"/>
        <v>44704</v>
      </c>
      <c r="I33" s="11">
        <f t="shared" ca="1" si="3"/>
        <v>8</v>
      </c>
      <c r="J33" s="12" t="str">
        <f t="shared" ca="1" si="1"/>
        <v>NOT DUE</v>
      </c>
      <c r="K33" s="24" t="s">
        <v>4035</v>
      </c>
      <c r="L33" s="13"/>
    </row>
    <row r="34" spans="1:12" ht="15" customHeight="1">
      <c r="A34" s="12" t="s">
        <v>1158</v>
      </c>
      <c r="B34" s="24" t="s">
        <v>4044</v>
      </c>
      <c r="C34" s="24" t="s">
        <v>4038</v>
      </c>
      <c r="D34" s="16" t="s">
        <v>4</v>
      </c>
      <c r="E34" s="8">
        <v>43970</v>
      </c>
      <c r="F34" s="293">
        <v>44674</v>
      </c>
      <c r="G34" s="52"/>
      <c r="H34" s="10">
        <f t="shared" si="4"/>
        <v>44704</v>
      </c>
      <c r="I34" s="11">
        <f t="shared" ca="1" si="3"/>
        <v>8</v>
      </c>
      <c r="J34" s="12" t="str">
        <f t="shared" ca="1" si="1"/>
        <v>NOT DUE</v>
      </c>
      <c r="K34" s="24" t="s">
        <v>4035</v>
      </c>
      <c r="L34" s="13"/>
    </row>
    <row r="35" spans="1:12" ht="15" customHeight="1">
      <c r="A35" s="12" t="s">
        <v>1159</v>
      </c>
      <c r="B35" s="24" t="s">
        <v>4044</v>
      </c>
      <c r="C35" s="24" t="s">
        <v>4039</v>
      </c>
      <c r="D35" s="16" t="s">
        <v>4</v>
      </c>
      <c r="E35" s="8">
        <v>43970</v>
      </c>
      <c r="F35" s="293">
        <v>44674</v>
      </c>
      <c r="G35" s="52"/>
      <c r="H35" s="10">
        <f t="shared" si="4"/>
        <v>44704</v>
      </c>
      <c r="I35" s="11">
        <f t="shared" ca="1" si="3"/>
        <v>8</v>
      </c>
      <c r="J35" s="12" t="str">
        <f t="shared" ca="1" si="1"/>
        <v>NOT DUE</v>
      </c>
      <c r="K35" s="24" t="s">
        <v>4035</v>
      </c>
      <c r="L35" s="13"/>
    </row>
    <row r="36" spans="1:12" ht="15" customHeight="1">
      <c r="A36" s="12" t="s">
        <v>1160</v>
      </c>
      <c r="B36" s="24" t="s">
        <v>553</v>
      </c>
      <c r="C36" s="24" t="s">
        <v>4436</v>
      </c>
      <c r="D36" s="16">
        <v>200</v>
      </c>
      <c r="E36" s="8">
        <v>43970</v>
      </c>
      <c r="F36" s="193">
        <v>44683</v>
      </c>
      <c r="G36" s="20">
        <v>6400</v>
      </c>
      <c r="H36" s="17">
        <f>IF(I36&lt;=200,$F$5+(I36/24),"error")</f>
        <v>44699.791666666664</v>
      </c>
      <c r="I36" s="18">
        <f>D36-($F$4-G36)</f>
        <v>91</v>
      </c>
      <c r="J36" s="12" t="str">
        <f>IF(I36="","",IF(I36&lt;0,"OVERDUE","NOT DUE"))</f>
        <v>NOT DUE</v>
      </c>
      <c r="K36" s="24" t="s">
        <v>592</v>
      </c>
      <c r="L36" s="15"/>
    </row>
    <row r="37" spans="1:12" ht="15" customHeight="1">
      <c r="A37" s="12" t="s">
        <v>1161</v>
      </c>
      <c r="B37" s="24" t="s">
        <v>553</v>
      </c>
      <c r="C37" s="24" t="s">
        <v>4437</v>
      </c>
      <c r="D37" s="16">
        <v>2000</v>
      </c>
      <c r="E37" s="8">
        <v>43970</v>
      </c>
      <c r="F37" s="293">
        <v>44663</v>
      </c>
      <c r="G37" s="20">
        <v>6164</v>
      </c>
      <c r="H37" s="17">
        <f>IF(I37&lt;=2000,$F$5+(I37/24),"error")</f>
        <v>44764.958333333336</v>
      </c>
      <c r="I37" s="18">
        <f>D37-($F$4-G37)</f>
        <v>1655</v>
      </c>
      <c r="J37" s="12" t="str">
        <f>IF(I37="","",IF(I37&lt;0,"OVERDUE","NOT DUE"))</f>
        <v>NOT DUE</v>
      </c>
      <c r="K37" s="24" t="s">
        <v>4045</v>
      </c>
      <c r="L37" s="15"/>
    </row>
    <row r="38" spans="1:12" ht="15" customHeight="1">
      <c r="A38" s="12" t="s">
        <v>1162</v>
      </c>
      <c r="B38" s="24" t="s">
        <v>553</v>
      </c>
      <c r="C38" s="24" t="s">
        <v>4046</v>
      </c>
      <c r="D38" s="16">
        <v>200</v>
      </c>
      <c r="E38" s="8">
        <v>43970</v>
      </c>
      <c r="F38" s="193">
        <v>44683</v>
      </c>
      <c r="G38" s="20">
        <v>6400</v>
      </c>
      <c r="H38" s="17">
        <f>IF(I38&lt;=200,$F$5+(I38/24),"error")</f>
        <v>44699.791666666664</v>
      </c>
      <c r="I38" s="18">
        <f>D38-($F$4-G38)</f>
        <v>91</v>
      </c>
      <c r="J38" s="12" t="str">
        <f>IF(I38="","",IF(I38&lt;0,"OVERDUE","NOT DUE"))</f>
        <v>NOT DUE</v>
      </c>
      <c r="K38" s="24" t="s">
        <v>592</v>
      </c>
      <c r="L38" s="15"/>
    </row>
    <row r="39" spans="1:12" ht="15" customHeight="1">
      <c r="A39" s="12" t="s">
        <v>1163</v>
      </c>
      <c r="B39" s="24" t="s">
        <v>553</v>
      </c>
      <c r="C39" s="24" t="s">
        <v>4047</v>
      </c>
      <c r="D39" s="16">
        <v>100</v>
      </c>
      <c r="E39" s="8">
        <v>43970</v>
      </c>
      <c r="F39" s="193">
        <v>44684</v>
      </c>
      <c r="G39" s="20">
        <v>6424</v>
      </c>
      <c r="H39" s="17">
        <f>IF(I39&lt;=100,$F$5+(I39/24),"error")</f>
        <v>44696.625</v>
      </c>
      <c r="I39" s="18">
        <f>D39-($F$4-G39)</f>
        <v>15</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44758.125</v>
      </c>
      <c r="I40" s="18">
        <f t="shared" ref="I40:I103" si="5">D40-($F$4-G40)</f>
        <v>1491</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44758.125</v>
      </c>
      <c r="I41" s="18">
        <f t="shared" si="5"/>
        <v>1491</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44758.125</v>
      </c>
      <c r="I42" s="18">
        <f t="shared" si="5"/>
        <v>1491</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44928.333333333336</v>
      </c>
      <c r="I43" s="18">
        <f t="shared" si="5"/>
        <v>5576</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44928.333333333336</v>
      </c>
      <c r="I44" s="18">
        <f t="shared" si="5"/>
        <v>5576</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44699.791666666664</v>
      </c>
      <c r="I45" s="18">
        <f t="shared" si="5"/>
        <v>91</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44699.791666666664</v>
      </c>
      <c r="I46" s="18">
        <f t="shared" si="5"/>
        <v>91</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44699.791666666664</v>
      </c>
      <c r="I47" s="18">
        <f t="shared" si="5"/>
        <v>91</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44699.791666666664</v>
      </c>
      <c r="I48" s="18">
        <f t="shared" si="5"/>
        <v>91</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44699.791666666664</v>
      </c>
      <c r="I49" s="18">
        <f t="shared" si="5"/>
        <v>91</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44699.791666666664</v>
      </c>
      <c r="I50" s="18">
        <f t="shared" si="5"/>
        <v>91</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44699.791666666664</v>
      </c>
      <c r="I51" s="18">
        <f t="shared" si="5"/>
        <v>91</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44924.791666666664</v>
      </c>
      <c r="I52" s="18">
        <f t="shared" si="5"/>
        <v>5491</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44924.791666666664</v>
      </c>
      <c r="I53" s="18">
        <f t="shared" si="5"/>
        <v>5491</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44924.791666666664</v>
      </c>
      <c r="I54" s="18">
        <f t="shared" si="5"/>
        <v>5491</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44924.791666666664</v>
      </c>
      <c r="I55" s="18">
        <f t="shared" si="5"/>
        <v>5491</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44924.791666666664</v>
      </c>
      <c r="I56" s="18">
        <f t="shared" si="5"/>
        <v>5491</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44924.791666666664</v>
      </c>
      <c r="I57" s="18">
        <f t="shared" si="5"/>
        <v>5491</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44924.791666666664</v>
      </c>
      <c r="I58" s="18">
        <f t="shared" si="5"/>
        <v>5491</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44699.791666666664</v>
      </c>
      <c r="I59" s="18">
        <f t="shared" si="5"/>
        <v>91</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44924.791666666664</v>
      </c>
      <c r="I60" s="18">
        <f t="shared" si="5"/>
        <v>5491</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44924.791666666664</v>
      </c>
      <c r="I61" s="18">
        <f t="shared" si="5"/>
        <v>5491</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44924.791666666664</v>
      </c>
      <c r="I62" s="18">
        <f t="shared" si="5"/>
        <v>5491</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44924.791666666664</v>
      </c>
      <c r="I63" s="18">
        <f t="shared" si="5"/>
        <v>5491</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44924.791666666664</v>
      </c>
      <c r="I64" s="18">
        <f t="shared" si="5"/>
        <v>5491</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44924.791666666664</v>
      </c>
      <c r="I65" s="18">
        <f t="shared" si="5"/>
        <v>5491</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44924.791666666664</v>
      </c>
      <c r="I66" s="18">
        <f t="shared" si="5"/>
        <v>5491</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44699.791666666664</v>
      </c>
      <c r="I67" s="18">
        <f t="shared" si="5"/>
        <v>91</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44924.791666666664</v>
      </c>
      <c r="I68" s="18">
        <f t="shared" si="5"/>
        <v>5491</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44924.791666666664</v>
      </c>
      <c r="I69" s="18">
        <f t="shared" si="5"/>
        <v>5491</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44924.791666666664</v>
      </c>
      <c r="I70" s="18">
        <f t="shared" si="5"/>
        <v>5491</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44924.791666666664</v>
      </c>
      <c r="I71" s="18">
        <f t="shared" si="5"/>
        <v>5491</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44924.791666666664</v>
      </c>
      <c r="I72" s="18">
        <f t="shared" si="5"/>
        <v>5491</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44924.791666666664</v>
      </c>
      <c r="I73" s="18">
        <f t="shared" si="5"/>
        <v>5491</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44924.791666666664</v>
      </c>
      <c r="I74" s="18">
        <f t="shared" si="5"/>
        <v>5491</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44699.791666666664</v>
      </c>
      <c r="I75" s="18">
        <f t="shared" si="5"/>
        <v>91</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44924.791666666664</v>
      </c>
      <c r="I76" s="18">
        <f t="shared" si="5"/>
        <v>5491</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44924.791666666664</v>
      </c>
      <c r="I77" s="18">
        <f t="shared" si="5"/>
        <v>5491</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44924.791666666664</v>
      </c>
      <c r="I78" s="18">
        <f t="shared" si="5"/>
        <v>5491</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44924.791666666664</v>
      </c>
      <c r="I79" s="18">
        <f t="shared" si="5"/>
        <v>5491</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44924.791666666664</v>
      </c>
      <c r="I80" s="18">
        <f t="shared" si="5"/>
        <v>5491</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44924.791666666664</v>
      </c>
      <c r="I81" s="18">
        <f t="shared" si="5"/>
        <v>5491</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44924.791666666664</v>
      </c>
      <c r="I82" s="18">
        <f t="shared" si="5"/>
        <v>5491</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44699.791666666664</v>
      </c>
      <c r="I83" s="18">
        <f t="shared" si="5"/>
        <v>91</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44924.791666666664</v>
      </c>
      <c r="I84" s="18">
        <f t="shared" si="5"/>
        <v>5491</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44924.791666666664</v>
      </c>
      <c r="I85" s="18">
        <f t="shared" si="5"/>
        <v>5491</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44924.791666666664</v>
      </c>
      <c r="I86" s="18">
        <f t="shared" si="5"/>
        <v>5491</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44924.791666666664</v>
      </c>
      <c r="I87" s="18">
        <f t="shared" si="5"/>
        <v>5491</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44924.791666666664</v>
      </c>
      <c r="I88" s="18">
        <f t="shared" si="5"/>
        <v>5491</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44924.791666666664</v>
      </c>
      <c r="I89" s="18">
        <f t="shared" si="5"/>
        <v>5491</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44924.791666666664</v>
      </c>
      <c r="I90" s="18">
        <f t="shared" si="5"/>
        <v>5491</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44699.791666666664</v>
      </c>
      <c r="I91" s="18">
        <f t="shared" si="5"/>
        <v>91</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44924.791666666664</v>
      </c>
      <c r="I92" s="18">
        <f t="shared" si="5"/>
        <v>5491</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44924.791666666664</v>
      </c>
      <c r="I93" s="18">
        <f t="shared" si="5"/>
        <v>5491</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44924.791666666664</v>
      </c>
      <c r="I94" s="18">
        <f t="shared" si="5"/>
        <v>5491</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44924.791666666664</v>
      </c>
      <c r="I95" s="18">
        <f t="shared" si="5"/>
        <v>5491</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44924.791666666664</v>
      </c>
      <c r="I96" s="18">
        <f t="shared" si="5"/>
        <v>5491</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44924.791666666664</v>
      </c>
      <c r="I97" s="18">
        <f t="shared" si="5"/>
        <v>5491</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44924.791666666664</v>
      </c>
      <c r="I98" s="18">
        <f t="shared" si="5"/>
        <v>5491</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44924.791666666664</v>
      </c>
      <c r="I99" s="18">
        <f t="shared" si="5"/>
        <v>5491</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44924.791666666664</v>
      </c>
      <c r="I100" s="18">
        <f t="shared" si="5"/>
        <v>5491</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44924.791666666664</v>
      </c>
      <c r="I101" s="18">
        <f t="shared" si="5"/>
        <v>5491</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44924.791666666664</v>
      </c>
      <c r="I102" s="18">
        <f t="shared" si="5"/>
        <v>5491</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44924.791666666664</v>
      </c>
      <c r="I103" s="18">
        <f t="shared" si="5"/>
        <v>5491</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44924.791666666664</v>
      </c>
      <c r="I104" s="18">
        <f t="shared" ref="I104:I167" si="13">D104-($F$4-G104)</f>
        <v>5491</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44924.791666666664</v>
      </c>
      <c r="I105" s="18">
        <f t="shared" si="13"/>
        <v>5491</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44924.791666666664</v>
      </c>
      <c r="I106" s="18">
        <f t="shared" si="13"/>
        <v>5491</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44924.791666666664</v>
      </c>
      <c r="I107" s="18">
        <f t="shared" si="13"/>
        <v>5491</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44924.791666666664</v>
      </c>
      <c r="I108" s="18">
        <f t="shared" si="13"/>
        <v>5491</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44924.791666666664</v>
      </c>
      <c r="I109" s="18">
        <f t="shared" si="13"/>
        <v>5491</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44924.791666666664</v>
      </c>
      <c r="I110" s="18">
        <f t="shared" si="13"/>
        <v>5491</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44924.791666666664</v>
      </c>
      <c r="I111" s="18">
        <f t="shared" si="13"/>
        <v>5491</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44924.791666666664</v>
      </c>
      <c r="I112" s="18">
        <f t="shared" si="13"/>
        <v>5491</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44924.791666666664</v>
      </c>
      <c r="I113" s="18">
        <f t="shared" si="13"/>
        <v>5491</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44924.791666666664</v>
      </c>
      <c r="I114" s="18">
        <f t="shared" si="13"/>
        <v>5491</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44924.791666666664</v>
      </c>
      <c r="I115" s="18">
        <f t="shared" si="13"/>
        <v>5491</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44924.791666666664</v>
      </c>
      <c r="I116" s="18">
        <f t="shared" si="13"/>
        <v>5491</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44924.791666666664</v>
      </c>
      <c r="I117" s="18">
        <f t="shared" si="13"/>
        <v>5491</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44924.791666666664</v>
      </c>
      <c r="I118" s="18">
        <f t="shared" si="13"/>
        <v>5491</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44924.791666666664</v>
      </c>
      <c r="I119" s="18">
        <f t="shared" si="13"/>
        <v>5491</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45258.125</v>
      </c>
      <c r="I120" s="18">
        <f t="shared" si="13"/>
        <v>13491</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44924.791666666664</v>
      </c>
      <c r="I121" s="18">
        <f t="shared" si="13"/>
        <v>5491</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44924.791666666664</v>
      </c>
      <c r="I122" s="18">
        <f t="shared" si="13"/>
        <v>5491</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44924.791666666664</v>
      </c>
      <c r="I123" s="18">
        <f t="shared" si="13"/>
        <v>5491</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45258.125</v>
      </c>
      <c r="I124" s="18">
        <f t="shared" si="13"/>
        <v>13491</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44924.791666666664</v>
      </c>
      <c r="I125" s="18">
        <f t="shared" si="13"/>
        <v>5491</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44924.791666666664</v>
      </c>
      <c r="I126" s="18">
        <f t="shared" si="13"/>
        <v>5491</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44924.791666666664</v>
      </c>
      <c r="I127" s="18">
        <f t="shared" si="13"/>
        <v>5491</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45258.125</v>
      </c>
      <c r="I128" s="18">
        <f t="shared" si="13"/>
        <v>13491</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44924.791666666664</v>
      </c>
      <c r="I129" s="18">
        <f t="shared" si="13"/>
        <v>5491</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44924.791666666664</v>
      </c>
      <c r="I130" s="18">
        <f t="shared" si="13"/>
        <v>5491</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44924.791666666664</v>
      </c>
      <c r="I131" s="18">
        <f t="shared" si="13"/>
        <v>5491</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45258.125</v>
      </c>
      <c r="I132" s="18">
        <f t="shared" si="13"/>
        <v>13491</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44924.791666666664</v>
      </c>
      <c r="I133" s="18">
        <f t="shared" si="13"/>
        <v>5491</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44924.791666666664</v>
      </c>
      <c r="I134" s="18">
        <f t="shared" si="13"/>
        <v>5491</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44924.791666666664</v>
      </c>
      <c r="I135" s="18">
        <f t="shared" si="13"/>
        <v>5491</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45258.125</v>
      </c>
      <c r="I136" s="18">
        <f t="shared" si="13"/>
        <v>13491</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44924.791666666664</v>
      </c>
      <c r="I137" s="18">
        <f t="shared" si="13"/>
        <v>5491</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44924.791666666664</v>
      </c>
      <c r="I138" s="18">
        <f t="shared" si="13"/>
        <v>5491</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44924.791666666664</v>
      </c>
      <c r="I139" s="18">
        <f t="shared" si="13"/>
        <v>5491</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45258.125</v>
      </c>
      <c r="I140" s="18">
        <f t="shared" si="13"/>
        <v>13491</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44924.791666666664</v>
      </c>
      <c r="I141" s="18">
        <f t="shared" si="13"/>
        <v>5491</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13491</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44924.791666666664</v>
      </c>
      <c r="I143" s="18">
        <f t="shared" si="13"/>
        <v>5491</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45258.125</v>
      </c>
      <c r="I144" s="18">
        <f t="shared" si="13"/>
        <v>13491</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44924.791666666664</v>
      </c>
      <c r="I145" s="18">
        <f t="shared" si="13"/>
        <v>5491</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13491</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44924.791666666664</v>
      </c>
      <c r="I147" s="18">
        <f t="shared" si="13"/>
        <v>5491</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45258.125</v>
      </c>
      <c r="I148" s="18">
        <f t="shared" si="13"/>
        <v>13491</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44924.791666666664</v>
      </c>
      <c r="I149" s="18">
        <f t="shared" si="13"/>
        <v>5491</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13491</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44924.791666666664</v>
      </c>
      <c r="I151" s="18">
        <f t="shared" si="13"/>
        <v>5491</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45258.125</v>
      </c>
      <c r="I152" s="18">
        <f t="shared" si="13"/>
        <v>13491</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44924.791666666664</v>
      </c>
      <c r="I153" s="18">
        <f t="shared" si="13"/>
        <v>5491</v>
      </c>
      <c r="J153" s="12" t="str">
        <f t="shared" si="17"/>
        <v>NOT DUE</v>
      </c>
      <c r="K153" s="24" t="s">
        <v>4084</v>
      </c>
      <c r="L153" s="15"/>
    </row>
    <row r="154" spans="1:12" ht="15" customHeight="1">
      <c r="A154" s="12" t="s">
        <v>1278</v>
      </c>
      <c r="B154" s="24" t="s">
        <v>755</v>
      </c>
      <c r="C154" s="24" t="s">
        <v>4085</v>
      </c>
      <c r="D154" s="40">
        <v>2000</v>
      </c>
      <c r="E154" s="8">
        <v>43970</v>
      </c>
      <c r="F154" s="293">
        <v>44663</v>
      </c>
      <c r="G154" s="20">
        <v>6164</v>
      </c>
      <c r="H154" s="17">
        <f>IF(I154&lt;=2000,$F$5+(I154/24),"error")</f>
        <v>44764.958333333336</v>
      </c>
      <c r="I154" s="18">
        <f t="shared" si="13"/>
        <v>1655</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44924.791666666664</v>
      </c>
      <c r="I155" s="18">
        <f t="shared" si="13"/>
        <v>5491</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44924.791666666664</v>
      </c>
      <c r="I156" s="18">
        <f t="shared" si="13"/>
        <v>5491</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44924.791666666664</v>
      </c>
      <c r="I157" s="18">
        <f t="shared" si="13"/>
        <v>5491</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44924.791666666664</v>
      </c>
      <c r="I158" s="18">
        <f t="shared" si="13"/>
        <v>5491</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44924.791666666664</v>
      </c>
      <c r="I159" s="18">
        <f t="shared" si="13"/>
        <v>5491</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44924.791666666664</v>
      </c>
      <c r="I160" s="18">
        <f t="shared" si="13"/>
        <v>5491</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44924.791666666664</v>
      </c>
      <c r="I161" s="18">
        <f t="shared" si="13"/>
        <v>5491</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44924.791666666664</v>
      </c>
      <c r="I162" s="18">
        <f t="shared" si="13"/>
        <v>5491</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44924.791666666664</v>
      </c>
      <c r="I163" s="18">
        <f t="shared" si="13"/>
        <v>5491</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44924.791666666664</v>
      </c>
      <c r="I164" s="18">
        <f t="shared" si="13"/>
        <v>5491</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44924.791666666664</v>
      </c>
      <c r="I165" s="18">
        <f t="shared" si="13"/>
        <v>5491</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44924.791666666664</v>
      </c>
      <c r="I166" s="18">
        <f t="shared" si="13"/>
        <v>5491</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44924.791666666664</v>
      </c>
      <c r="I167" s="18">
        <f t="shared" si="13"/>
        <v>5491</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44924.791666666664</v>
      </c>
      <c r="I168" s="18">
        <f t="shared" ref="I168:I233" si="21">D168-($F$4-G168)</f>
        <v>5491</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44924.791666666664</v>
      </c>
      <c r="I169" s="18">
        <f t="shared" si="21"/>
        <v>5491</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44924.791666666664</v>
      </c>
      <c r="I170" s="18">
        <f t="shared" si="21"/>
        <v>5491</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44924.791666666664</v>
      </c>
      <c r="I171" s="18">
        <f t="shared" si="21"/>
        <v>5491</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44924.791666666664</v>
      </c>
      <c r="I172" s="18">
        <f t="shared" si="21"/>
        <v>5491</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44924.791666666664</v>
      </c>
      <c r="I173" s="18">
        <f t="shared" si="21"/>
        <v>5491</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44924.791666666664</v>
      </c>
      <c r="I174" s="18">
        <f t="shared" si="21"/>
        <v>5491</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44924.791666666664</v>
      </c>
      <c r="I175" s="18">
        <f t="shared" si="21"/>
        <v>5491</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44764.958333333336</v>
      </c>
      <c r="I176" s="18">
        <f t="shared" si="21"/>
        <v>1655</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44924.791666666664</v>
      </c>
      <c r="I177" s="18">
        <f t="shared" si="21"/>
        <v>5491</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44924.791666666664</v>
      </c>
      <c r="I178" s="18">
        <f t="shared" si="21"/>
        <v>5491</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45258.125</v>
      </c>
      <c r="I179" s="18">
        <f t="shared" si="21"/>
        <v>13491</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44924.791666666664</v>
      </c>
      <c r="I180" s="18">
        <f t="shared" si="21"/>
        <v>5491</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45258.125</v>
      </c>
      <c r="I181" s="18">
        <f t="shared" si="21"/>
        <v>13491</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45258.125</v>
      </c>
      <c r="I182" s="18">
        <f t="shared" si="21"/>
        <v>13491</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44924.791666666664</v>
      </c>
      <c r="I183" s="18">
        <f t="shared" si="21"/>
        <v>5491</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44924.791666666664</v>
      </c>
      <c r="I184" s="18">
        <f t="shared" si="21"/>
        <v>5491</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44924.791666666664</v>
      </c>
      <c r="I185" s="18">
        <f t="shared" si="21"/>
        <v>5491</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44924.791666666664</v>
      </c>
      <c r="I186" s="18">
        <f t="shared" si="21"/>
        <v>5491</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44924.791666666664</v>
      </c>
      <c r="I187" s="18">
        <f t="shared" si="21"/>
        <v>5491</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44924.791666666664</v>
      </c>
      <c r="I188" s="18">
        <f t="shared" si="21"/>
        <v>5491</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44924.791666666664</v>
      </c>
      <c r="I189" s="18">
        <f t="shared" si="21"/>
        <v>5491</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44924.791666666664</v>
      </c>
      <c r="I190" s="18">
        <f t="shared" si="21"/>
        <v>5491</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44924.791666666664</v>
      </c>
      <c r="I191" s="18">
        <f t="shared" si="21"/>
        <v>5491</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44924.791666666664</v>
      </c>
      <c r="I192" s="18">
        <f t="shared" si="21"/>
        <v>5491</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44924.791666666664</v>
      </c>
      <c r="I193" s="18">
        <f t="shared" si="21"/>
        <v>5491</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44924.791666666664</v>
      </c>
      <c r="I194" s="18">
        <f t="shared" si="21"/>
        <v>5491</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991</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44924.791666666664</v>
      </c>
      <c r="I196" s="18">
        <f t="shared" si="21"/>
        <v>5491</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44924.791666666664</v>
      </c>
      <c r="I197" s="18">
        <f t="shared" si="21"/>
        <v>5491</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44779.5</v>
      </c>
      <c r="I198" s="18">
        <f t="shared" si="21"/>
        <v>2004</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44925.333333333336</v>
      </c>
      <c r="I199" s="18">
        <f t="shared" si="21"/>
        <v>5504</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44925.333333333336</v>
      </c>
      <c r="I200" s="18">
        <f t="shared" si="21"/>
        <v>5504</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44925.333333333336</v>
      </c>
      <c r="I201" s="18">
        <f t="shared" si="21"/>
        <v>5504</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44779.5</v>
      </c>
      <c r="I202" s="18">
        <f t="shared" si="21"/>
        <v>2004</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44925.333333333336</v>
      </c>
      <c r="I203" s="18">
        <f t="shared" si="21"/>
        <v>5504</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44925.333333333336</v>
      </c>
      <c r="I204" s="18">
        <f t="shared" si="21"/>
        <v>5504</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44925.333333333336</v>
      </c>
      <c r="I205" s="18">
        <f t="shared" si="21"/>
        <v>5504</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44779.5</v>
      </c>
      <c r="I206" s="18">
        <f t="shared" si="21"/>
        <v>2004</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44925.333333333336</v>
      </c>
      <c r="I207" s="18">
        <f t="shared" si="21"/>
        <v>5504</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44925.333333333336</v>
      </c>
      <c r="I208" s="18">
        <f t="shared" si="21"/>
        <v>5504</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44925.333333333336</v>
      </c>
      <c r="I209" s="18">
        <f t="shared" si="21"/>
        <v>5504</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44779.5</v>
      </c>
      <c r="I210" s="18">
        <f t="shared" si="21"/>
        <v>2004</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44925.333333333336</v>
      </c>
      <c r="I211" s="18">
        <f t="shared" si="21"/>
        <v>5504</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44925.333333333336</v>
      </c>
      <c r="I212" s="18">
        <f t="shared" si="21"/>
        <v>5504</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44925.333333333336</v>
      </c>
      <c r="I213" s="18">
        <f t="shared" si="21"/>
        <v>5504</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44779.5</v>
      </c>
      <c r="I214" s="18">
        <f t="shared" si="21"/>
        <v>2004</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44925.333333333336</v>
      </c>
      <c r="I215" s="18">
        <f t="shared" si="21"/>
        <v>5504</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44925.333333333336</v>
      </c>
      <c r="I216" s="18">
        <f t="shared" si="21"/>
        <v>5504</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44925.333333333336</v>
      </c>
      <c r="I217" s="18">
        <f t="shared" si="21"/>
        <v>5504</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44779.5</v>
      </c>
      <c r="I218" s="18">
        <f t="shared" si="21"/>
        <v>2004</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44925.333333333336</v>
      </c>
      <c r="I219" s="18">
        <f t="shared" si="21"/>
        <v>5504</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44925.333333333336</v>
      </c>
      <c r="I220" s="18">
        <f t="shared" si="21"/>
        <v>5504</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44925.333333333336</v>
      </c>
      <c r="I221" s="18">
        <f t="shared" si="21"/>
        <v>5504</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44924.791666666664</v>
      </c>
      <c r="I222" s="18">
        <f t="shared" si="21"/>
        <v>5491</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44924.791666666664</v>
      </c>
      <c r="I223" s="18">
        <f t="shared" si="21"/>
        <v>5491</v>
      </c>
      <c r="J223" s="12" t="str">
        <f t="shared" si="26"/>
        <v>NOT DUE</v>
      </c>
      <c r="K223" s="24" t="s">
        <v>4102</v>
      </c>
      <c r="L223" s="15"/>
    </row>
    <row r="224" spans="1:12" ht="15" customHeight="1">
      <c r="A224" s="12" t="s">
        <v>1348</v>
      </c>
      <c r="B224" s="24" t="s">
        <v>4120</v>
      </c>
      <c r="C224" s="24" t="s">
        <v>4121</v>
      </c>
      <c r="D224" s="16">
        <v>300</v>
      </c>
      <c r="E224" s="8">
        <v>43970</v>
      </c>
      <c r="F224" s="193">
        <v>44684</v>
      </c>
      <c r="G224" s="20">
        <v>6424</v>
      </c>
      <c r="H224" s="17">
        <f>IF(I224&lt;=300,$F$5+(I224/24),"error")</f>
        <v>44704.958333333336</v>
      </c>
      <c r="I224" s="18">
        <f>D224-($F$4-G224)</f>
        <v>215</v>
      </c>
      <c r="J224" s="12" t="str">
        <f>IF(I224="","",IF(I224&lt;0,"OVERDUE","NOT DUE"))</f>
        <v>NOT DUE</v>
      </c>
      <c r="K224" s="24" t="s">
        <v>4122</v>
      </c>
      <c r="L224" s="15"/>
    </row>
    <row r="225" spans="1:12" ht="25.5" customHeight="1">
      <c r="A225" s="12" t="s">
        <v>1349</v>
      </c>
      <c r="B225" s="24" t="s">
        <v>4123</v>
      </c>
      <c r="C225" s="24" t="s">
        <v>4124</v>
      </c>
      <c r="D225" s="16">
        <v>1500</v>
      </c>
      <c r="E225" s="8">
        <v>43970</v>
      </c>
      <c r="F225" s="193">
        <v>44688</v>
      </c>
      <c r="G225" s="20">
        <v>6508</v>
      </c>
      <c r="H225" s="10">
        <f>IF(I225&lt;=1500,$F$5+(I225/24),"error")</f>
        <v>44758.458333333336</v>
      </c>
      <c r="I225" s="18">
        <f t="shared" si="21"/>
        <v>1499</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44841.458333333336</v>
      </c>
      <c r="I226" s="18">
        <f t="shared" si="21"/>
        <v>3491</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45258.125</v>
      </c>
      <c r="I227" s="18">
        <f t="shared" si="21"/>
        <v>13491</v>
      </c>
      <c r="J227" s="12" t="str">
        <f t="shared" si="26"/>
        <v>NOT DUE</v>
      </c>
      <c r="K227" s="24" t="s">
        <v>4125</v>
      </c>
      <c r="L227" s="15"/>
    </row>
    <row r="228" spans="1:12" ht="15" customHeight="1">
      <c r="A228" s="12" t="s">
        <v>1352</v>
      </c>
      <c r="B228" s="24" t="s">
        <v>37</v>
      </c>
      <c r="C228" s="24" t="s">
        <v>4128</v>
      </c>
      <c r="D228" s="40">
        <v>500</v>
      </c>
      <c r="E228" s="8">
        <v>44029</v>
      </c>
      <c r="F228" s="193">
        <v>44665</v>
      </c>
      <c r="G228" s="20">
        <v>6200</v>
      </c>
      <c r="H228" s="17">
        <f>IF(I228&lt;=500,$F$5+(I228/24),"error")</f>
        <v>44703.958333333336</v>
      </c>
      <c r="I228" s="18">
        <f t="shared" si="21"/>
        <v>191</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44925.333333333336</v>
      </c>
      <c r="I229" s="18">
        <f t="shared" si="21"/>
        <v>5504</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44924.791666666664</v>
      </c>
      <c r="I230" s="18">
        <f t="shared" si="21"/>
        <v>5491</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44925.333333333336</v>
      </c>
      <c r="I231" s="18">
        <f t="shared" si="21"/>
        <v>5504</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44841.458333333336</v>
      </c>
      <c r="I232" s="18">
        <f t="shared" si="21"/>
        <v>3491</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44924.791666666664</v>
      </c>
      <c r="I233" s="18">
        <f t="shared" si="21"/>
        <v>5491</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44924.791666666664</v>
      </c>
      <c r="I234" s="18">
        <f t="shared" ref="I234:I263" si="31">D234-($F$4-G234)</f>
        <v>5491</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44924.791666666664</v>
      </c>
      <c r="I235" s="18">
        <f t="shared" si="31"/>
        <v>5491</v>
      </c>
      <c r="J235" s="12" t="str">
        <f t="shared" si="26"/>
        <v>NOT DUE</v>
      </c>
      <c r="K235" s="24" t="s">
        <v>4138</v>
      </c>
      <c r="L235" s="15"/>
    </row>
    <row r="236" spans="1:12" ht="26.25" customHeight="1">
      <c r="A236" s="12" t="s">
        <v>1360</v>
      </c>
      <c r="B236" s="24" t="s">
        <v>4139</v>
      </c>
      <c r="C236" s="24" t="s">
        <v>4121</v>
      </c>
      <c r="D236" s="16">
        <v>200</v>
      </c>
      <c r="E236" s="8">
        <v>44031</v>
      </c>
      <c r="F236" s="193">
        <v>44688</v>
      </c>
      <c r="G236" s="20">
        <v>6508</v>
      </c>
      <c r="H236" s="17">
        <f>IF(I236&lt;=200,$F$5+(I236/24),"error")</f>
        <v>44704.291666666664</v>
      </c>
      <c r="I236" s="18">
        <f>D236-($F$4-G236)</f>
        <v>199</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44841.458333333336</v>
      </c>
      <c r="I237" s="18">
        <f t="shared" si="31"/>
        <v>3491</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45258.125</v>
      </c>
      <c r="I238" s="18">
        <f t="shared" si="31"/>
        <v>13491</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44841.458333333336</v>
      </c>
      <c r="I239" s="18">
        <f t="shared" si="31"/>
        <v>3491</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45258.125</v>
      </c>
      <c r="I240" s="18">
        <f t="shared" si="31"/>
        <v>13491</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44924.791666666664</v>
      </c>
      <c r="I241" s="18">
        <f t="shared" si="31"/>
        <v>5491</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44758.541666666664</v>
      </c>
      <c r="I242" s="18">
        <f t="shared" si="31"/>
        <v>1501</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44928.333333333336</v>
      </c>
      <c r="I243" s="18">
        <f t="shared" si="31"/>
        <v>5576</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44928.333333333336</v>
      </c>
      <c r="I244" s="18">
        <f t="shared" si="31"/>
        <v>5576</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44928.333333333336</v>
      </c>
      <c r="I245" s="18">
        <f t="shared" si="31"/>
        <v>5576</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44928.333333333336</v>
      </c>
      <c r="I246" s="18">
        <f t="shared" si="31"/>
        <v>5576</v>
      </c>
      <c r="J246" s="12" t="str">
        <f t="shared" si="26"/>
        <v>NOT DUE</v>
      </c>
      <c r="K246" s="24" t="s">
        <v>4108</v>
      </c>
      <c r="L246" s="15"/>
    </row>
    <row r="247" spans="1:12" ht="15" customHeight="1">
      <c r="A247" s="12" t="s">
        <v>5405</v>
      </c>
      <c r="B247" s="24" t="s">
        <v>4152</v>
      </c>
      <c r="C247" s="24" t="s">
        <v>4153</v>
      </c>
      <c r="D247" s="16">
        <v>2000</v>
      </c>
      <c r="E247" s="8">
        <v>43970</v>
      </c>
      <c r="F247" s="293">
        <v>44666</v>
      </c>
      <c r="G247" s="20">
        <v>6236</v>
      </c>
      <c r="H247" s="17">
        <f>IF(I247&lt;=2000,$F$5+(I247/24),"error")</f>
        <v>44767.958333333336</v>
      </c>
      <c r="I247" s="18">
        <f t="shared" si="31"/>
        <v>1727</v>
      </c>
      <c r="J247" s="12" t="str">
        <f t="shared" si="26"/>
        <v>NOT DUE</v>
      </c>
      <c r="K247" s="24"/>
      <c r="L247" s="15"/>
    </row>
    <row r="248" spans="1:12" ht="15" customHeight="1">
      <c r="A248" s="12" t="s">
        <v>5406</v>
      </c>
      <c r="B248" s="24" t="s">
        <v>4154</v>
      </c>
      <c r="C248" s="24" t="s">
        <v>4153</v>
      </c>
      <c r="D248" s="16">
        <v>2000</v>
      </c>
      <c r="E248" s="8">
        <v>43970</v>
      </c>
      <c r="F248" s="293">
        <v>44666</v>
      </c>
      <c r="G248" s="20">
        <v>6236</v>
      </c>
      <c r="H248" s="17">
        <f>IF(I248&lt;=2000,$F$5+(I248/24),"error")</f>
        <v>44767.958333333336</v>
      </c>
      <c r="I248" s="18">
        <f t="shared" si="31"/>
        <v>1727</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44737.291666666664</v>
      </c>
      <c r="I249" s="18">
        <f>D249-($F$4-G249)</f>
        <v>991</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44737.291666666664</v>
      </c>
      <c r="I250" s="18">
        <f t="shared" si="31"/>
        <v>991</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44737.291666666664</v>
      </c>
      <c r="I251" s="18">
        <f t="shared" si="31"/>
        <v>991</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44841.458333333336</v>
      </c>
      <c r="I252" s="18">
        <f t="shared" si="31"/>
        <v>3491</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44699.791666666664</v>
      </c>
      <c r="I253" s="11">
        <f t="shared" si="31"/>
        <v>91</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44924.791666666664</v>
      </c>
      <c r="I254" s="18">
        <f t="shared" si="31"/>
        <v>5491</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44841.458333333336</v>
      </c>
      <c r="I255" s="18">
        <f t="shared" si="31"/>
        <v>3491</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44760.666666666664</v>
      </c>
      <c r="I256" s="18">
        <f t="shared" si="31"/>
        <v>1552</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44699.791666666664</v>
      </c>
      <c r="I257" s="18">
        <f t="shared" si="31"/>
        <v>91</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44927.333333333336</v>
      </c>
      <c r="I258" s="18">
        <f t="shared" si="31"/>
        <v>5552</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44927.333333333336</v>
      </c>
      <c r="I259" s="18">
        <f t="shared" si="31"/>
        <v>5552</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44927.333333333336</v>
      </c>
      <c r="I260" s="18">
        <f t="shared" si="31"/>
        <v>5552</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44927.333333333336</v>
      </c>
      <c r="I261" s="18">
        <f t="shared" si="31"/>
        <v>5552</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44927.333333333336</v>
      </c>
      <c r="I262" s="18">
        <f t="shared" si="31"/>
        <v>5552</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44927.333333333336</v>
      </c>
      <c r="I263" s="18">
        <f t="shared" si="31"/>
        <v>5552</v>
      </c>
      <c r="J263" s="12" t="str">
        <f t="shared" si="26"/>
        <v>NOT DUE</v>
      </c>
      <c r="K263" s="24" t="s">
        <v>4177</v>
      </c>
      <c r="L263" s="15"/>
    </row>
    <row r="264" spans="1:12">
      <c r="A264" s="12" t="s">
        <v>5422</v>
      </c>
      <c r="B264" s="24" t="s">
        <v>4178</v>
      </c>
      <c r="C264" s="24" t="s">
        <v>4179</v>
      </c>
      <c r="D264" s="34" t="s">
        <v>4</v>
      </c>
      <c r="E264" s="8">
        <v>43970</v>
      </c>
      <c r="F264" s="193">
        <v>44684</v>
      </c>
      <c r="G264" s="52"/>
      <c r="H264" s="10">
        <f>F264+(30)</f>
        <v>44714</v>
      </c>
      <c r="I264" s="11">
        <f ca="1">IF(ISBLANK(H264),"",H264-DATE(YEAR(NOW()),MONTH(NOW()),DAY(NOW())))</f>
        <v>18</v>
      </c>
      <c r="J264" s="12" t="str">
        <f ca="1">IF(I264="","",IF(I264&lt;0,"OVERDUE","NOT DUE"))</f>
        <v>NOT DUE</v>
      </c>
      <c r="K264" s="24"/>
      <c r="L264" s="15"/>
    </row>
    <row r="265" spans="1:12" ht="25.5">
      <c r="A265" s="12" t="s">
        <v>5423</v>
      </c>
      <c r="B265" s="24" t="s">
        <v>4180</v>
      </c>
      <c r="C265" s="24" t="s">
        <v>389</v>
      </c>
      <c r="D265" s="34" t="s">
        <v>4</v>
      </c>
      <c r="E265" s="8">
        <v>43970</v>
      </c>
      <c r="F265" s="193">
        <v>44684</v>
      </c>
      <c r="G265" s="52"/>
      <c r="H265" s="10">
        <f>F265+(30)</f>
        <v>44714</v>
      </c>
      <c r="I265" s="11">
        <f ca="1">IF(ISBLANK(H265),"",H265-DATE(YEAR(NOW()),MONTH(NOW()),DAY(NOW())))</f>
        <v>18</v>
      </c>
      <c r="J265" s="12" t="str">
        <f t="shared" ca="1" si="26"/>
        <v>NOT 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33</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37</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37</v>
      </c>
      <c r="J268" s="12" t="str">
        <f t="shared" ca="1" si="26"/>
        <v>NOT DUE</v>
      </c>
      <c r="K268" s="24"/>
      <c r="L268" s="15"/>
    </row>
    <row r="269" spans="1:12" ht="26.45" customHeight="1">
      <c r="A269" s="12" t="s">
        <v>5427</v>
      </c>
      <c r="B269" s="24" t="s">
        <v>866</v>
      </c>
      <c r="C269" s="24" t="s">
        <v>867</v>
      </c>
      <c r="D269" s="16" t="s">
        <v>1</v>
      </c>
      <c r="E269" s="8">
        <v>43970</v>
      </c>
      <c r="F269" s="193">
        <v>44696</v>
      </c>
      <c r="G269" s="52"/>
      <c r="H269" s="10">
        <f t="shared" ref="H269:H282" si="36">F269+(1)</f>
        <v>44697</v>
      </c>
      <c r="I269" s="11">
        <f t="shared" ca="1" si="35"/>
        <v>1</v>
      </c>
      <c r="J269" s="12" t="str">
        <f t="shared" ca="1" si="26"/>
        <v>NOT DUE</v>
      </c>
      <c r="K269" s="24" t="s">
        <v>893</v>
      </c>
      <c r="L269" s="15"/>
    </row>
    <row r="270" spans="1:12" ht="25.5" customHeight="1">
      <c r="A270" s="12" t="s">
        <v>5428</v>
      </c>
      <c r="B270" s="24" t="s">
        <v>868</v>
      </c>
      <c r="C270" s="24" t="s">
        <v>869</v>
      </c>
      <c r="D270" s="16" t="s">
        <v>1</v>
      </c>
      <c r="E270" s="8">
        <v>43970</v>
      </c>
      <c r="F270" s="193">
        <v>44696</v>
      </c>
      <c r="G270" s="52"/>
      <c r="H270" s="10">
        <f t="shared" si="36"/>
        <v>44697</v>
      </c>
      <c r="I270" s="11">
        <f t="shared" ca="1" si="35"/>
        <v>1</v>
      </c>
      <c r="J270" s="12" t="str">
        <f t="shared" ca="1" si="26"/>
        <v>NOT DUE</v>
      </c>
      <c r="K270" s="24" t="s">
        <v>894</v>
      </c>
      <c r="L270" s="15"/>
    </row>
    <row r="271" spans="1:12" ht="25.5" customHeight="1">
      <c r="A271" s="12" t="s">
        <v>5429</v>
      </c>
      <c r="B271" s="24" t="s">
        <v>870</v>
      </c>
      <c r="C271" s="24" t="s">
        <v>869</v>
      </c>
      <c r="D271" s="16" t="s">
        <v>1</v>
      </c>
      <c r="E271" s="8">
        <v>43970</v>
      </c>
      <c r="F271" s="193">
        <v>44696</v>
      </c>
      <c r="G271" s="52"/>
      <c r="H271" s="10">
        <f t="shared" si="36"/>
        <v>44697</v>
      </c>
      <c r="I271" s="11">
        <f t="shared" ca="1" si="35"/>
        <v>1</v>
      </c>
      <c r="J271" s="12" t="str">
        <f t="shared" ca="1" si="26"/>
        <v>NOT DUE</v>
      </c>
      <c r="K271" s="24" t="s">
        <v>895</v>
      </c>
      <c r="L271" s="15"/>
    </row>
    <row r="272" spans="1:12" ht="25.5" customHeight="1">
      <c r="A272" s="12" t="s">
        <v>5430</v>
      </c>
      <c r="B272" s="24" t="s">
        <v>871</v>
      </c>
      <c r="C272" s="24" t="s">
        <v>872</v>
      </c>
      <c r="D272" s="16" t="s">
        <v>1</v>
      </c>
      <c r="E272" s="8">
        <v>43970</v>
      </c>
      <c r="F272" s="193">
        <v>44696</v>
      </c>
      <c r="G272" s="52"/>
      <c r="H272" s="10">
        <f t="shared" si="36"/>
        <v>44697</v>
      </c>
      <c r="I272" s="11">
        <f t="shared" ca="1" si="35"/>
        <v>1</v>
      </c>
      <c r="J272" s="12" t="str">
        <f t="shared" ca="1" si="26"/>
        <v>NOT DUE</v>
      </c>
      <c r="K272" s="24" t="s">
        <v>896</v>
      </c>
      <c r="L272" s="15"/>
    </row>
    <row r="273" spans="1:12" ht="15" customHeight="1">
      <c r="A273" s="12" t="s">
        <v>5431</v>
      </c>
      <c r="B273" s="24" t="s">
        <v>873</v>
      </c>
      <c r="C273" s="24" t="s">
        <v>874</v>
      </c>
      <c r="D273" s="16" t="s">
        <v>1</v>
      </c>
      <c r="E273" s="8">
        <v>43970</v>
      </c>
      <c r="F273" s="193">
        <v>44696</v>
      </c>
      <c r="G273" s="52"/>
      <c r="H273" s="10">
        <f t="shared" si="36"/>
        <v>44697</v>
      </c>
      <c r="I273" s="11">
        <f t="shared" ca="1" si="35"/>
        <v>1</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44696</v>
      </c>
      <c r="G274" s="52"/>
      <c r="H274" s="10">
        <f t="shared" si="36"/>
        <v>44697</v>
      </c>
      <c r="I274" s="11">
        <f t="shared" ca="1" si="35"/>
        <v>1</v>
      </c>
      <c r="J274" s="12" t="str">
        <f t="shared" ca="1" si="37"/>
        <v>NOT DUE</v>
      </c>
      <c r="K274" s="24" t="s">
        <v>898</v>
      </c>
      <c r="L274" s="15"/>
    </row>
    <row r="275" spans="1:12" ht="25.5" customHeight="1">
      <c r="A275" s="12" t="s">
        <v>5433</v>
      </c>
      <c r="B275" s="24" t="s">
        <v>877</v>
      </c>
      <c r="C275" s="24" t="s">
        <v>878</v>
      </c>
      <c r="D275" s="16" t="s">
        <v>1</v>
      </c>
      <c r="E275" s="8">
        <v>43970</v>
      </c>
      <c r="F275" s="193">
        <v>44696</v>
      </c>
      <c r="G275" s="52"/>
      <c r="H275" s="10">
        <f t="shared" si="36"/>
        <v>44697</v>
      </c>
      <c r="I275" s="11">
        <f t="shared" ca="1" si="35"/>
        <v>1</v>
      </c>
      <c r="J275" s="12" t="str">
        <f t="shared" ca="1" si="37"/>
        <v>NOT DUE</v>
      </c>
      <c r="K275" s="24" t="s">
        <v>899</v>
      </c>
      <c r="L275" s="15"/>
    </row>
    <row r="276" spans="1:12" ht="25.5" customHeight="1">
      <c r="A276" s="12" t="s">
        <v>5434</v>
      </c>
      <c r="B276" s="24" t="s">
        <v>879</v>
      </c>
      <c r="C276" s="24" t="s">
        <v>880</v>
      </c>
      <c r="D276" s="16" t="s">
        <v>1</v>
      </c>
      <c r="E276" s="8">
        <v>43970</v>
      </c>
      <c r="F276" s="193">
        <v>44696</v>
      </c>
      <c r="G276" s="52"/>
      <c r="H276" s="10">
        <f t="shared" si="36"/>
        <v>44697</v>
      </c>
      <c r="I276" s="11">
        <f t="shared" ca="1" si="35"/>
        <v>1</v>
      </c>
      <c r="J276" s="12" t="str">
        <f t="shared" ca="1" si="37"/>
        <v>NOT DUE</v>
      </c>
      <c r="K276" s="24" t="s">
        <v>900</v>
      </c>
      <c r="L276" s="15"/>
    </row>
    <row r="277" spans="1:12" ht="26.45" customHeight="1">
      <c r="A277" s="12" t="s">
        <v>5435</v>
      </c>
      <c r="B277" s="24" t="s">
        <v>881</v>
      </c>
      <c r="C277" s="24" t="s">
        <v>882</v>
      </c>
      <c r="D277" s="16" t="s">
        <v>1</v>
      </c>
      <c r="E277" s="8">
        <v>43970</v>
      </c>
      <c r="F277" s="193">
        <v>44696</v>
      </c>
      <c r="G277" s="52"/>
      <c r="H277" s="10">
        <f t="shared" si="36"/>
        <v>44697</v>
      </c>
      <c r="I277" s="11">
        <f t="shared" ca="1" si="35"/>
        <v>1</v>
      </c>
      <c r="J277" s="12" t="str">
        <f t="shared" ca="1" si="37"/>
        <v>NOT DUE</v>
      </c>
      <c r="K277" s="24" t="s">
        <v>901</v>
      </c>
      <c r="L277" s="15"/>
    </row>
    <row r="278" spans="1:12" ht="15" customHeight="1">
      <c r="A278" s="12" t="s">
        <v>5436</v>
      </c>
      <c r="B278" s="24" t="s">
        <v>883</v>
      </c>
      <c r="C278" s="24" t="s">
        <v>884</v>
      </c>
      <c r="D278" s="16" t="s">
        <v>1</v>
      </c>
      <c r="E278" s="8">
        <v>43970</v>
      </c>
      <c r="F278" s="193">
        <v>44696</v>
      </c>
      <c r="G278" s="52"/>
      <c r="H278" s="10">
        <f t="shared" si="36"/>
        <v>44697</v>
      </c>
      <c r="I278" s="11">
        <f t="shared" ca="1" si="35"/>
        <v>1</v>
      </c>
      <c r="J278" s="12" t="str">
        <f t="shared" ca="1" si="37"/>
        <v>NOT DUE</v>
      </c>
      <c r="K278" s="24" t="s">
        <v>902</v>
      </c>
      <c r="L278" s="15"/>
    </row>
    <row r="279" spans="1:12" ht="15" customHeight="1">
      <c r="A279" s="12" t="s">
        <v>5437</v>
      </c>
      <c r="B279" s="24" t="s">
        <v>885</v>
      </c>
      <c r="C279" s="24" t="s">
        <v>884</v>
      </c>
      <c r="D279" s="16" t="s">
        <v>1</v>
      </c>
      <c r="E279" s="8">
        <v>43970</v>
      </c>
      <c r="F279" s="193">
        <v>44696</v>
      </c>
      <c r="G279" s="52"/>
      <c r="H279" s="10">
        <f t="shared" si="36"/>
        <v>44697</v>
      </c>
      <c r="I279" s="11">
        <f t="shared" ca="1" si="35"/>
        <v>1</v>
      </c>
      <c r="J279" s="12" t="str">
        <f t="shared" ca="1" si="37"/>
        <v>NOT DUE</v>
      </c>
      <c r="K279" s="24" t="s">
        <v>903</v>
      </c>
      <c r="L279" s="15"/>
    </row>
    <row r="280" spans="1:12" ht="15" customHeight="1">
      <c r="A280" s="12" t="s">
        <v>5438</v>
      </c>
      <c r="B280" s="24" t="s">
        <v>886</v>
      </c>
      <c r="C280" s="24" t="s">
        <v>887</v>
      </c>
      <c r="D280" s="16" t="s">
        <v>1</v>
      </c>
      <c r="E280" s="8">
        <v>43970</v>
      </c>
      <c r="F280" s="193">
        <v>44696</v>
      </c>
      <c r="G280" s="52"/>
      <c r="H280" s="10">
        <f t="shared" si="36"/>
        <v>44697</v>
      </c>
      <c r="I280" s="11">
        <f t="shared" ca="1" si="35"/>
        <v>1</v>
      </c>
      <c r="J280" s="12" t="str">
        <f t="shared" ca="1" si="37"/>
        <v>NOT DUE</v>
      </c>
      <c r="K280" s="24" t="s">
        <v>900</v>
      </c>
      <c r="L280" s="15"/>
    </row>
    <row r="281" spans="1:12" ht="15" customHeight="1">
      <c r="A281" s="12" t="s">
        <v>5439</v>
      </c>
      <c r="B281" s="24" t="s">
        <v>888</v>
      </c>
      <c r="C281" s="24" t="s">
        <v>884</v>
      </c>
      <c r="D281" s="16" t="s">
        <v>1</v>
      </c>
      <c r="E281" s="8">
        <v>43970</v>
      </c>
      <c r="F281" s="193">
        <v>44696</v>
      </c>
      <c r="G281" s="52"/>
      <c r="H281" s="10">
        <f t="shared" si="36"/>
        <v>44697</v>
      </c>
      <c r="I281" s="11">
        <f t="shared" ca="1" si="35"/>
        <v>1</v>
      </c>
      <c r="J281" s="12" t="str">
        <f t="shared" ca="1" si="37"/>
        <v>NOT DUE</v>
      </c>
      <c r="K281" s="24" t="s">
        <v>904</v>
      </c>
      <c r="L281" s="15"/>
    </row>
    <row r="282" spans="1:12" ht="15" customHeight="1">
      <c r="A282" s="12" t="s">
        <v>5440</v>
      </c>
      <c r="B282" s="24" t="s">
        <v>889</v>
      </c>
      <c r="C282" s="24" t="s">
        <v>884</v>
      </c>
      <c r="D282" s="16" t="s">
        <v>1</v>
      </c>
      <c r="E282" s="8">
        <v>43970</v>
      </c>
      <c r="F282" s="193">
        <v>44696</v>
      </c>
      <c r="G282" s="52"/>
      <c r="H282" s="10">
        <f t="shared" si="36"/>
        <v>44697</v>
      </c>
      <c r="I282" s="11">
        <f t="shared" ca="1" si="35"/>
        <v>1</v>
      </c>
      <c r="J282" s="12" t="str">
        <f t="shared" ca="1" si="37"/>
        <v>NOT DUE</v>
      </c>
      <c r="K282" s="24" t="s">
        <v>905</v>
      </c>
      <c r="L282" s="15"/>
    </row>
    <row r="283" spans="1:12" ht="25.5">
      <c r="A283" s="12" t="s">
        <v>5441</v>
      </c>
      <c r="B283" s="24" t="s">
        <v>877</v>
      </c>
      <c r="C283" s="24" t="s">
        <v>917</v>
      </c>
      <c r="D283" s="16" t="s">
        <v>25</v>
      </c>
      <c r="E283" s="8">
        <v>43970</v>
      </c>
      <c r="F283" s="193">
        <v>44690</v>
      </c>
      <c r="G283" s="52"/>
      <c r="H283" s="10">
        <f>F283+(7)</f>
        <v>44697</v>
      </c>
      <c r="I283" s="11">
        <f t="shared" ca="1" si="35"/>
        <v>1</v>
      </c>
      <c r="J283" s="12" t="str">
        <f t="shared" ca="1" si="37"/>
        <v>NOT DUE</v>
      </c>
      <c r="K283" s="24" t="s">
        <v>899</v>
      </c>
      <c r="L283" s="15"/>
    </row>
    <row r="284" spans="1:12" ht="15" customHeight="1">
      <c r="A284" s="12" t="s">
        <v>5442</v>
      </c>
      <c r="B284" s="24" t="s">
        <v>918</v>
      </c>
      <c r="C284" s="24" t="s">
        <v>919</v>
      </c>
      <c r="D284" s="16" t="s">
        <v>25</v>
      </c>
      <c r="E284" s="8">
        <v>43970</v>
      </c>
      <c r="F284" s="193">
        <v>44690</v>
      </c>
      <c r="G284" s="52"/>
      <c r="H284" s="10">
        <f t="shared" ref="H284:H286" si="38">F284+(7)</f>
        <v>44697</v>
      </c>
      <c r="I284" s="11">
        <f t="shared" ca="1" si="35"/>
        <v>1</v>
      </c>
      <c r="J284" s="12" t="str">
        <f t="shared" ca="1" si="37"/>
        <v>NOT DUE</v>
      </c>
      <c r="K284" s="24" t="s">
        <v>923</v>
      </c>
      <c r="L284" s="15"/>
    </row>
    <row r="285" spans="1:12" ht="15" customHeight="1">
      <c r="A285" s="12" t="s">
        <v>5443</v>
      </c>
      <c r="B285" s="24" t="s">
        <v>920</v>
      </c>
      <c r="C285" s="24" t="s">
        <v>884</v>
      </c>
      <c r="D285" s="16" t="s">
        <v>25</v>
      </c>
      <c r="E285" s="8">
        <v>43970</v>
      </c>
      <c r="F285" s="193">
        <v>44690</v>
      </c>
      <c r="G285" s="52"/>
      <c r="H285" s="10">
        <f t="shared" si="38"/>
        <v>44697</v>
      </c>
      <c r="I285" s="11">
        <f t="shared" ca="1" si="35"/>
        <v>1</v>
      </c>
      <c r="J285" s="12" t="str">
        <f t="shared" ca="1" si="37"/>
        <v>NOT DUE</v>
      </c>
      <c r="K285" s="24" t="s">
        <v>924</v>
      </c>
      <c r="L285" s="15"/>
    </row>
    <row r="286" spans="1:12" ht="15" customHeight="1">
      <c r="A286" s="12" t="s">
        <v>5444</v>
      </c>
      <c r="B286" s="24" t="s">
        <v>921</v>
      </c>
      <c r="C286" s="24" t="s">
        <v>922</v>
      </c>
      <c r="D286" s="16" t="s">
        <v>25</v>
      </c>
      <c r="E286" s="8">
        <v>43970</v>
      </c>
      <c r="F286" s="193">
        <v>44690</v>
      </c>
      <c r="G286" s="52"/>
      <c r="H286" s="10">
        <f t="shared" si="38"/>
        <v>44697</v>
      </c>
      <c r="I286" s="11">
        <f t="shared" ca="1" si="35"/>
        <v>1</v>
      </c>
      <c r="J286" s="12" t="str">
        <f t="shared" ca="1" si="37"/>
        <v>NOT DUE</v>
      </c>
      <c r="K286" s="24" t="s">
        <v>925</v>
      </c>
      <c r="L286" s="15"/>
    </row>
    <row r="287" spans="1:12" ht="15" customHeight="1">
      <c r="A287" s="12" t="s">
        <v>5445</v>
      </c>
      <c r="B287" s="24" t="s">
        <v>4186</v>
      </c>
      <c r="C287" s="24" t="s">
        <v>392</v>
      </c>
      <c r="D287" s="16" t="s">
        <v>4</v>
      </c>
      <c r="E287" s="8">
        <v>43970</v>
      </c>
      <c r="F287" s="293">
        <v>44666</v>
      </c>
      <c r="G287" s="52"/>
      <c r="H287" s="10">
        <f>F287+(30)</f>
        <v>44696</v>
      </c>
      <c r="I287" s="11">
        <f t="shared" ca="1" si="35"/>
        <v>0</v>
      </c>
      <c r="J287" s="12" t="str">
        <f t="shared" ca="1" si="37"/>
        <v>NOT DUE</v>
      </c>
      <c r="K287" s="24" t="s">
        <v>926</v>
      </c>
      <c r="L287" s="15"/>
    </row>
    <row r="288" spans="1:12">
      <c r="A288" s="12" t="s">
        <v>5446</v>
      </c>
      <c r="B288" s="24" t="s">
        <v>932</v>
      </c>
      <c r="C288" s="24" t="s">
        <v>884</v>
      </c>
      <c r="D288" s="16" t="s">
        <v>4</v>
      </c>
      <c r="E288" s="8">
        <v>43970</v>
      </c>
      <c r="F288" s="293">
        <v>44666</v>
      </c>
      <c r="G288" s="52"/>
      <c r="H288" s="10">
        <f>F288+(30)</f>
        <v>44696</v>
      </c>
      <c r="I288" s="11">
        <f t="shared" ca="1" si="35"/>
        <v>0</v>
      </c>
      <c r="J288" s="12" t="str">
        <f t="shared" ca="1" si="37"/>
        <v>NOT DUE</v>
      </c>
      <c r="K288" s="24" t="s">
        <v>899</v>
      </c>
      <c r="L288" s="15"/>
    </row>
    <row r="289" spans="1:12" ht="26.45" customHeight="1">
      <c r="A289" s="12" t="s">
        <v>5447</v>
      </c>
      <c r="B289" s="24" t="s">
        <v>933</v>
      </c>
      <c r="C289" s="24" t="s">
        <v>884</v>
      </c>
      <c r="D289" s="16" t="s">
        <v>4</v>
      </c>
      <c r="E289" s="8">
        <v>43970</v>
      </c>
      <c r="F289" s="293">
        <v>44666</v>
      </c>
      <c r="G289" s="52"/>
      <c r="H289" s="10">
        <f t="shared" ref="H289:H291" si="39">F289+(30)</f>
        <v>44696</v>
      </c>
      <c r="I289" s="11">
        <f t="shared" ca="1" si="35"/>
        <v>0</v>
      </c>
      <c r="J289" s="12" t="str">
        <f t="shared" ca="1" si="37"/>
        <v>NOT DUE</v>
      </c>
      <c r="K289" s="24" t="s">
        <v>940</v>
      </c>
      <c r="L289" s="15"/>
    </row>
    <row r="290" spans="1:12" ht="15" customHeight="1">
      <c r="A290" s="12" t="s">
        <v>5448</v>
      </c>
      <c r="B290" s="24" t="s">
        <v>920</v>
      </c>
      <c r="C290" s="24" t="s">
        <v>884</v>
      </c>
      <c r="D290" s="16" t="s">
        <v>4</v>
      </c>
      <c r="E290" s="8">
        <v>43970</v>
      </c>
      <c r="F290" s="293">
        <v>44666</v>
      </c>
      <c r="G290" s="52"/>
      <c r="H290" s="10">
        <f t="shared" si="39"/>
        <v>44696</v>
      </c>
      <c r="I290" s="11">
        <f t="shared" ca="1" si="35"/>
        <v>0</v>
      </c>
      <c r="J290" s="12" t="str">
        <f t="shared" ca="1" si="37"/>
        <v>NOT DUE</v>
      </c>
      <c r="K290" s="24" t="s">
        <v>941</v>
      </c>
      <c r="L290" s="15"/>
    </row>
    <row r="291" spans="1:12" ht="25.5">
      <c r="A291" s="12" t="s">
        <v>5449</v>
      </c>
      <c r="B291" s="24" t="s">
        <v>934</v>
      </c>
      <c r="C291" s="24" t="s">
        <v>935</v>
      </c>
      <c r="D291" s="16" t="s">
        <v>4</v>
      </c>
      <c r="E291" s="8">
        <v>43970</v>
      </c>
      <c r="F291" s="293">
        <v>44666</v>
      </c>
      <c r="G291" s="52"/>
      <c r="H291" s="10">
        <f t="shared" si="39"/>
        <v>44696</v>
      </c>
      <c r="I291" s="11">
        <f t="shared" ca="1" si="35"/>
        <v>0</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53</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53</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40</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40</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40</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40</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40</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40</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40</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40</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40</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734</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734</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734</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734</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734</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734</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734</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734</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734</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734</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734</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734</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734</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734</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734</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734</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734</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734</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734</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734</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734</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734</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734</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734</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734</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734</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734</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734</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734</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44712.125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topLeftCell="A4" zoomScaleNormal="100" workbookViewId="0">
      <selection activeCell="F5" sqref="F5"/>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6297.1</v>
      </c>
    </row>
    <row r="5" spans="1:12" ht="18" customHeight="1">
      <c r="A5" s="332" t="s">
        <v>77</v>
      </c>
      <c r="B5" s="332"/>
      <c r="C5" s="30" t="s">
        <v>5213</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44696</v>
      </c>
      <c r="G8" s="52"/>
      <c r="H8" s="10">
        <f>F8+1</f>
        <v>44697</v>
      </c>
      <c r="I8" s="11">
        <f t="shared" ref="I8:I13" ca="1" si="0">IF(ISBLANK(H8),"",H8-DATE(YEAR(NOW()),MONTH(NOW()),DAY(NOW())))</f>
        <v>1</v>
      </c>
      <c r="J8" s="12" t="str">
        <f t="shared" ref="J8:J77" ca="1" si="1">IF(I8="","",IF(I8&lt;0,"OVERDUE","NOT DUE"))</f>
        <v>NOT DUE</v>
      </c>
      <c r="K8" s="24" t="s">
        <v>592</v>
      </c>
      <c r="L8" s="13"/>
    </row>
    <row r="9" spans="1:12" ht="39.75" customHeight="1">
      <c r="A9" s="12" t="s">
        <v>4190</v>
      </c>
      <c r="B9" s="24" t="s">
        <v>4020</v>
      </c>
      <c r="C9" s="24" t="s">
        <v>4021</v>
      </c>
      <c r="D9" s="16" t="s">
        <v>1</v>
      </c>
      <c r="E9" s="8">
        <v>43970</v>
      </c>
      <c r="F9" s="193">
        <v>44696</v>
      </c>
      <c r="G9" s="52"/>
      <c r="H9" s="10">
        <f>F9+1</f>
        <v>44697</v>
      </c>
      <c r="I9" s="11">
        <f t="shared" ca="1" si="0"/>
        <v>1</v>
      </c>
      <c r="J9" s="12" t="str">
        <f t="shared" ca="1" si="1"/>
        <v>NOT DUE</v>
      </c>
      <c r="K9" s="24" t="s">
        <v>592</v>
      </c>
      <c r="L9" s="15"/>
    </row>
    <row r="10" spans="1:12" ht="15" customHeight="1">
      <c r="A10" s="12" t="s">
        <v>4191</v>
      </c>
      <c r="B10" s="24" t="s">
        <v>4022</v>
      </c>
      <c r="C10" s="24" t="s">
        <v>4023</v>
      </c>
      <c r="D10" s="16" t="s">
        <v>1</v>
      </c>
      <c r="E10" s="8">
        <v>43970</v>
      </c>
      <c r="F10" s="193">
        <v>44696</v>
      </c>
      <c r="G10" s="52"/>
      <c r="H10" s="10">
        <f>F10+1</f>
        <v>44697</v>
      </c>
      <c r="I10" s="11">
        <f t="shared" ca="1" si="0"/>
        <v>1</v>
      </c>
      <c r="J10" s="12" t="str">
        <f t="shared" ca="1" si="1"/>
        <v>NOT DUE</v>
      </c>
      <c r="K10" s="24" t="s">
        <v>592</v>
      </c>
      <c r="L10" s="13"/>
    </row>
    <row r="11" spans="1:12" ht="15" customHeight="1">
      <c r="A11" s="12" t="s">
        <v>4192</v>
      </c>
      <c r="B11" s="24" t="s">
        <v>841</v>
      </c>
      <c r="C11" s="24" t="s">
        <v>4024</v>
      </c>
      <c r="D11" s="16" t="s">
        <v>1</v>
      </c>
      <c r="E11" s="8">
        <v>43970</v>
      </c>
      <c r="F11" s="193">
        <v>44696</v>
      </c>
      <c r="G11" s="52"/>
      <c r="H11" s="10">
        <f>F11+1</f>
        <v>44697</v>
      </c>
      <c r="I11" s="11">
        <f t="shared" ca="1" si="0"/>
        <v>1</v>
      </c>
      <c r="J11" s="12" t="str">
        <f t="shared" ca="1" si="1"/>
        <v>NOT DUE</v>
      </c>
      <c r="K11" s="24" t="s">
        <v>592</v>
      </c>
      <c r="L11" s="15"/>
    </row>
    <row r="12" spans="1:12" ht="15" customHeight="1">
      <c r="A12" s="12" t="s">
        <v>4193</v>
      </c>
      <c r="B12" s="24" t="s">
        <v>4025</v>
      </c>
      <c r="C12" s="24" t="s">
        <v>4026</v>
      </c>
      <c r="D12" s="16" t="s">
        <v>1</v>
      </c>
      <c r="E12" s="8">
        <v>43970</v>
      </c>
      <c r="F12" s="193">
        <v>44696</v>
      </c>
      <c r="G12" s="52"/>
      <c r="H12" s="10">
        <f t="shared" ref="H12:H13" si="2">F12+1</f>
        <v>44697</v>
      </c>
      <c r="I12" s="11">
        <f t="shared" ca="1" si="0"/>
        <v>1</v>
      </c>
      <c r="J12" s="12" t="str">
        <f t="shared" ca="1" si="1"/>
        <v>NOT DUE</v>
      </c>
      <c r="K12" s="24" t="s">
        <v>592</v>
      </c>
      <c r="L12" s="15"/>
    </row>
    <row r="13" spans="1:12" ht="15" customHeight="1">
      <c r="A13" s="12" t="s">
        <v>4194</v>
      </c>
      <c r="B13" s="24" t="s">
        <v>4027</v>
      </c>
      <c r="C13" s="24" t="s">
        <v>4026</v>
      </c>
      <c r="D13" s="16" t="s">
        <v>1</v>
      </c>
      <c r="E13" s="8">
        <v>43970</v>
      </c>
      <c r="F13" s="193">
        <v>44696</v>
      </c>
      <c r="G13" s="52"/>
      <c r="H13" s="10">
        <f t="shared" si="2"/>
        <v>44697</v>
      </c>
      <c r="I13" s="11">
        <f t="shared" ca="1" si="0"/>
        <v>1</v>
      </c>
      <c r="J13" s="12" t="str">
        <f t="shared" ca="1" si="1"/>
        <v>NOT DUE</v>
      </c>
      <c r="K13" s="24" t="s">
        <v>592</v>
      </c>
      <c r="L13" s="15"/>
    </row>
    <row r="14" spans="1:12" ht="38.25">
      <c r="A14" s="12" t="s">
        <v>4195</v>
      </c>
      <c r="B14" s="24" t="s">
        <v>4028</v>
      </c>
      <c r="C14" s="24" t="s">
        <v>4029</v>
      </c>
      <c r="D14" s="16" t="s">
        <v>1</v>
      </c>
      <c r="E14" s="8">
        <v>43970</v>
      </c>
      <c r="F14" s="193">
        <v>44696</v>
      </c>
      <c r="G14" s="52"/>
      <c r="H14" s="10">
        <f>F14+1</f>
        <v>44697</v>
      </c>
      <c r="I14" s="11">
        <f ca="1">IF(ISBLANK(H14),"",H14-DATE(YEAR(NOW()),MONTH(NOW()),DAY(NOW())))</f>
        <v>1</v>
      </c>
      <c r="J14" s="12" t="str">
        <f t="shared" ca="1" si="1"/>
        <v>NOT DUE</v>
      </c>
      <c r="K14" s="24" t="s">
        <v>592</v>
      </c>
      <c r="L14" s="13"/>
    </row>
    <row r="15" spans="1:12">
      <c r="A15" s="12" t="s">
        <v>4196</v>
      </c>
      <c r="B15" s="24" t="s">
        <v>4030</v>
      </c>
      <c r="C15" s="24" t="s">
        <v>4031</v>
      </c>
      <c r="D15" s="16" t="s">
        <v>1</v>
      </c>
      <c r="E15" s="8">
        <v>43970</v>
      </c>
      <c r="F15" s="193">
        <v>44696</v>
      </c>
      <c r="G15" s="52"/>
      <c r="H15" s="10">
        <f>F15+1</f>
        <v>44697</v>
      </c>
      <c r="I15" s="11">
        <f ca="1">IF(ISBLANK(H15),"",H15-DATE(YEAR(NOW()),MONTH(NOW()),DAY(NOW())))</f>
        <v>1</v>
      </c>
      <c r="J15" s="12" t="str">
        <f t="shared" ca="1" si="1"/>
        <v>NOT DUE</v>
      </c>
      <c r="K15" s="24" t="s">
        <v>592</v>
      </c>
      <c r="L15" s="13"/>
    </row>
    <row r="16" spans="1:12" ht="15" customHeight="1">
      <c r="A16" s="12" t="s">
        <v>4197</v>
      </c>
      <c r="B16" s="24" t="s">
        <v>4032</v>
      </c>
      <c r="C16" s="24" t="s">
        <v>4033</v>
      </c>
      <c r="D16" s="16" t="s">
        <v>1</v>
      </c>
      <c r="E16" s="8">
        <v>43970</v>
      </c>
      <c r="F16" s="193">
        <v>44696</v>
      </c>
      <c r="G16" s="52"/>
      <c r="H16" s="10">
        <f>F16+1</f>
        <v>44697</v>
      </c>
      <c r="I16" s="11">
        <f t="shared" ref="I16:I35" ca="1" si="3">IF(ISBLANK(H16),"",H16-DATE(YEAR(NOW()),MONTH(NOW()),DAY(NOW())))</f>
        <v>1</v>
      </c>
      <c r="J16" s="12" t="str">
        <f t="shared" ca="1" si="1"/>
        <v>NOT DUE</v>
      </c>
      <c r="K16" s="24" t="s">
        <v>592</v>
      </c>
      <c r="L16" s="13"/>
    </row>
    <row r="17" spans="1:12" ht="15" customHeight="1">
      <c r="A17" s="12" t="s">
        <v>4198</v>
      </c>
      <c r="B17" s="24" t="s">
        <v>4032</v>
      </c>
      <c r="C17" s="24" t="s">
        <v>4034</v>
      </c>
      <c r="D17" s="16" t="s">
        <v>4</v>
      </c>
      <c r="E17" s="8">
        <v>43970</v>
      </c>
      <c r="F17" s="193">
        <v>44665</v>
      </c>
      <c r="G17" s="52"/>
      <c r="H17" s="10">
        <f>F17+30</f>
        <v>44695</v>
      </c>
      <c r="I17" s="11">
        <f t="shared" ca="1" si="3"/>
        <v>-1</v>
      </c>
      <c r="J17" s="12" t="str">
        <f t="shared" ca="1" si="1"/>
        <v>OVERDUE</v>
      </c>
      <c r="K17" s="24" t="s">
        <v>4035</v>
      </c>
      <c r="L17" s="13"/>
    </row>
    <row r="18" spans="1:12" ht="15" customHeight="1">
      <c r="A18" s="12" t="s">
        <v>4199</v>
      </c>
      <c r="B18" s="24" t="s">
        <v>4036</v>
      </c>
      <c r="C18" s="24" t="s">
        <v>4037</v>
      </c>
      <c r="D18" s="16" t="s">
        <v>4</v>
      </c>
      <c r="E18" s="8">
        <v>43970</v>
      </c>
      <c r="F18" s="193">
        <v>44665</v>
      </c>
      <c r="G18" s="52"/>
      <c r="H18" s="10">
        <f t="shared" ref="H18:H35" si="4">F18+30</f>
        <v>44695</v>
      </c>
      <c r="I18" s="11">
        <f t="shared" ca="1" si="3"/>
        <v>-1</v>
      </c>
      <c r="J18" s="12" t="str">
        <f t="shared" ca="1" si="1"/>
        <v>OVERDUE</v>
      </c>
      <c r="K18" s="24" t="s">
        <v>4035</v>
      </c>
      <c r="L18" s="13"/>
    </row>
    <row r="19" spans="1:12" ht="15" customHeight="1">
      <c r="A19" s="12" t="s">
        <v>4200</v>
      </c>
      <c r="B19" s="24" t="s">
        <v>4036</v>
      </c>
      <c r="C19" s="24" t="s">
        <v>4038</v>
      </c>
      <c r="D19" s="16" t="s">
        <v>4</v>
      </c>
      <c r="E19" s="8">
        <v>43970</v>
      </c>
      <c r="F19" s="193">
        <v>44665</v>
      </c>
      <c r="G19" s="52"/>
      <c r="H19" s="10">
        <f t="shared" si="4"/>
        <v>44695</v>
      </c>
      <c r="I19" s="11">
        <f t="shared" ca="1" si="3"/>
        <v>-1</v>
      </c>
      <c r="J19" s="12" t="str">
        <f t="shared" ca="1" si="1"/>
        <v>OVERDUE</v>
      </c>
      <c r="K19" s="24" t="s">
        <v>4035</v>
      </c>
      <c r="L19" s="13"/>
    </row>
    <row r="20" spans="1:12" ht="15" customHeight="1">
      <c r="A20" s="12" t="s">
        <v>4201</v>
      </c>
      <c r="B20" s="24" t="s">
        <v>4036</v>
      </c>
      <c r="C20" s="24" t="s">
        <v>4039</v>
      </c>
      <c r="D20" s="16" t="s">
        <v>4</v>
      </c>
      <c r="E20" s="8">
        <v>43970</v>
      </c>
      <c r="F20" s="193">
        <v>44665</v>
      </c>
      <c r="G20" s="52"/>
      <c r="H20" s="10">
        <f t="shared" si="4"/>
        <v>44695</v>
      </c>
      <c r="I20" s="11">
        <f t="shared" ca="1" si="3"/>
        <v>-1</v>
      </c>
      <c r="J20" s="12" t="str">
        <f t="shared" ca="1" si="1"/>
        <v>OVERDUE</v>
      </c>
      <c r="K20" s="24" t="s">
        <v>4035</v>
      </c>
      <c r="L20" s="13"/>
    </row>
    <row r="21" spans="1:12" ht="15" customHeight="1">
      <c r="A21" s="12" t="s">
        <v>4202</v>
      </c>
      <c r="B21" s="24" t="s">
        <v>4040</v>
      </c>
      <c r="C21" s="24" t="s">
        <v>4037</v>
      </c>
      <c r="D21" s="16" t="s">
        <v>4</v>
      </c>
      <c r="E21" s="8">
        <v>43970</v>
      </c>
      <c r="F21" s="193">
        <v>44665</v>
      </c>
      <c r="G21" s="52"/>
      <c r="H21" s="10">
        <f t="shared" si="4"/>
        <v>44695</v>
      </c>
      <c r="I21" s="11">
        <f t="shared" ca="1" si="3"/>
        <v>-1</v>
      </c>
      <c r="J21" s="12" t="str">
        <f t="shared" ca="1" si="1"/>
        <v>OVERDUE</v>
      </c>
      <c r="K21" s="24" t="s">
        <v>4035</v>
      </c>
      <c r="L21" s="13"/>
    </row>
    <row r="22" spans="1:12" ht="15" customHeight="1">
      <c r="A22" s="12" t="s">
        <v>4203</v>
      </c>
      <c r="B22" s="24" t="s">
        <v>4040</v>
      </c>
      <c r="C22" s="24" t="s">
        <v>4038</v>
      </c>
      <c r="D22" s="16" t="s">
        <v>4</v>
      </c>
      <c r="E22" s="8">
        <v>43970</v>
      </c>
      <c r="F22" s="193">
        <v>44665</v>
      </c>
      <c r="G22" s="52"/>
      <c r="H22" s="10">
        <f t="shared" si="4"/>
        <v>44695</v>
      </c>
      <c r="I22" s="11">
        <f t="shared" ca="1" si="3"/>
        <v>-1</v>
      </c>
      <c r="J22" s="12" t="str">
        <f t="shared" ca="1" si="1"/>
        <v>OVERDUE</v>
      </c>
      <c r="K22" s="24" t="s">
        <v>4035</v>
      </c>
      <c r="L22" s="13"/>
    </row>
    <row r="23" spans="1:12" ht="15" customHeight="1">
      <c r="A23" s="12" t="s">
        <v>4204</v>
      </c>
      <c r="B23" s="24" t="s">
        <v>4040</v>
      </c>
      <c r="C23" s="24" t="s">
        <v>4039</v>
      </c>
      <c r="D23" s="16" t="s">
        <v>4</v>
      </c>
      <c r="E23" s="8">
        <v>43970</v>
      </c>
      <c r="F23" s="193">
        <v>44665</v>
      </c>
      <c r="G23" s="52"/>
      <c r="H23" s="10">
        <f t="shared" si="4"/>
        <v>44695</v>
      </c>
      <c r="I23" s="11">
        <f t="shared" ca="1" si="3"/>
        <v>-1</v>
      </c>
      <c r="J23" s="12" t="str">
        <f t="shared" ca="1" si="1"/>
        <v>OVERDUE</v>
      </c>
      <c r="K23" s="24" t="s">
        <v>4035</v>
      </c>
      <c r="L23" s="13"/>
    </row>
    <row r="24" spans="1:12" ht="15" customHeight="1">
      <c r="A24" s="12" t="s">
        <v>4205</v>
      </c>
      <c r="B24" s="24" t="s">
        <v>4041</v>
      </c>
      <c r="C24" s="24" t="s">
        <v>4037</v>
      </c>
      <c r="D24" s="16" t="s">
        <v>4</v>
      </c>
      <c r="E24" s="8">
        <v>43970</v>
      </c>
      <c r="F24" s="193">
        <v>44665</v>
      </c>
      <c r="G24" s="52"/>
      <c r="H24" s="10">
        <f t="shared" si="4"/>
        <v>44695</v>
      </c>
      <c r="I24" s="11">
        <f t="shared" ca="1" si="3"/>
        <v>-1</v>
      </c>
      <c r="J24" s="12" t="str">
        <f t="shared" ca="1" si="1"/>
        <v>OVERDUE</v>
      </c>
      <c r="K24" s="24" t="s">
        <v>4035</v>
      </c>
      <c r="L24" s="13"/>
    </row>
    <row r="25" spans="1:12" ht="15" customHeight="1">
      <c r="A25" s="12" t="s">
        <v>4206</v>
      </c>
      <c r="B25" s="24" t="s">
        <v>4041</v>
      </c>
      <c r="C25" s="24" t="s">
        <v>4038</v>
      </c>
      <c r="D25" s="16" t="s">
        <v>4</v>
      </c>
      <c r="E25" s="8">
        <v>43970</v>
      </c>
      <c r="F25" s="193">
        <v>44665</v>
      </c>
      <c r="G25" s="52"/>
      <c r="H25" s="10">
        <f t="shared" si="4"/>
        <v>44695</v>
      </c>
      <c r="I25" s="11">
        <f t="shared" ca="1" si="3"/>
        <v>-1</v>
      </c>
      <c r="J25" s="12" t="str">
        <f t="shared" ca="1" si="1"/>
        <v>OVERDUE</v>
      </c>
      <c r="K25" s="24" t="s">
        <v>4035</v>
      </c>
      <c r="L25" s="13"/>
    </row>
    <row r="26" spans="1:12" ht="15" customHeight="1">
      <c r="A26" s="12" t="s">
        <v>4207</v>
      </c>
      <c r="B26" s="24" t="s">
        <v>4041</v>
      </c>
      <c r="C26" s="24" t="s">
        <v>4039</v>
      </c>
      <c r="D26" s="16" t="s">
        <v>4</v>
      </c>
      <c r="E26" s="8">
        <v>43970</v>
      </c>
      <c r="F26" s="193">
        <v>44665</v>
      </c>
      <c r="G26" s="52"/>
      <c r="H26" s="10">
        <f t="shared" si="4"/>
        <v>44695</v>
      </c>
      <c r="I26" s="11">
        <f t="shared" ca="1" si="3"/>
        <v>-1</v>
      </c>
      <c r="J26" s="12" t="str">
        <f t="shared" ca="1" si="1"/>
        <v>OVERDUE</v>
      </c>
      <c r="K26" s="24" t="s">
        <v>4035</v>
      </c>
      <c r="L26" s="13"/>
    </row>
    <row r="27" spans="1:12" ht="15" customHeight="1">
      <c r="A27" s="12" t="s">
        <v>4208</v>
      </c>
      <c r="B27" s="24" t="s">
        <v>4042</v>
      </c>
      <c r="C27" s="24" t="s">
        <v>4037</v>
      </c>
      <c r="D27" s="16" t="s">
        <v>4</v>
      </c>
      <c r="E27" s="8">
        <v>43970</v>
      </c>
      <c r="F27" s="293">
        <v>44666</v>
      </c>
      <c r="G27" s="52"/>
      <c r="H27" s="10">
        <f t="shared" si="4"/>
        <v>44696</v>
      </c>
      <c r="I27" s="11">
        <f t="shared" ca="1" si="3"/>
        <v>0</v>
      </c>
      <c r="J27" s="12" t="str">
        <f t="shared" ca="1" si="1"/>
        <v>NOT DUE</v>
      </c>
      <c r="K27" s="24" t="s">
        <v>4035</v>
      </c>
      <c r="L27" s="13"/>
    </row>
    <row r="28" spans="1:12" ht="15" customHeight="1">
      <c r="A28" s="12" t="s">
        <v>4209</v>
      </c>
      <c r="B28" s="24" t="s">
        <v>4042</v>
      </c>
      <c r="C28" s="24" t="s">
        <v>4038</v>
      </c>
      <c r="D28" s="16" t="s">
        <v>4</v>
      </c>
      <c r="E28" s="8">
        <v>43970</v>
      </c>
      <c r="F28" s="293">
        <v>44666</v>
      </c>
      <c r="G28" s="52"/>
      <c r="H28" s="10">
        <f t="shared" si="4"/>
        <v>44696</v>
      </c>
      <c r="I28" s="11">
        <f t="shared" ca="1" si="3"/>
        <v>0</v>
      </c>
      <c r="J28" s="12" t="str">
        <f t="shared" ca="1" si="1"/>
        <v>NOT DUE</v>
      </c>
      <c r="K28" s="24" t="s">
        <v>4035</v>
      </c>
      <c r="L28" s="13"/>
    </row>
    <row r="29" spans="1:12" ht="15" customHeight="1">
      <c r="A29" s="12" t="s">
        <v>4210</v>
      </c>
      <c r="B29" s="24" t="s">
        <v>4042</v>
      </c>
      <c r="C29" s="24" t="s">
        <v>4039</v>
      </c>
      <c r="D29" s="16" t="s">
        <v>4</v>
      </c>
      <c r="E29" s="8">
        <v>43970</v>
      </c>
      <c r="F29" s="293">
        <v>44666</v>
      </c>
      <c r="G29" s="52"/>
      <c r="H29" s="10">
        <f t="shared" si="4"/>
        <v>44696</v>
      </c>
      <c r="I29" s="11">
        <f t="shared" ca="1" si="3"/>
        <v>0</v>
      </c>
      <c r="J29" s="12" t="str">
        <f t="shared" ca="1" si="1"/>
        <v>NOT DUE</v>
      </c>
      <c r="K29" s="24" t="s">
        <v>4035</v>
      </c>
      <c r="L29" s="13"/>
    </row>
    <row r="30" spans="1:12" ht="15" customHeight="1">
      <c r="A30" s="12" t="s">
        <v>4211</v>
      </c>
      <c r="B30" s="24" t="s">
        <v>4043</v>
      </c>
      <c r="C30" s="24" t="s">
        <v>4037</v>
      </c>
      <c r="D30" s="16" t="s">
        <v>4</v>
      </c>
      <c r="E30" s="8">
        <v>43970</v>
      </c>
      <c r="F30" s="293">
        <v>44666</v>
      </c>
      <c r="G30" s="52"/>
      <c r="H30" s="10">
        <f t="shared" si="4"/>
        <v>44696</v>
      </c>
      <c r="I30" s="11">
        <f t="shared" ca="1" si="3"/>
        <v>0</v>
      </c>
      <c r="J30" s="12" t="str">
        <f t="shared" ca="1" si="1"/>
        <v>NOT DUE</v>
      </c>
      <c r="K30" s="24" t="s">
        <v>4035</v>
      </c>
      <c r="L30" s="13"/>
    </row>
    <row r="31" spans="1:12" ht="15" customHeight="1">
      <c r="A31" s="12" t="s">
        <v>4212</v>
      </c>
      <c r="B31" s="24" t="s">
        <v>4043</v>
      </c>
      <c r="C31" s="24" t="s">
        <v>4038</v>
      </c>
      <c r="D31" s="16" t="s">
        <v>4</v>
      </c>
      <c r="E31" s="8">
        <v>43970</v>
      </c>
      <c r="F31" s="293">
        <v>44666</v>
      </c>
      <c r="G31" s="52"/>
      <c r="H31" s="10">
        <f t="shared" si="4"/>
        <v>44696</v>
      </c>
      <c r="I31" s="11">
        <f t="shared" ca="1" si="3"/>
        <v>0</v>
      </c>
      <c r="J31" s="12" t="str">
        <f t="shared" ca="1" si="1"/>
        <v>NOT DUE</v>
      </c>
      <c r="K31" s="24" t="s">
        <v>4035</v>
      </c>
      <c r="L31" s="13"/>
    </row>
    <row r="32" spans="1:12" ht="15" customHeight="1">
      <c r="A32" s="12" t="s">
        <v>4213</v>
      </c>
      <c r="B32" s="24" t="s">
        <v>4043</v>
      </c>
      <c r="C32" s="24" t="s">
        <v>4039</v>
      </c>
      <c r="D32" s="16" t="s">
        <v>4</v>
      </c>
      <c r="E32" s="8">
        <v>43970</v>
      </c>
      <c r="F32" s="293">
        <v>44666</v>
      </c>
      <c r="G32" s="52"/>
      <c r="H32" s="10">
        <f t="shared" si="4"/>
        <v>44696</v>
      </c>
      <c r="I32" s="11">
        <f t="shared" ca="1" si="3"/>
        <v>0</v>
      </c>
      <c r="J32" s="12" t="str">
        <f t="shared" ca="1" si="1"/>
        <v>NOT DUE</v>
      </c>
      <c r="K32" s="24" t="s">
        <v>4035</v>
      </c>
      <c r="L32" s="13"/>
    </row>
    <row r="33" spans="1:12" ht="15" customHeight="1">
      <c r="A33" s="12" t="s">
        <v>4214</v>
      </c>
      <c r="B33" s="24" t="s">
        <v>4044</v>
      </c>
      <c r="C33" s="24" t="s">
        <v>4037</v>
      </c>
      <c r="D33" s="16" t="s">
        <v>4</v>
      </c>
      <c r="E33" s="8">
        <v>43970</v>
      </c>
      <c r="F33" s="293">
        <v>44666</v>
      </c>
      <c r="G33" s="52"/>
      <c r="H33" s="10">
        <f t="shared" si="4"/>
        <v>44696</v>
      </c>
      <c r="I33" s="11">
        <f t="shared" ca="1" si="3"/>
        <v>0</v>
      </c>
      <c r="J33" s="12" t="str">
        <f t="shared" ca="1" si="1"/>
        <v>NOT DUE</v>
      </c>
      <c r="K33" s="24" t="s">
        <v>4035</v>
      </c>
      <c r="L33" s="13"/>
    </row>
    <row r="34" spans="1:12" ht="15" customHeight="1">
      <c r="A34" s="12" t="s">
        <v>4215</v>
      </c>
      <c r="B34" s="24" t="s">
        <v>4044</v>
      </c>
      <c r="C34" s="24" t="s">
        <v>4038</v>
      </c>
      <c r="D34" s="16" t="s">
        <v>4</v>
      </c>
      <c r="E34" s="8">
        <v>43970</v>
      </c>
      <c r="F34" s="293">
        <v>44666</v>
      </c>
      <c r="G34" s="52"/>
      <c r="H34" s="10">
        <f t="shared" si="4"/>
        <v>44696</v>
      </c>
      <c r="I34" s="11">
        <f t="shared" ca="1" si="3"/>
        <v>0</v>
      </c>
      <c r="J34" s="12" t="str">
        <f t="shared" ca="1" si="1"/>
        <v>NOT DUE</v>
      </c>
      <c r="K34" s="24" t="s">
        <v>4035</v>
      </c>
      <c r="L34" s="13"/>
    </row>
    <row r="35" spans="1:12" ht="15" customHeight="1">
      <c r="A35" s="12" t="s">
        <v>4216</v>
      </c>
      <c r="B35" s="24" t="s">
        <v>4044</v>
      </c>
      <c r="C35" s="24" t="s">
        <v>4039</v>
      </c>
      <c r="D35" s="16" t="s">
        <v>4</v>
      </c>
      <c r="E35" s="8">
        <v>43970</v>
      </c>
      <c r="F35" s="293">
        <v>44666</v>
      </c>
      <c r="G35" s="52"/>
      <c r="H35" s="10">
        <f t="shared" si="4"/>
        <v>44696</v>
      </c>
      <c r="I35" s="11">
        <f t="shared" ca="1" si="3"/>
        <v>0</v>
      </c>
      <c r="J35" s="12" t="str">
        <f t="shared" ca="1" si="1"/>
        <v>NOT DUE</v>
      </c>
      <c r="K35" s="24" t="s">
        <v>4035</v>
      </c>
      <c r="L35" s="13"/>
    </row>
    <row r="36" spans="1:12" ht="15" customHeight="1">
      <c r="A36" s="12" t="s">
        <v>4217</v>
      </c>
      <c r="B36" s="24" t="s">
        <v>553</v>
      </c>
      <c r="C36" s="24" t="s">
        <v>4436</v>
      </c>
      <c r="D36" s="16">
        <v>200</v>
      </c>
      <c r="E36" s="8">
        <v>43970</v>
      </c>
      <c r="F36" s="293">
        <v>44693</v>
      </c>
      <c r="G36" s="20">
        <v>6230</v>
      </c>
      <c r="H36" s="17">
        <f>IF(I36&lt;=200,$F$5+(I36/24),"error")</f>
        <v>44701.537499999999</v>
      </c>
      <c r="I36" s="18">
        <f>D36-($F$4-G36)</f>
        <v>132.89999999999964</v>
      </c>
      <c r="J36" s="12" t="str">
        <f>IF(I36="","",IF(I36&lt;0,"OVERDUE","NOT DUE"))</f>
        <v>NOT DUE</v>
      </c>
      <c r="K36" s="24" t="s">
        <v>592</v>
      </c>
      <c r="L36" s="15"/>
    </row>
    <row r="37" spans="1:12" ht="15" customHeight="1">
      <c r="A37" s="12" t="s">
        <v>4218</v>
      </c>
      <c r="B37" s="24" t="s">
        <v>553</v>
      </c>
      <c r="C37" s="24" t="s">
        <v>4437</v>
      </c>
      <c r="D37" s="16">
        <v>2000</v>
      </c>
      <c r="E37" s="8">
        <v>43970</v>
      </c>
      <c r="F37" s="293">
        <v>44689</v>
      </c>
      <c r="G37" s="20">
        <v>6147</v>
      </c>
      <c r="H37" s="17">
        <f>IF(I37&lt;=2000,$F$5+(I37/24),"error")</f>
        <v>44773.07916666667</v>
      </c>
      <c r="I37" s="18">
        <f>D37-($F$4-G37)</f>
        <v>1849.8999999999996</v>
      </c>
      <c r="J37" s="12" t="str">
        <f>IF(I37="","",IF(I37&lt;0,"OVERDUE","NOT DUE"))</f>
        <v>NOT DUE</v>
      </c>
      <c r="K37" s="24" t="s">
        <v>4045</v>
      </c>
      <c r="L37" s="15"/>
    </row>
    <row r="38" spans="1:12" ht="15" customHeight="1">
      <c r="A38" s="12" t="s">
        <v>4219</v>
      </c>
      <c r="B38" s="24" t="s">
        <v>553</v>
      </c>
      <c r="C38" s="24" t="s">
        <v>4046</v>
      </c>
      <c r="D38" s="16">
        <v>200</v>
      </c>
      <c r="E38" s="8">
        <v>43970</v>
      </c>
      <c r="F38" s="293">
        <v>44693</v>
      </c>
      <c r="G38" s="20">
        <v>6230</v>
      </c>
      <c r="H38" s="17">
        <f>IF(I38&lt;=200,$F$5+(I38/24),"error")</f>
        <v>44701.537499999999</v>
      </c>
      <c r="I38" s="18">
        <f>D38-($F$4-G38)</f>
        <v>132.89999999999964</v>
      </c>
      <c r="J38" s="12" t="str">
        <f>IF(I38="","",IF(I38&lt;0,"OVERDUE","NOT DUE"))</f>
        <v>NOT DUE</v>
      </c>
      <c r="K38" s="24" t="s">
        <v>592</v>
      </c>
      <c r="L38" s="15"/>
    </row>
    <row r="39" spans="1:12" ht="15" customHeight="1">
      <c r="A39" s="12" t="s">
        <v>4220</v>
      </c>
      <c r="B39" s="24" t="s">
        <v>553</v>
      </c>
      <c r="C39" s="24" t="s">
        <v>4047</v>
      </c>
      <c r="D39" s="16">
        <v>100</v>
      </c>
      <c r="E39" s="8">
        <v>43970</v>
      </c>
      <c r="F39" s="293">
        <v>44693</v>
      </c>
      <c r="G39" s="20">
        <v>6230</v>
      </c>
      <c r="H39" s="17">
        <f>IF(I39&lt;=100,$F$5+(I39/24),"error")</f>
        <v>44697.370833333334</v>
      </c>
      <c r="I39" s="18">
        <f>D39-($F$4-G39)</f>
        <v>32.899999999999636</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45000.70416666667</v>
      </c>
      <c r="I40" s="18">
        <f t="shared" ref="I40:I103" si="5">D40-($F$4-G40)</f>
        <v>7312.9</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45000.70416666667</v>
      </c>
      <c r="I41" s="18">
        <f t="shared" si="5"/>
        <v>7312.9</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45000.70416666667</v>
      </c>
      <c r="I42" s="18">
        <f t="shared" si="5"/>
        <v>7312.9</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44898.20416666667</v>
      </c>
      <c r="I43" s="18">
        <f t="shared" si="5"/>
        <v>4852.8999999999996</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44898.20416666667</v>
      </c>
      <c r="I44" s="18">
        <f t="shared" si="5"/>
        <v>4852.8999999999996</v>
      </c>
      <c r="J44" s="12" t="str">
        <f t="shared" si="6"/>
        <v>NOT DUE</v>
      </c>
      <c r="K44" s="24" t="s">
        <v>4045</v>
      </c>
      <c r="L44" s="15"/>
    </row>
    <row r="45" spans="1:12" ht="15" customHeight="1">
      <c r="A45" s="12" t="s">
        <v>4226</v>
      </c>
      <c r="B45" s="24" t="s">
        <v>4053</v>
      </c>
      <c r="C45" s="24" t="s">
        <v>4054</v>
      </c>
      <c r="D45" s="16">
        <v>1500</v>
      </c>
      <c r="E45" s="8">
        <v>43970</v>
      </c>
      <c r="F45" s="293">
        <v>44688</v>
      </c>
      <c r="G45" s="20">
        <v>6099.1</v>
      </c>
      <c r="H45" s="17">
        <f>IF(I45&lt;=1500,$F$5+(I45/24),"error")</f>
        <v>44750.25</v>
      </c>
      <c r="I45" s="18">
        <f t="shared" si="5"/>
        <v>1302</v>
      </c>
      <c r="J45" s="12" t="str">
        <f t="shared" si="1"/>
        <v>NOT DUE</v>
      </c>
      <c r="K45" s="24" t="s">
        <v>4055</v>
      </c>
      <c r="L45" s="15"/>
    </row>
    <row r="46" spans="1:12" ht="15" customHeight="1">
      <c r="A46" s="12" t="s">
        <v>4227</v>
      </c>
      <c r="B46" s="24" t="s">
        <v>4056</v>
      </c>
      <c r="C46" s="24" t="s">
        <v>4054</v>
      </c>
      <c r="D46" s="16">
        <v>1500</v>
      </c>
      <c r="E46" s="8">
        <v>43970</v>
      </c>
      <c r="F46" s="293">
        <v>44688</v>
      </c>
      <c r="G46" s="20">
        <v>6099.1</v>
      </c>
      <c r="H46" s="17">
        <f t="shared" ref="H46:H49" si="8">IF(I46&lt;=1500,$F$5+(I46/24),"error")</f>
        <v>44750.25</v>
      </c>
      <c r="I46" s="18">
        <f t="shared" si="5"/>
        <v>1302</v>
      </c>
      <c r="J46" s="12" t="str">
        <f t="shared" si="1"/>
        <v>NOT DUE</v>
      </c>
      <c r="K46" s="24" t="s">
        <v>4055</v>
      </c>
      <c r="L46" s="15"/>
    </row>
    <row r="47" spans="1:12" ht="15" customHeight="1">
      <c r="A47" s="12" t="s">
        <v>4228</v>
      </c>
      <c r="B47" s="24" t="s">
        <v>4057</v>
      </c>
      <c r="C47" s="24" t="s">
        <v>4054</v>
      </c>
      <c r="D47" s="16">
        <v>1500</v>
      </c>
      <c r="E47" s="8">
        <v>43970</v>
      </c>
      <c r="F47" s="293">
        <v>44688</v>
      </c>
      <c r="G47" s="20">
        <v>6099.1</v>
      </c>
      <c r="H47" s="17">
        <f t="shared" si="8"/>
        <v>44750.25</v>
      </c>
      <c r="I47" s="18">
        <f t="shared" si="5"/>
        <v>1302</v>
      </c>
      <c r="J47" s="12" t="str">
        <f t="shared" si="1"/>
        <v>NOT DUE</v>
      </c>
      <c r="K47" s="24" t="s">
        <v>4055</v>
      </c>
      <c r="L47" s="15"/>
    </row>
    <row r="48" spans="1:12">
      <c r="A48" s="12" t="s">
        <v>4229</v>
      </c>
      <c r="B48" s="24" t="s">
        <v>4058</v>
      </c>
      <c r="C48" s="24" t="s">
        <v>4054</v>
      </c>
      <c r="D48" s="16">
        <v>1500</v>
      </c>
      <c r="E48" s="8">
        <v>43970</v>
      </c>
      <c r="F48" s="293">
        <v>44688</v>
      </c>
      <c r="G48" s="20">
        <v>6099.1</v>
      </c>
      <c r="H48" s="17">
        <f t="shared" si="8"/>
        <v>44750.25</v>
      </c>
      <c r="I48" s="18">
        <f t="shared" si="5"/>
        <v>1302</v>
      </c>
      <c r="J48" s="12" t="str">
        <f t="shared" si="1"/>
        <v>NOT DUE</v>
      </c>
      <c r="K48" s="24" t="s">
        <v>4055</v>
      </c>
      <c r="L48" s="15"/>
    </row>
    <row r="49" spans="1:12" ht="15" customHeight="1">
      <c r="A49" s="12" t="s">
        <v>4230</v>
      </c>
      <c r="B49" s="24" t="s">
        <v>4059</v>
      </c>
      <c r="C49" s="24" t="s">
        <v>4054</v>
      </c>
      <c r="D49" s="16">
        <v>1500</v>
      </c>
      <c r="E49" s="8">
        <v>43970</v>
      </c>
      <c r="F49" s="293">
        <v>44688</v>
      </c>
      <c r="G49" s="20">
        <v>6099.1</v>
      </c>
      <c r="H49" s="17">
        <f t="shared" si="8"/>
        <v>44750.25</v>
      </c>
      <c r="I49" s="18">
        <f t="shared" si="5"/>
        <v>1302</v>
      </c>
      <c r="J49" s="12" t="str">
        <f t="shared" si="1"/>
        <v>NOT DUE</v>
      </c>
      <c r="K49" s="24" t="s">
        <v>4055</v>
      </c>
      <c r="L49" s="15"/>
    </row>
    <row r="50" spans="1:12" ht="15" customHeight="1">
      <c r="A50" s="12" t="s">
        <v>4231</v>
      </c>
      <c r="B50" s="24" t="s">
        <v>4060</v>
      </c>
      <c r="C50" s="24" t="s">
        <v>4054</v>
      </c>
      <c r="D50" s="16">
        <v>1500</v>
      </c>
      <c r="E50" s="8">
        <v>43970</v>
      </c>
      <c r="F50" s="293">
        <v>44688</v>
      </c>
      <c r="G50" s="20">
        <v>6099.1</v>
      </c>
      <c r="H50" s="17">
        <f>IF(I50&lt;=1500,$F$5+(I50/24),"error")</f>
        <v>44750.25</v>
      </c>
      <c r="I50" s="18">
        <f t="shared" si="5"/>
        <v>1302</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44719.745833333334</v>
      </c>
      <c r="I51" s="18">
        <f t="shared" si="5"/>
        <v>569.89999999999964</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45157.245833333334</v>
      </c>
      <c r="I52" s="18">
        <f t="shared" si="5"/>
        <v>11069.9</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45157.245833333334</v>
      </c>
      <c r="I53" s="18">
        <f t="shared" si="5"/>
        <v>11069.9</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45157.245833333334</v>
      </c>
      <c r="I54" s="18">
        <f t="shared" si="5"/>
        <v>11069.9</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45157.245833333334</v>
      </c>
      <c r="I55" s="18">
        <f t="shared" si="5"/>
        <v>11069.9</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44933.620833333334</v>
      </c>
      <c r="I56" s="18">
        <f t="shared" si="5"/>
        <v>5702.9</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45157.245833333334</v>
      </c>
      <c r="I57" s="18">
        <f t="shared" si="5"/>
        <v>11069.9</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45157.245833333334</v>
      </c>
      <c r="I58" s="18">
        <f t="shared" si="5"/>
        <v>11069.9</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44719.745833333334</v>
      </c>
      <c r="I59" s="18">
        <f t="shared" si="5"/>
        <v>569.89999999999964</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45157.245833333334</v>
      </c>
      <c r="I60" s="18">
        <f t="shared" si="5"/>
        <v>11069.9</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45157.245833333334</v>
      </c>
      <c r="I61" s="18">
        <f t="shared" si="5"/>
        <v>11069.9</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45157.245833333334</v>
      </c>
      <c r="I62" s="18">
        <f t="shared" si="5"/>
        <v>11069.9</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45157.245833333334</v>
      </c>
      <c r="I63" s="18">
        <f t="shared" si="5"/>
        <v>11069.9</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44933.620833333334</v>
      </c>
      <c r="I64" s="18">
        <f t="shared" si="5"/>
        <v>5702.9</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45157.245833333334</v>
      </c>
      <c r="I65" s="18">
        <f t="shared" si="5"/>
        <v>11069.9</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45157.245833333334</v>
      </c>
      <c r="I66" s="18">
        <f t="shared" si="5"/>
        <v>11069.9</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44719.745833333334</v>
      </c>
      <c r="I67" s="18">
        <f t="shared" si="5"/>
        <v>569.89999999999964</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45157.245833333334</v>
      </c>
      <c r="I68" s="18">
        <f t="shared" si="5"/>
        <v>11069.9</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45157.245833333334</v>
      </c>
      <c r="I69" s="18">
        <f t="shared" si="5"/>
        <v>11069.9</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45157.245833333334</v>
      </c>
      <c r="I70" s="18">
        <f t="shared" si="5"/>
        <v>11069.9</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45157.245833333334</v>
      </c>
      <c r="I71" s="18">
        <f t="shared" si="5"/>
        <v>11069.9</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44933.620833333334</v>
      </c>
      <c r="I72" s="18">
        <f t="shared" si="5"/>
        <v>5702.9</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45157.245833333334</v>
      </c>
      <c r="I73" s="18">
        <f t="shared" si="5"/>
        <v>11069.9</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45157.245833333334</v>
      </c>
      <c r="I74" s="18">
        <f t="shared" si="5"/>
        <v>11069.9</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44719.745833333334</v>
      </c>
      <c r="I75" s="18">
        <f t="shared" si="5"/>
        <v>569.89999999999964</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45157.245833333334</v>
      </c>
      <c r="I76" s="18">
        <f t="shared" si="5"/>
        <v>11069.9</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45157.245833333334</v>
      </c>
      <c r="I77" s="18">
        <f t="shared" si="5"/>
        <v>11069.9</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45157.245833333334</v>
      </c>
      <c r="I78" s="18">
        <f t="shared" si="5"/>
        <v>11069.9</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45157.245833333334</v>
      </c>
      <c r="I79" s="18">
        <f t="shared" si="5"/>
        <v>11069.9</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44933.620833333334</v>
      </c>
      <c r="I80" s="18">
        <f t="shared" si="5"/>
        <v>5702.9</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45157.245833333334</v>
      </c>
      <c r="I81" s="18">
        <f t="shared" si="5"/>
        <v>11069.9</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45157.245833333334</v>
      </c>
      <c r="I82" s="18">
        <f t="shared" si="5"/>
        <v>11069.9</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44719.745833333334</v>
      </c>
      <c r="I83" s="18">
        <f t="shared" si="5"/>
        <v>569.89999999999964</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45157.245833333334</v>
      </c>
      <c r="I84" s="18">
        <f t="shared" si="5"/>
        <v>11069.9</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45157.245833333334</v>
      </c>
      <c r="I85" s="18">
        <f t="shared" si="5"/>
        <v>11069.9</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45157.245833333334</v>
      </c>
      <c r="I86" s="18">
        <f t="shared" si="5"/>
        <v>11069.9</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45157.245833333334</v>
      </c>
      <c r="I87" s="18">
        <f t="shared" si="5"/>
        <v>11069.9</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44933.620833333334</v>
      </c>
      <c r="I88" s="18">
        <f t="shared" si="5"/>
        <v>5702.9</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45157.245833333334</v>
      </c>
      <c r="I89" s="18">
        <f t="shared" si="5"/>
        <v>11069.9</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45157.245833333334</v>
      </c>
      <c r="I90" s="18">
        <f t="shared" si="5"/>
        <v>11069.9</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44719.745833333334</v>
      </c>
      <c r="I91" s="18">
        <f t="shared" si="5"/>
        <v>569.89999999999964</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45157.245833333334</v>
      </c>
      <c r="I92" s="18">
        <f t="shared" si="5"/>
        <v>11069.9</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45157.245833333334</v>
      </c>
      <c r="I93" s="18">
        <f t="shared" si="5"/>
        <v>11069.9</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45157.245833333334</v>
      </c>
      <c r="I94" s="18">
        <f t="shared" si="5"/>
        <v>11069.9</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45157.245833333334</v>
      </c>
      <c r="I95" s="18">
        <f t="shared" si="5"/>
        <v>11069.9</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44933.620833333334</v>
      </c>
      <c r="I96" s="18">
        <f t="shared" si="5"/>
        <v>5702.9</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45157.245833333334</v>
      </c>
      <c r="I97" s="18">
        <f t="shared" si="5"/>
        <v>11069.9</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45157.245833333334</v>
      </c>
      <c r="I98" s="18">
        <f t="shared" si="5"/>
        <v>11069.9</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44933.620833333334</v>
      </c>
      <c r="I99" s="18">
        <f t="shared" si="5"/>
        <v>5702.9</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44933.620833333334</v>
      </c>
      <c r="I100" s="18">
        <f t="shared" si="5"/>
        <v>5702.9</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44933.620833333334</v>
      </c>
      <c r="I101" s="18">
        <f t="shared" si="5"/>
        <v>5702.9</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44933.620833333334</v>
      </c>
      <c r="I102" s="18">
        <f t="shared" si="5"/>
        <v>5702.9</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44933.620833333334</v>
      </c>
      <c r="I103" s="18">
        <f t="shared" si="5"/>
        <v>5702.9</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44933.620833333334</v>
      </c>
      <c r="I104" s="18">
        <f t="shared" ref="I104:I167" si="13">D104-($F$4-G104)</f>
        <v>5702.9</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44933.620833333334</v>
      </c>
      <c r="I105" s="18">
        <f t="shared" si="13"/>
        <v>5702.9</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44933.620833333334</v>
      </c>
      <c r="I106" s="18">
        <f t="shared" si="13"/>
        <v>5702.9</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44933.620833333334</v>
      </c>
      <c r="I107" s="18">
        <f t="shared" si="13"/>
        <v>5702.9</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44933.620833333334</v>
      </c>
      <c r="I108" s="18">
        <f t="shared" si="13"/>
        <v>5702.9</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44933.620833333334</v>
      </c>
      <c r="I109" s="18">
        <f t="shared" si="13"/>
        <v>5702.9</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44933.620833333334</v>
      </c>
      <c r="I110" s="18">
        <f t="shared" si="13"/>
        <v>5702.9</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44933.620833333334</v>
      </c>
      <c r="I111" s="18">
        <f t="shared" si="13"/>
        <v>5702.9</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44933.620833333334</v>
      </c>
      <c r="I112" s="18">
        <f t="shared" si="13"/>
        <v>5702.9</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44933.620833333334</v>
      </c>
      <c r="I113" s="18">
        <f t="shared" si="13"/>
        <v>5702.9</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44933.620833333334</v>
      </c>
      <c r="I114" s="18">
        <f t="shared" si="13"/>
        <v>5702.9</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44933.620833333334</v>
      </c>
      <c r="I115" s="18">
        <f t="shared" si="13"/>
        <v>5702.9</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44933.620833333334</v>
      </c>
      <c r="I116" s="18">
        <f t="shared" si="13"/>
        <v>5702.9</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44933.620833333334</v>
      </c>
      <c r="I117" s="18">
        <f t="shared" si="13"/>
        <v>5702.9</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44933.620833333334</v>
      </c>
      <c r="I118" s="18">
        <f t="shared" si="13"/>
        <v>5702.9</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44933.620833333334</v>
      </c>
      <c r="I119" s="18">
        <f t="shared" si="13"/>
        <v>5702.9</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45266.95416666667</v>
      </c>
      <c r="I120" s="18">
        <f t="shared" si="13"/>
        <v>13702.9</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44933.620833333334</v>
      </c>
      <c r="I121" s="18">
        <f t="shared" si="13"/>
        <v>5702.9</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44933.620833333334</v>
      </c>
      <c r="I122" s="18">
        <f t="shared" si="13"/>
        <v>5702.9</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44933.620833333334</v>
      </c>
      <c r="I123" s="18">
        <f t="shared" si="13"/>
        <v>5702.9</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45266.95416666667</v>
      </c>
      <c r="I124" s="18">
        <f t="shared" si="13"/>
        <v>13702.9</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44933.620833333334</v>
      </c>
      <c r="I125" s="18">
        <f t="shared" si="13"/>
        <v>5702.9</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44933.620833333334</v>
      </c>
      <c r="I126" s="18">
        <f t="shared" si="13"/>
        <v>5702.9</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44933.620833333334</v>
      </c>
      <c r="I127" s="18">
        <f t="shared" si="13"/>
        <v>5702.9</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45266.95416666667</v>
      </c>
      <c r="I128" s="18">
        <f t="shared" si="13"/>
        <v>13702.9</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44933.620833333334</v>
      </c>
      <c r="I129" s="18">
        <f t="shared" si="13"/>
        <v>5702.9</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44933.620833333334</v>
      </c>
      <c r="I130" s="18">
        <f t="shared" si="13"/>
        <v>5702.9</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44933.620833333334</v>
      </c>
      <c r="I131" s="18">
        <f t="shared" si="13"/>
        <v>5702.9</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45266.95416666667</v>
      </c>
      <c r="I132" s="18">
        <f t="shared" si="13"/>
        <v>13702.9</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44933.620833333334</v>
      </c>
      <c r="I133" s="18">
        <f t="shared" si="13"/>
        <v>5702.9</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44933.620833333334</v>
      </c>
      <c r="I134" s="18">
        <f t="shared" si="13"/>
        <v>5702.9</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44933.620833333334</v>
      </c>
      <c r="I135" s="18">
        <f t="shared" si="13"/>
        <v>5702.9</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45266.95416666667</v>
      </c>
      <c r="I136" s="18">
        <f t="shared" si="13"/>
        <v>13702.9</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44933.620833333334</v>
      </c>
      <c r="I137" s="18">
        <f t="shared" si="13"/>
        <v>5702.9</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44933.620833333334</v>
      </c>
      <c r="I138" s="18">
        <f t="shared" si="13"/>
        <v>5702.9</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44933.620833333334</v>
      </c>
      <c r="I139" s="18">
        <f t="shared" si="13"/>
        <v>5702.9</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45266.95416666667</v>
      </c>
      <c r="I140" s="18">
        <f t="shared" si="13"/>
        <v>13702.9</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44933.620833333334</v>
      </c>
      <c r="I141" s="18">
        <f t="shared" si="13"/>
        <v>5702.9</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13702.9</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44933.620833333334</v>
      </c>
      <c r="I143" s="18">
        <f t="shared" si="13"/>
        <v>5702.9</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45266.95416666667</v>
      </c>
      <c r="I144" s="18">
        <f t="shared" si="13"/>
        <v>13702.9</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44933.620833333334</v>
      </c>
      <c r="I145" s="18">
        <f t="shared" si="13"/>
        <v>5702.9</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13702.9</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44933.620833333334</v>
      </c>
      <c r="I147" s="18">
        <f t="shared" si="13"/>
        <v>5702.9</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45266.95416666667</v>
      </c>
      <c r="I148" s="18">
        <f t="shared" si="13"/>
        <v>13702.9</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44933.620833333334</v>
      </c>
      <c r="I149" s="18">
        <f t="shared" si="13"/>
        <v>5702.9</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13702.9</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44933.620833333334</v>
      </c>
      <c r="I151" s="18">
        <f t="shared" si="13"/>
        <v>5702.9</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45266.95416666667</v>
      </c>
      <c r="I152" s="18">
        <f t="shared" si="13"/>
        <v>13702.9</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44933.620833333334</v>
      </c>
      <c r="I153" s="197">
        <f>D153-($F$4-G153)</f>
        <v>5702.9</v>
      </c>
      <c r="J153" s="198" t="str">
        <f t="shared" si="17"/>
        <v>NOT DUE</v>
      </c>
      <c r="K153" s="195" t="s">
        <v>4084</v>
      </c>
      <c r="L153" s="204"/>
    </row>
    <row r="154" spans="1:12" ht="15" customHeight="1">
      <c r="A154" s="12" t="s">
        <v>4335</v>
      </c>
      <c r="B154" s="24" t="s">
        <v>755</v>
      </c>
      <c r="C154" s="24" t="s">
        <v>4085</v>
      </c>
      <c r="D154" s="40">
        <v>2000</v>
      </c>
      <c r="E154" s="8">
        <v>43970</v>
      </c>
      <c r="F154" s="293">
        <v>44689</v>
      </c>
      <c r="G154" s="20">
        <v>6147</v>
      </c>
      <c r="H154" s="17">
        <f>IF(I154&lt;=2000,$F$5+(I154/24),"error")</f>
        <v>44773.07916666667</v>
      </c>
      <c r="I154" s="18">
        <f t="shared" si="13"/>
        <v>1849.8999999999996</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44933.620833333334</v>
      </c>
      <c r="I155" s="18">
        <f t="shared" si="13"/>
        <v>5702.9</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44933.620833333334</v>
      </c>
      <c r="I156" s="18">
        <f t="shared" si="13"/>
        <v>5702.9</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44933.620833333334</v>
      </c>
      <c r="I157" s="18">
        <f t="shared" si="13"/>
        <v>5702.9</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44933.620833333334</v>
      </c>
      <c r="I158" s="18">
        <f t="shared" si="13"/>
        <v>5702.9</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44933.620833333334</v>
      </c>
      <c r="I159" s="18">
        <f t="shared" si="13"/>
        <v>5702.9</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44933.620833333334</v>
      </c>
      <c r="I160" s="18">
        <f t="shared" si="13"/>
        <v>5702.9</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44933.620833333334</v>
      </c>
      <c r="I161" s="18">
        <f t="shared" si="13"/>
        <v>5702.9</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44933.620833333334</v>
      </c>
      <c r="I162" s="18">
        <f t="shared" si="13"/>
        <v>5702.9</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44933.620833333334</v>
      </c>
      <c r="I163" s="18">
        <f t="shared" si="13"/>
        <v>5702.9</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44933.620833333334</v>
      </c>
      <c r="I164" s="18">
        <f t="shared" si="13"/>
        <v>5702.9</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44933.620833333334</v>
      </c>
      <c r="I165" s="18">
        <f t="shared" si="13"/>
        <v>5702.9</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44933.620833333334</v>
      </c>
      <c r="I166" s="18">
        <f t="shared" si="13"/>
        <v>5702.9</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44933.620833333334</v>
      </c>
      <c r="I167" s="18">
        <f t="shared" si="13"/>
        <v>5702.9</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44933.620833333334</v>
      </c>
      <c r="I168" s="18">
        <f t="shared" ref="I168:I233" si="21">D168-($F$4-G168)</f>
        <v>5702.9</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44933.620833333334</v>
      </c>
      <c r="I169" s="18">
        <f t="shared" si="21"/>
        <v>5702.9</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44933.620833333334</v>
      </c>
      <c r="I170" s="18">
        <f t="shared" si="21"/>
        <v>5702.9</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44933.620833333334</v>
      </c>
      <c r="I171" s="18">
        <f t="shared" si="21"/>
        <v>5702.9</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44933.620833333334</v>
      </c>
      <c r="I172" s="18">
        <f t="shared" si="21"/>
        <v>5702.9</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44933.620833333334</v>
      </c>
      <c r="I173" s="18">
        <f t="shared" si="21"/>
        <v>5702.9</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44933.620833333334</v>
      </c>
      <c r="I174" s="18">
        <f t="shared" si="21"/>
        <v>5702.9</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44933.620833333334</v>
      </c>
      <c r="I175" s="18">
        <f t="shared" si="21"/>
        <v>5702.9</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44773.07916666667</v>
      </c>
      <c r="I176" s="18">
        <f t="shared" si="21"/>
        <v>1849.8999999999996</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44933.620833333334</v>
      </c>
      <c r="I177" s="18">
        <f t="shared" si="21"/>
        <v>5702.9</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44933.620833333334</v>
      </c>
      <c r="I178" s="18">
        <f t="shared" si="21"/>
        <v>5702.9</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45266.95416666667</v>
      </c>
      <c r="I179" s="18">
        <f t="shared" si="21"/>
        <v>13702.9</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44933.620833333334</v>
      </c>
      <c r="I180" s="18">
        <f t="shared" si="21"/>
        <v>5702.9</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45266.95416666667</v>
      </c>
      <c r="I181" s="18">
        <f t="shared" si="21"/>
        <v>13702.9</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45266.95416666667</v>
      </c>
      <c r="I182" s="18">
        <f t="shared" si="21"/>
        <v>13702.9</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44933.620833333334</v>
      </c>
      <c r="I183" s="18">
        <f t="shared" si="21"/>
        <v>5702.9</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44933.620833333334</v>
      </c>
      <c r="I184" s="18">
        <f t="shared" si="21"/>
        <v>5702.9</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44933.620833333334</v>
      </c>
      <c r="I185" s="18">
        <f t="shared" si="21"/>
        <v>5702.9</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44933.620833333334</v>
      </c>
      <c r="I186" s="18">
        <f t="shared" si="21"/>
        <v>5702.9</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44933.620833333334</v>
      </c>
      <c r="I187" s="18">
        <f t="shared" si="21"/>
        <v>5702.9</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44933.620833333334</v>
      </c>
      <c r="I188" s="18">
        <f t="shared" si="21"/>
        <v>5702.9</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44933.620833333334</v>
      </c>
      <c r="I189" s="18">
        <f t="shared" si="21"/>
        <v>5702.9</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44933.620833333334</v>
      </c>
      <c r="I190" s="18">
        <f t="shared" si="21"/>
        <v>5702.9</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44933.620833333334</v>
      </c>
      <c r="I191" s="18">
        <f t="shared" si="21"/>
        <v>5702.9</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44933.620833333334</v>
      </c>
      <c r="I192" s="18">
        <f t="shared" si="21"/>
        <v>5702.9</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44933.620833333334</v>
      </c>
      <c r="I193" s="18">
        <f t="shared" si="21"/>
        <v>5702.9</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44933.620833333334</v>
      </c>
      <c r="I194" s="18">
        <f t="shared" si="21"/>
        <v>5702.9</v>
      </c>
      <c r="J194" s="12" t="str">
        <f t="shared" si="17"/>
        <v>NOT DUE</v>
      </c>
      <c r="K194" s="24" t="s">
        <v>4108</v>
      </c>
      <c r="L194" s="15"/>
    </row>
    <row r="195" spans="1:12" ht="15" customHeight="1">
      <c r="A195" s="12" t="s">
        <v>4376</v>
      </c>
      <c r="B195" s="24" t="s">
        <v>772</v>
      </c>
      <c r="C195" s="24" t="s">
        <v>4110</v>
      </c>
      <c r="D195" s="16">
        <v>2000</v>
      </c>
      <c r="E195" s="8">
        <v>43970</v>
      </c>
      <c r="F195" s="293">
        <v>44689</v>
      </c>
      <c r="G195" s="20">
        <v>6147</v>
      </c>
      <c r="H195" s="10">
        <f>IF(I195&lt;=2000,F195+(D195/24),"error")</f>
        <v>44772.333333333336</v>
      </c>
      <c r="I195" s="18">
        <f t="shared" si="21"/>
        <v>1849.8999999999996</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44933.620833333334</v>
      </c>
      <c r="I196" s="18">
        <f t="shared" si="21"/>
        <v>5702.9</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44933.620833333334</v>
      </c>
      <c r="I197" s="18">
        <f t="shared" si="21"/>
        <v>5702.9</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44746.95416666667</v>
      </c>
      <c r="I198" s="18">
        <f t="shared" si="21"/>
        <v>1222.8999999999996</v>
      </c>
      <c r="J198" s="12" t="str">
        <f t="shared" si="17"/>
        <v>NOT DUE</v>
      </c>
      <c r="K198" s="24" t="s">
        <v>4035</v>
      </c>
      <c r="L198" s="15"/>
    </row>
    <row r="199" spans="1:12" ht="15" customHeight="1">
      <c r="A199" s="12" t="s">
        <v>4380</v>
      </c>
      <c r="B199" s="24" t="s">
        <v>4036</v>
      </c>
      <c r="C199" s="24" t="s">
        <v>4116</v>
      </c>
      <c r="D199" s="34">
        <v>6000</v>
      </c>
      <c r="E199" s="8">
        <v>43970</v>
      </c>
      <c r="F199" s="293">
        <v>44672</v>
      </c>
      <c r="G199" s="20">
        <v>6000</v>
      </c>
      <c r="H199" s="10">
        <f>IF(I199&lt;=6000,$F$5+(I199/24),"error")</f>
        <v>44933.620833333334</v>
      </c>
      <c r="I199" s="18">
        <f t="shared" si="21"/>
        <v>5702.9</v>
      </c>
      <c r="J199" s="12" t="str">
        <f t="shared" si="17"/>
        <v>NOT DUE</v>
      </c>
      <c r="K199" s="24" t="s">
        <v>4035</v>
      </c>
      <c r="L199" s="15"/>
    </row>
    <row r="200" spans="1:12" ht="15" customHeight="1">
      <c r="A200" s="12" t="s">
        <v>4381</v>
      </c>
      <c r="B200" s="24" t="s">
        <v>4036</v>
      </c>
      <c r="C200" s="24" t="s">
        <v>4117</v>
      </c>
      <c r="D200" s="16">
        <v>6000</v>
      </c>
      <c r="E200" s="8">
        <v>43970</v>
      </c>
      <c r="F200" s="293">
        <v>44672</v>
      </c>
      <c r="G200" s="20">
        <v>6000</v>
      </c>
      <c r="H200" s="10">
        <f t="shared" ref="H200:H201" si="23">IF(I200&lt;=6000,$F$5+(I200/24),"error")</f>
        <v>44933.620833333334</v>
      </c>
      <c r="I200" s="18">
        <f t="shared" si="21"/>
        <v>5702.9</v>
      </c>
      <c r="J200" s="12" t="str">
        <f t="shared" si="17"/>
        <v>NOT DUE</v>
      </c>
      <c r="K200" s="24" t="s">
        <v>4035</v>
      </c>
      <c r="L200" s="15"/>
    </row>
    <row r="201" spans="1:12" ht="15" customHeight="1">
      <c r="A201" s="12" t="s">
        <v>4382</v>
      </c>
      <c r="B201" s="24" t="s">
        <v>4036</v>
      </c>
      <c r="C201" s="24" t="s">
        <v>813</v>
      </c>
      <c r="D201" s="16">
        <v>6000</v>
      </c>
      <c r="E201" s="8">
        <v>43970</v>
      </c>
      <c r="F201" s="293">
        <v>44672</v>
      </c>
      <c r="G201" s="20">
        <v>6000</v>
      </c>
      <c r="H201" s="10">
        <f t="shared" si="23"/>
        <v>44933.620833333334</v>
      </c>
      <c r="I201" s="18">
        <f t="shared" si="21"/>
        <v>5702.9</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44746.95416666667</v>
      </c>
      <c r="I202" s="18">
        <f t="shared" si="21"/>
        <v>1222.8999999999996</v>
      </c>
      <c r="J202" s="12" t="str">
        <f t="shared" si="17"/>
        <v>NOT DUE</v>
      </c>
      <c r="K202" s="24" t="s">
        <v>4035</v>
      </c>
      <c r="L202" s="15"/>
    </row>
    <row r="203" spans="1:12" ht="15" customHeight="1">
      <c r="A203" s="12" t="s">
        <v>4384</v>
      </c>
      <c r="B203" s="24" t="s">
        <v>4040</v>
      </c>
      <c r="C203" s="24" t="s">
        <v>4118</v>
      </c>
      <c r="D203" s="34">
        <v>6000</v>
      </c>
      <c r="E203" s="8">
        <v>43970</v>
      </c>
      <c r="F203" s="293">
        <v>44672</v>
      </c>
      <c r="G203" s="20">
        <v>6000</v>
      </c>
      <c r="H203" s="10">
        <f>IF(I203&lt;=6000,$F$5+(I203/24),"error")</f>
        <v>44933.620833333334</v>
      </c>
      <c r="I203" s="18">
        <f t="shared" si="21"/>
        <v>5702.9</v>
      </c>
      <c r="J203" s="12" t="str">
        <f t="shared" si="17"/>
        <v>NOT DUE</v>
      </c>
      <c r="K203" s="24" t="s">
        <v>4035</v>
      </c>
      <c r="L203" s="15"/>
    </row>
    <row r="204" spans="1:12" ht="15" customHeight="1">
      <c r="A204" s="12" t="s">
        <v>4385</v>
      </c>
      <c r="B204" s="24" t="s">
        <v>4040</v>
      </c>
      <c r="C204" s="24" t="s">
        <v>4117</v>
      </c>
      <c r="D204" s="16">
        <v>6000</v>
      </c>
      <c r="E204" s="8">
        <v>43970</v>
      </c>
      <c r="F204" s="293">
        <v>44672</v>
      </c>
      <c r="G204" s="20">
        <v>6000</v>
      </c>
      <c r="H204" s="10">
        <f t="shared" ref="H204" si="24">IF(I204&lt;=6000,$F$5+(I204/24),"error")</f>
        <v>44933.620833333334</v>
      </c>
      <c r="I204" s="18">
        <f t="shared" si="21"/>
        <v>5702.9</v>
      </c>
      <c r="J204" s="12" t="str">
        <f t="shared" si="17"/>
        <v>NOT DUE</v>
      </c>
      <c r="K204" s="24" t="s">
        <v>4035</v>
      </c>
      <c r="L204" s="15"/>
    </row>
    <row r="205" spans="1:12" ht="15" customHeight="1">
      <c r="A205" s="12" t="s">
        <v>4386</v>
      </c>
      <c r="B205" s="24" t="s">
        <v>4040</v>
      </c>
      <c r="C205" s="24" t="s">
        <v>813</v>
      </c>
      <c r="D205" s="16">
        <v>6000</v>
      </c>
      <c r="E205" s="8">
        <v>43970</v>
      </c>
      <c r="F205" s="293">
        <v>44672</v>
      </c>
      <c r="G205" s="20">
        <v>6000</v>
      </c>
      <c r="H205" s="10">
        <f>IF(I205&lt;=6000,$F$5+(I205/24),"error")</f>
        <v>44933.620833333334</v>
      </c>
      <c r="I205" s="18">
        <f t="shared" si="21"/>
        <v>5702.9</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44746.95416666667</v>
      </c>
      <c r="I206" s="18">
        <f t="shared" si="21"/>
        <v>1222.8999999999996</v>
      </c>
      <c r="J206" s="12" t="str">
        <f t="shared" si="17"/>
        <v>NOT DUE</v>
      </c>
      <c r="K206" s="24" t="s">
        <v>4035</v>
      </c>
      <c r="L206" s="15"/>
    </row>
    <row r="207" spans="1:12" ht="15" customHeight="1">
      <c r="A207" s="12" t="s">
        <v>4388</v>
      </c>
      <c r="B207" s="24" t="s">
        <v>4041</v>
      </c>
      <c r="C207" s="24" t="s">
        <v>4118</v>
      </c>
      <c r="D207" s="34">
        <v>6000</v>
      </c>
      <c r="E207" s="8">
        <v>43970</v>
      </c>
      <c r="F207" s="293">
        <v>44672</v>
      </c>
      <c r="G207" s="20">
        <v>6000</v>
      </c>
      <c r="H207" s="10">
        <f>IF(I207&lt;=6000,$F$5+(I207/24),"error")</f>
        <v>44933.620833333334</v>
      </c>
      <c r="I207" s="18">
        <f t="shared" si="21"/>
        <v>5702.9</v>
      </c>
      <c r="J207" s="12" t="str">
        <f t="shared" si="17"/>
        <v>NOT DUE</v>
      </c>
      <c r="K207" s="24" t="s">
        <v>4035</v>
      </c>
      <c r="L207" s="15"/>
    </row>
    <row r="208" spans="1:12" ht="15" customHeight="1">
      <c r="A208" s="12" t="s">
        <v>4389</v>
      </c>
      <c r="B208" s="24" t="s">
        <v>4041</v>
      </c>
      <c r="C208" s="24" t="s">
        <v>4117</v>
      </c>
      <c r="D208" s="16">
        <v>6000</v>
      </c>
      <c r="E208" s="8">
        <v>43970</v>
      </c>
      <c r="F208" s="293">
        <v>44672</v>
      </c>
      <c r="G208" s="20">
        <v>6000</v>
      </c>
      <c r="H208" s="10">
        <f t="shared" ref="H208" si="25">IF(I208&lt;=6000,$F$5+(I208/24),"error")</f>
        <v>44933.620833333334</v>
      </c>
      <c r="I208" s="18">
        <f t="shared" si="21"/>
        <v>5702.9</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44672</v>
      </c>
      <c r="G209" s="20">
        <v>6000</v>
      </c>
      <c r="H209" s="10">
        <f>IF(I209&lt;=6000,$F$5+(I209/24),"error")</f>
        <v>44933.620833333334</v>
      </c>
      <c r="I209" s="18">
        <f t="shared" si="21"/>
        <v>5702.9</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44746.95416666667</v>
      </c>
      <c r="I210" s="18">
        <f t="shared" si="21"/>
        <v>1222.8999999999996</v>
      </c>
      <c r="J210" s="12" t="str">
        <f t="shared" si="26"/>
        <v>NOT DUE</v>
      </c>
      <c r="K210" s="24" t="s">
        <v>4035</v>
      </c>
      <c r="L210" s="15"/>
    </row>
    <row r="211" spans="1:12" ht="15" customHeight="1">
      <c r="A211" s="12" t="s">
        <v>4392</v>
      </c>
      <c r="B211" s="24" t="s">
        <v>4042</v>
      </c>
      <c r="C211" s="24" t="s">
        <v>4118</v>
      </c>
      <c r="D211" s="34">
        <v>6000</v>
      </c>
      <c r="E211" s="8">
        <v>43970</v>
      </c>
      <c r="F211" s="293">
        <v>44673</v>
      </c>
      <c r="G211" s="20">
        <v>6020</v>
      </c>
      <c r="H211" s="10">
        <f>IF(I211&lt;=6000,$F$5+(I211/24),"error")</f>
        <v>44934.45416666667</v>
      </c>
      <c r="I211" s="18">
        <f t="shared" si="21"/>
        <v>5722.9</v>
      </c>
      <c r="J211" s="12" t="str">
        <f t="shared" si="26"/>
        <v>NOT DUE</v>
      </c>
      <c r="K211" s="24" t="s">
        <v>4035</v>
      </c>
      <c r="L211" s="15"/>
    </row>
    <row r="212" spans="1:12" ht="15" customHeight="1">
      <c r="A212" s="12" t="s">
        <v>4393</v>
      </c>
      <c r="B212" s="24" t="s">
        <v>4042</v>
      </c>
      <c r="C212" s="24" t="s">
        <v>4117</v>
      </c>
      <c r="D212" s="16">
        <v>6000</v>
      </c>
      <c r="E212" s="8">
        <v>43970</v>
      </c>
      <c r="F212" s="293">
        <v>44673</v>
      </c>
      <c r="G212" s="20">
        <v>6020</v>
      </c>
      <c r="H212" s="10">
        <f t="shared" ref="H212" si="27">IF(I212&lt;=6000,$F$5+(I212/24),"error")</f>
        <v>44934.45416666667</v>
      </c>
      <c r="I212" s="18">
        <f t="shared" si="21"/>
        <v>5722.9</v>
      </c>
      <c r="J212" s="12" t="str">
        <f t="shared" si="26"/>
        <v>NOT DUE</v>
      </c>
      <c r="K212" s="24" t="s">
        <v>4035</v>
      </c>
      <c r="L212" s="15"/>
    </row>
    <row r="213" spans="1:12" ht="15" customHeight="1">
      <c r="A213" s="12" t="s">
        <v>4394</v>
      </c>
      <c r="B213" s="24" t="s">
        <v>4042</v>
      </c>
      <c r="C213" s="24" t="s">
        <v>813</v>
      </c>
      <c r="D213" s="16">
        <v>6000</v>
      </c>
      <c r="E213" s="8">
        <v>43970</v>
      </c>
      <c r="F213" s="293">
        <v>44673</v>
      </c>
      <c r="G213" s="20">
        <v>6020</v>
      </c>
      <c r="H213" s="10">
        <f>IF(I213&lt;=6000,$F$5+(I213/24),"error")</f>
        <v>44934.45416666667</v>
      </c>
      <c r="I213" s="18">
        <f t="shared" si="21"/>
        <v>5722.9</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44746.95416666667</v>
      </c>
      <c r="I214" s="18">
        <f t="shared" si="21"/>
        <v>1222.8999999999996</v>
      </c>
      <c r="J214" s="12" t="str">
        <f t="shared" si="26"/>
        <v>NOT DUE</v>
      </c>
      <c r="K214" s="24" t="s">
        <v>4035</v>
      </c>
      <c r="L214" s="15"/>
    </row>
    <row r="215" spans="1:12" ht="15" customHeight="1">
      <c r="A215" s="12" t="s">
        <v>4396</v>
      </c>
      <c r="B215" s="24" t="s">
        <v>4043</v>
      </c>
      <c r="C215" s="24" t="s">
        <v>4118</v>
      </c>
      <c r="D215" s="34">
        <v>6000</v>
      </c>
      <c r="E215" s="8">
        <v>43970</v>
      </c>
      <c r="F215" s="293">
        <v>44673</v>
      </c>
      <c r="G215" s="20">
        <v>6020</v>
      </c>
      <c r="H215" s="10">
        <f>IF(I215&lt;=6000,$F$5+(I215/24),"error")</f>
        <v>44934.45416666667</v>
      </c>
      <c r="I215" s="18">
        <f t="shared" si="21"/>
        <v>5722.9</v>
      </c>
      <c r="J215" s="12" t="str">
        <f t="shared" si="26"/>
        <v>NOT DUE</v>
      </c>
      <c r="K215" s="24" t="s">
        <v>4035</v>
      </c>
      <c r="L215" s="15"/>
    </row>
    <row r="216" spans="1:12" ht="15" customHeight="1">
      <c r="A216" s="12" t="s">
        <v>4397</v>
      </c>
      <c r="B216" s="24" t="s">
        <v>4043</v>
      </c>
      <c r="C216" s="24" t="s">
        <v>4117</v>
      </c>
      <c r="D216" s="16">
        <v>6000</v>
      </c>
      <c r="E216" s="8">
        <v>43970</v>
      </c>
      <c r="F216" s="293">
        <v>44673</v>
      </c>
      <c r="G216" s="20">
        <v>6020</v>
      </c>
      <c r="H216" s="10">
        <f t="shared" ref="H216" si="28">IF(I216&lt;=6000,$F$5+(I216/24),"error")</f>
        <v>44934.45416666667</v>
      </c>
      <c r="I216" s="18">
        <f t="shared" si="21"/>
        <v>5722.9</v>
      </c>
      <c r="J216" s="12" t="str">
        <f t="shared" si="26"/>
        <v>NOT DUE</v>
      </c>
      <c r="K216" s="24" t="s">
        <v>4035</v>
      </c>
      <c r="L216" s="15"/>
    </row>
    <row r="217" spans="1:12" ht="15" customHeight="1">
      <c r="A217" s="12" t="s">
        <v>4398</v>
      </c>
      <c r="B217" s="24" t="s">
        <v>4043</v>
      </c>
      <c r="C217" s="24" t="s">
        <v>813</v>
      </c>
      <c r="D217" s="16">
        <v>6000</v>
      </c>
      <c r="E217" s="8">
        <v>43970</v>
      </c>
      <c r="F217" s="293">
        <v>44673</v>
      </c>
      <c r="G217" s="20">
        <v>6020</v>
      </c>
      <c r="H217" s="10">
        <f>IF(I217&lt;=6000,$F$5+(I217/24),"error")</f>
        <v>44934.45416666667</v>
      </c>
      <c r="I217" s="18">
        <f t="shared" si="21"/>
        <v>5722.9</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44746.95416666667</v>
      </c>
      <c r="I218" s="18">
        <f t="shared" si="21"/>
        <v>1222.8999999999996</v>
      </c>
      <c r="J218" s="12" t="str">
        <f t="shared" si="26"/>
        <v>NOT DUE</v>
      </c>
      <c r="K218" s="24" t="s">
        <v>4035</v>
      </c>
      <c r="L218" s="15"/>
    </row>
    <row r="219" spans="1:12" ht="15" customHeight="1">
      <c r="A219" s="12" t="s">
        <v>4400</v>
      </c>
      <c r="B219" s="24" t="s">
        <v>4044</v>
      </c>
      <c r="C219" s="24" t="s">
        <v>4118</v>
      </c>
      <c r="D219" s="34">
        <v>6000</v>
      </c>
      <c r="E219" s="8">
        <v>43970</v>
      </c>
      <c r="F219" s="293">
        <v>44673</v>
      </c>
      <c r="G219" s="20">
        <v>6020</v>
      </c>
      <c r="H219" s="10">
        <f>IF(I219&lt;=6000,$F$5+(I219/24),"error")</f>
        <v>44934.45416666667</v>
      </c>
      <c r="I219" s="18">
        <f t="shared" si="21"/>
        <v>5722.9</v>
      </c>
      <c r="J219" s="12" t="str">
        <f t="shared" si="26"/>
        <v>NOT DUE</v>
      </c>
      <c r="K219" s="24" t="s">
        <v>4035</v>
      </c>
      <c r="L219" s="15"/>
    </row>
    <row r="220" spans="1:12" ht="15" customHeight="1">
      <c r="A220" s="12" t="s">
        <v>4401</v>
      </c>
      <c r="B220" s="24" t="s">
        <v>4044</v>
      </c>
      <c r="C220" s="24" t="s">
        <v>4117</v>
      </c>
      <c r="D220" s="16">
        <v>6000</v>
      </c>
      <c r="E220" s="8">
        <v>43970</v>
      </c>
      <c r="F220" s="293">
        <v>44673</v>
      </c>
      <c r="G220" s="20">
        <v>6020</v>
      </c>
      <c r="H220" s="10">
        <f t="shared" ref="H220" si="29">IF(I220&lt;=6000,$F$5+(I220/24),"error")</f>
        <v>44934.45416666667</v>
      </c>
      <c r="I220" s="18">
        <f t="shared" si="21"/>
        <v>5722.9</v>
      </c>
      <c r="J220" s="12" t="str">
        <f t="shared" si="26"/>
        <v>NOT DUE</v>
      </c>
      <c r="K220" s="24" t="s">
        <v>4035</v>
      </c>
      <c r="L220" s="15"/>
    </row>
    <row r="221" spans="1:12" ht="15" customHeight="1">
      <c r="A221" s="12" t="s">
        <v>4402</v>
      </c>
      <c r="B221" s="24" t="s">
        <v>4044</v>
      </c>
      <c r="C221" s="24" t="s">
        <v>813</v>
      </c>
      <c r="D221" s="16">
        <v>6000</v>
      </c>
      <c r="E221" s="8">
        <v>43970</v>
      </c>
      <c r="F221" s="293">
        <v>44673</v>
      </c>
      <c r="G221" s="20">
        <v>6020</v>
      </c>
      <c r="H221" s="10">
        <f>IF(I221&lt;=6000,$F$5+(I221/24),"error")</f>
        <v>44934.45416666667</v>
      </c>
      <c r="I221" s="18">
        <f t="shared" si="21"/>
        <v>5722.9</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44933.620833333334</v>
      </c>
      <c r="I222" s="18">
        <f t="shared" si="21"/>
        <v>5702.9</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44933.620833333334</v>
      </c>
      <c r="I223" s="18">
        <f t="shared" si="21"/>
        <v>5702.9</v>
      </c>
      <c r="J223" s="12" t="str">
        <f t="shared" si="26"/>
        <v>NOT DUE</v>
      </c>
      <c r="K223" s="24" t="s">
        <v>4102</v>
      </c>
      <c r="L223" s="15"/>
    </row>
    <row r="224" spans="1:12" ht="15" customHeight="1">
      <c r="A224" s="12" t="s">
        <v>4405</v>
      </c>
      <c r="B224" s="24" t="s">
        <v>4120</v>
      </c>
      <c r="C224" s="24" t="s">
        <v>4121</v>
      </c>
      <c r="D224" s="16">
        <v>300</v>
      </c>
      <c r="E224" s="8">
        <v>43970</v>
      </c>
      <c r="F224" s="293">
        <v>44694</v>
      </c>
      <c r="G224" s="20">
        <v>6260</v>
      </c>
      <c r="H224" s="17">
        <f>IF(I224&lt;=300,$F$5+(I224/24),"error")</f>
        <v>44706.95416666667</v>
      </c>
      <c r="I224" s="18">
        <f>D224-($F$4-G224)</f>
        <v>262.89999999999964</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44705.70416666667</v>
      </c>
      <c r="I225" s="18">
        <f t="shared" si="21"/>
        <v>232.89999999999964</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44851.120833333334</v>
      </c>
      <c r="I226" s="18">
        <f t="shared" si="21"/>
        <v>3722.8999999999996</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45266.95416666667</v>
      </c>
      <c r="I227" s="18">
        <f t="shared" si="21"/>
        <v>13702.9</v>
      </c>
      <c r="J227" s="12" t="str">
        <f t="shared" si="26"/>
        <v>NOT DUE</v>
      </c>
      <c r="K227" s="24" t="s">
        <v>4125</v>
      </c>
      <c r="L227" s="15"/>
    </row>
    <row r="228" spans="1:12" ht="15" customHeight="1">
      <c r="A228" s="12" t="s">
        <v>4409</v>
      </c>
      <c r="B228" s="24" t="s">
        <v>37</v>
      </c>
      <c r="C228" s="24" t="s">
        <v>4128</v>
      </c>
      <c r="D228" s="40">
        <v>500</v>
      </c>
      <c r="E228" s="8">
        <v>43970</v>
      </c>
      <c r="F228" s="293">
        <v>44659</v>
      </c>
      <c r="G228" s="20">
        <v>5830</v>
      </c>
      <c r="H228" s="17">
        <f>IF(I228&lt;=500,$F$5+(I228/24),"error")</f>
        <v>44697.370833333334</v>
      </c>
      <c r="I228" s="18">
        <f t="shared" si="21"/>
        <v>32.899999999999636</v>
      </c>
      <c r="J228" s="12" t="str">
        <f t="shared" si="26"/>
        <v>NOT DUE</v>
      </c>
      <c r="K228" s="24"/>
      <c r="L228" s="15"/>
    </row>
    <row r="229" spans="1:12" ht="15" customHeight="1">
      <c r="A229" s="12" t="s">
        <v>4410</v>
      </c>
      <c r="B229" s="24" t="s">
        <v>37</v>
      </c>
      <c r="C229" s="24" t="s">
        <v>4129</v>
      </c>
      <c r="D229" s="40">
        <v>6000</v>
      </c>
      <c r="E229" s="8">
        <v>43970</v>
      </c>
      <c r="F229" s="293">
        <v>44673</v>
      </c>
      <c r="G229" s="20">
        <v>6020</v>
      </c>
      <c r="H229" s="10">
        <f>IF(I229&lt;=6000,$F$5+(I229/24),"error")</f>
        <v>44934.45416666667</v>
      </c>
      <c r="I229" s="18">
        <f t="shared" si="21"/>
        <v>5722.9</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44933.620833333334</v>
      </c>
      <c r="I230" s="18">
        <f t="shared" si="21"/>
        <v>5702.9</v>
      </c>
      <c r="J230" s="12" t="str">
        <f t="shared" si="26"/>
        <v>NOT DUE</v>
      </c>
      <c r="K230" s="24" t="s">
        <v>4132</v>
      </c>
      <c r="L230" s="15"/>
    </row>
    <row r="231" spans="1:12" ht="15" customHeight="1">
      <c r="A231" s="12" t="s">
        <v>4412</v>
      </c>
      <c r="B231" s="24" t="s">
        <v>4130</v>
      </c>
      <c r="C231" s="24" t="s">
        <v>4052</v>
      </c>
      <c r="D231" s="40">
        <v>6000</v>
      </c>
      <c r="E231" s="8">
        <v>43970</v>
      </c>
      <c r="F231" s="293">
        <v>44672</v>
      </c>
      <c r="G231" s="20">
        <v>6000</v>
      </c>
      <c r="H231" s="10">
        <f>IF(I231&lt;=6000,$F$5+(I231/24),"error")</f>
        <v>44933.620833333334</v>
      </c>
      <c r="I231" s="18">
        <f t="shared" si="21"/>
        <v>5702.9</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44851.120833333334</v>
      </c>
      <c r="I232" s="18">
        <f t="shared" si="21"/>
        <v>3722.8999999999996</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44933.620833333334</v>
      </c>
      <c r="I233" s="18">
        <f t="shared" si="21"/>
        <v>5702.9</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44933.620833333334</v>
      </c>
      <c r="I234" s="18">
        <f t="shared" ref="I234:I262" si="31">D234-($F$4-G234)</f>
        <v>5702.9</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44933.620833333334</v>
      </c>
      <c r="I235" s="18">
        <f t="shared" si="31"/>
        <v>5702.9</v>
      </c>
      <c r="J235" s="12" t="str">
        <f t="shared" si="26"/>
        <v>NOT DUE</v>
      </c>
      <c r="K235" s="24" t="s">
        <v>4138</v>
      </c>
      <c r="L235" s="15"/>
    </row>
    <row r="236" spans="1:12" ht="26.25" customHeight="1">
      <c r="A236" s="12" t="s">
        <v>4417</v>
      </c>
      <c r="B236" s="24" t="s">
        <v>4139</v>
      </c>
      <c r="C236" s="24" t="s">
        <v>4121</v>
      </c>
      <c r="D236" s="16">
        <v>200</v>
      </c>
      <c r="E236" s="8">
        <v>43970</v>
      </c>
      <c r="F236" s="293">
        <v>44694</v>
      </c>
      <c r="G236" s="20">
        <v>6260</v>
      </c>
      <c r="H236" s="17">
        <f>IF(I236&lt;=200,$F$5+(I236/24),"error")</f>
        <v>44702.787499999999</v>
      </c>
      <c r="I236" s="18">
        <f>D236-($F$4-G236)</f>
        <v>162.89999999999964</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44850.287499999999</v>
      </c>
      <c r="I237" s="18">
        <f t="shared" si="31"/>
        <v>3702.8999999999996</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45266.95416666667</v>
      </c>
      <c r="I238" s="18">
        <f t="shared" si="31"/>
        <v>13702.9</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44851.120833333334</v>
      </c>
      <c r="I239" s="18">
        <f t="shared" si="31"/>
        <v>3722.8999999999996</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45266.95416666667</v>
      </c>
      <c r="I240" s="18">
        <f t="shared" si="31"/>
        <v>13702.9</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44933.620833333334</v>
      </c>
      <c r="I241" s="18">
        <f t="shared" si="31"/>
        <v>5702.9</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44746.95416666667</v>
      </c>
      <c r="I242" s="18">
        <f t="shared" si="31"/>
        <v>1222.8999999999996</v>
      </c>
      <c r="J242" s="12" t="str">
        <f t="shared" si="26"/>
        <v>NOT DUE</v>
      </c>
      <c r="K242" s="24" t="s">
        <v>4150</v>
      </c>
      <c r="L242" s="15"/>
    </row>
    <row r="243" spans="1:12" ht="25.5">
      <c r="A243" s="12" t="s">
        <v>5493</v>
      </c>
      <c r="B243" s="24" t="s">
        <v>4107</v>
      </c>
      <c r="C243" s="24" t="s">
        <v>4135</v>
      </c>
      <c r="D243" s="16">
        <v>6000</v>
      </c>
      <c r="E243" s="8">
        <v>43970</v>
      </c>
      <c r="F243" s="293">
        <v>44672</v>
      </c>
      <c r="G243" s="20">
        <v>6000</v>
      </c>
      <c r="H243" s="17">
        <f>IF(I243&lt;=6000,$F$5+(I243/24),"error")</f>
        <v>44933.620833333334</v>
      </c>
      <c r="I243" s="18">
        <f t="shared" si="31"/>
        <v>5702.9</v>
      </c>
      <c r="J243" s="12" t="str">
        <f t="shared" si="26"/>
        <v>NOT DUE</v>
      </c>
      <c r="K243" s="24" t="s">
        <v>4108</v>
      </c>
      <c r="L243" s="15"/>
    </row>
    <row r="244" spans="1:12" ht="25.5" customHeight="1">
      <c r="A244" s="12" t="s">
        <v>5494</v>
      </c>
      <c r="B244" s="24" t="s">
        <v>4107</v>
      </c>
      <c r="C244" s="24" t="s">
        <v>4151</v>
      </c>
      <c r="D244" s="16">
        <v>6000</v>
      </c>
      <c r="E244" s="8">
        <v>43970</v>
      </c>
      <c r="F244" s="293">
        <v>44672</v>
      </c>
      <c r="G244" s="20">
        <v>6000</v>
      </c>
      <c r="H244" s="17">
        <f t="shared" ref="H244:H246" si="32">IF(I244&lt;=6000,$F$5+(I244/24),"error")</f>
        <v>44933.620833333334</v>
      </c>
      <c r="I244" s="18">
        <f t="shared" si="31"/>
        <v>5702.9</v>
      </c>
      <c r="J244" s="12" t="str">
        <f t="shared" si="26"/>
        <v>NOT DUE</v>
      </c>
      <c r="K244" s="24" t="s">
        <v>4108</v>
      </c>
      <c r="L244" s="15"/>
    </row>
    <row r="245" spans="1:12" ht="25.5" customHeight="1">
      <c r="A245" s="12" t="s">
        <v>5495</v>
      </c>
      <c r="B245" s="24" t="s">
        <v>4109</v>
      </c>
      <c r="C245" s="24" t="s">
        <v>4135</v>
      </c>
      <c r="D245" s="16">
        <v>6000</v>
      </c>
      <c r="E245" s="8">
        <v>43970</v>
      </c>
      <c r="F245" s="293">
        <v>44672</v>
      </c>
      <c r="G245" s="20">
        <v>6000</v>
      </c>
      <c r="H245" s="17">
        <f t="shared" si="32"/>
        <v>44933.620833333334</v>
      </c>
      <c r="I245" s="18">
        <f t="shared" si="31"/>
        <v>5702.9</v>
      </c>
      <c r="J245" s="12" t="str">
        <f t="shared" si="26"/>
        <v>NOT DUE</v>
      </c>
      <c r="K245" s="24" t="s">
        <v>4108</v>
      </c>
      <c r="L245" s="15"/>
    </row>
    <row r="246" spans="1:12" ht="25.5" customHeight="1">
      <c r="A246" s="12" t="s">
        <v>5496</v>
      </c>
      <c r="B246" s="24" t="s">
        <v>4109</v>
      </c>
      <c r="C246" s="24" t="s">
        <v>4151</v>
      </c>
      <c r="D246" s="16">
        <v>6000</v>
      </c>
      <c r="E246" s="8">
        <v>43970</v>
      </c>
      <c r="F246" s="293">
        <v>44672</v>
      </c>
      <c r="G246" s="20">
        <v>6000</v>
      </c>
      <c r="H246" s="17">
        <f t="shared" si="32"/>
        <v>44933.620833333334</v>
      </c>
      <c r="I246" s="18">
        <f t="shared" si="31"/>
        <v>5702.9</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44704.70416666667</v>
      </c>
      <c r="I247" s="18">
        <f t="shared" si="31"/>
        <v>208.89999999999964</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44704.70416666667</v>
      </c>
      <c r="I248" s="18">
        <f t="shared" si="31"/>
        <v>208.89999999999964</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44746.95416666667</v>
      </c>
      <c r="I249" s="18">
        <f>D249-($F$4-G249)</f>
        <v>1222.8999999999996</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44746.95416666667</v>
      </c>
      <c r="I250" s="18">
        <f t="shared" si="31"/>
        <v>1222.8999999999996</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44746.95416666667</v>
      </c>
      <c r="I251" s="18">
        <f t="shared" si="31"/>
        <v>1222.8999999999996</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44850.287499999999</v>
      </c>
      <c r="I252" s="18">
        <f t="shared" si="31"/>
        <v>3702.8999999999996</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44710.287499999999</v>
      </c>
      <c r="I253" s="11">
        <f t="shared" si="31"/>
        <v>342.89999999999964</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44933.620833333334</v>
      </c>
      <c r="I254" s="18">
        <f t="shared" si="31"/>
        <v>5702.9</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44851.120833333334</v>
      </c>
      <c r="I255" s="18">
        <f t="shared" si="31"/>
        <v>3722.8999999999996</v>
      </c>
      <c r="J255" s="12" t="str">
        <f t="shared" si="26"/>
        <v>NOT DUE</v>
      </c>
      <c r="K255" s="24" t="s">
        <v>4170</v>
      </c>
      <c r="L255" s="15"/>
    </row>
    <row r="256" spans="1:12" ht="15" customHeight="1">
      <c r="A256" s="12" t="s">
        <v>5506</v>
      </c>
      <c r="B256" s="24" t="s">
        <v>4171</v>
      </c>
      <c r="C256" s="24" t="s">
        <v>4172</v>
      </c>
      <c r="D256" s="34">
        <v>2000</v>
      </c>
      <c r="E256" s="8">
        <v>43970</v>
      </c>
      <c r="F256" s="293">
        <v>44689</v>
      </c>
      <c r="G256" s="20">
        <v>6147</v>
      </c>
      <c r="H256" s="17">
        <f>IF(I256&lt;=2000,$F$5+(I256/24),"error")</f>
        <v>44773.07916666667</v>
      </c>
      <c r="I256" s="18">
        <f t="shared" si="31"/>
        <v>1849.8999999999996</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44710.287499999999</v>
      </c>
      <c r="I257" s="18">
        <f t="shared" si="31"/>
        <v>342.89999999999964</v>
      </c>
      <c r="J257" s="12" t="str">
        <f t="shared" si="26"/>
        <v>NOT DUE</v>
      </c>
      <c r="K257" s="24"/>
      <c r="L257" s="15"/>
    </row>
    <row r="258" spans="1:12" ht="25.5" customHeight="1">
      <c r="A258" s="12" t="s">
        <v>5508</v>
      </c>
      <c r="B258" s="24" t="s">
        <v>85</v>
      </c>
      <c r="C258" s="24" t="s">
        <v>4176</v>
      </c>
      <c r="D258" s="34">
        <v>6000</v>
      </c>
      <c r="E258" s="8">
        <v>43970</v>
      </c>
      <c r="F258" s="293">
        <v>44672</v>
      </c>
      <c r="G258" s="20">
        <v>6000</v>
      </c>
      <c r="H258" s="17">
        <f>IF(I258&lt;=6000,$F$5+(I258/24),"error")</f>
        <v>44933.620833333334</v>
      </c>
      <c r="I258" s="18">
        <f t="shared" si="31"/>
        <v>5702.9</v>
      </c>
      <c r="J258" s="12" t="str">
        <f t="shared" si="26"/>
        <v>NOT DUE</v>
      </c>
      <c r="K258" s="24" t="s">
        <v>4177</v>
      </c>
      <c r="L258" s="15"/>
    </row>
    <row r="259" spans="1:12" ht="25.5" customHeight="1">
      <c r="A259" s="12" t="s">
        <v>5509</v>
      </c>
      <c r="B259" s="24" t="s">
        <v>86</v>
      </c>
      <c r="C259" s="24" t="s">
        <v>4176</v>
      </c>
      <c r="D259" s="34">
        <v>6000</v>
      </c>
      <c r="E259" s="8">
        <v>43970</v>
      </c>
      <c r="F259" s="293">
        <v>44672</v>
      </c>
      <c r="G259" s="20">
        <v>6000</v>
      </c>
      <c r="H259" s="17">
        <f t="shared" ref="H259:H262" si="34">IF(I259&lt;=6000,$F$5+(I259/24),"error")</f>
        <v>44933.620833333334</v>
      </c>
      <c r="I259" s="18">
        <f t="shared" si="31"/>
        <v>5702.9</v>
      </c>
      <c r="J259" s="12" t="str">
        <f t="shared" si="26"/>
        <v>NOT DUE</v>
      </c>
      <c r="K259" s="24" t="s">
        <v>4177</v>
      </c>
      <c r="L259" s="15"/>
    </row>
    <row r="260" spans="1:12" ht="25.5" customHeight="1">
      <c r="A260" s="12" t="s">
        <v>5510</v>
      </c>
      <c r="B260" s="24" t="s">
        <v>87</v>
      </c>
      <c r="C260" s="24" t="s">
        <v>4176</v>
      </c>
      <c r="D260" s="34">
        <v>6000</v>
      </c>
      <c r="E260" s="8">
        <v>43970</v>
      </c>
      <c r="F260" s="293">
        <v>44672</v>
      </c>
      <c r="G260" s="20">
        <v>6000</v>
      </c>
      <c r="H260" s="17">
        <f t="shared" si="34"/>
        <v>44933.620833333334</v>
      </c>
      <c r="I260" s="18">
        <f t="shared" si="31"/>
        <v>5702.9</v>
      </c>
      <c r="J260" s="12" t="str">
        <f t="shared" si="26"/>
        <v>NOT DUE</v>
      </c>
      <c r="K260" s="24" t="s">
        <v>4177</v>
      </c>
      <c r="L260" s="15"/>
    </row>
    <row r="261" spans="1:12" ht="25.5" customHeight="1">
      <c r="A261" s="12" t="s">
        <v>5511</v>
      </c>
      <c r="B261" s="24" t="s">
        <v>88</v>
      </c>
      <c r="C261" s="24" t="s">
        <v>4176</v>
      </c>
      <c r="D261" s="34">
        <v>6000</v>
      </c>
      <c r="E261" s="8">
        <v>43970</v>
      </c>
      <c r="F261" s="293">
        <v>44672</v>
      </c>
      <c r="G261" s="20">
        <v>6000</v>
      </c>
      <c r="H261" s="17">
        <f t="shared" si="34"/>
        <v>44933.620833333334</v>
      </c>
      <c r="I261" s="18">
        <f t="shared" si="31"/>
        <v>5702.9</v>
      </c>
      <c r="J261" s="12" t="str">
        <f t="shared" si="26"/>
        <v>NOT DUE</v>
      </c>
      <c r="K261" s="24" t="s">
        <v>4177</v>
      </c>
      <c r="L261" s="15"/>
    </row>
    <row r="262" spans="1:12" ht="25.5" customHeight="1">
      <c r="A262" s="12" t="s">
        <v>5512</v>
      </c>
      <c r="B262" s="24" t="s">
        <v>89</v>
      </c>
      <c r="C262" s="24" t="s">
        <v>4176</v>
      </c>
      <c r="D262" s="34">
        <v>6000</v>
      </c>
      <c r="E262" s="8">
        <v>43970</v>
      </c>
      <c r="F262" s="293">
        <v>44672</v>
      </c>
      <c r="G262" s="20">
        <v>6000</v>
      </c>
      <c r="H262" s="17">
        <f t="shared" si="34"/>
        <v>44933.620833333334</v>
      </c>
      <c r="I262" s="18">
        <f t="shared" si="31"/>
        <v>5702.9</v>
      </c>
      <c r="J262" s="12" t="str">
        <f t="shared" si="26"/>
        <v>NOT DUE</v>
      </c>
      <c r="K262" s="24" t="s">
        <v>4177</v>
      </c>
      <c r="L262" s="15"/>
    </row>
    <row r="263" spans="1:12" ht="25.5" customHeight="1">
      <c r="A263" s="12" t="s">
        <v>5513</v>
      </c>
      <c r="B263" s="24" t="s">
        <v>90</v>
      </c>
      <c r="C263" s="24" t="s">
        <v>4176</v>
      </c>
      <c r="D263" s="34">
        <v>6000</v>
      </c>
      <c r="E263" s="8">
        <v>43970</v>
      </c>
      <c r="F263" s="293">
        <v>44672</v>
      </c>
      <c r="G263" s="20">
        <v>6000</v>
      </c>
      <c r="H263" s="17">
        <f>IF(I263&lt;=6000,$F$5+(I263/24),"error")</f>
        <v>44933.620833333334</v>
      </c>
      <c r="I263" s="18">
        <f>D263-($F$4-G263)</f>
        <v>5702.9</v>
      </c>
      <c r="J263" s="12" t="str">
        <f t="shared" si="26"/>
        <v>NOT DUE</v>
      </c>
      <c r="K263" s="24" t="s">
        <v>4177</v>
      </c>
      <c r="L263" s="15"/>
    </row>
    <row r="264" spans="1:12">
      <c r="A264" s="12" t="s">
        <v>5514</v>
      </c>
      <c r="B264" s="24" t="s">
        <v>4178</v>
      </c>
      <c r="C264" s="24" t="s">
        <v>4179</v>
      </c>
      <c r="D264" s="34" t="s">
        <v>4</v>
      </c>
      <c r="E264" s="8">
        <v>43970</v>
      </c>
      <c r="F264" s="293">
        <v>44677</v>
      </c>
      <c r="G264" s="52"/>
      <c r="H264" s="10">
        <f>F264+(30)</f>
        <v>44707</v>
      </c>
      <c r="I264" s="11">
        <f ca="1">IF(ISBLANK(H264),"",H264-DATE(YEAR(NOW()),MONTH(NOW()),DAY(NOW())))</f>
        <v>11</v>
      </c>
      <c r="J264" s="12" t="str">
        <f ca="1">IF(I264="","",IF(I264&lt;0,"OVERDUE","NOT DUE"))</f>
        <v>NOT DUE</v>
      </c>
      <c r="K264" s="24"/>
      <c r="L264" s="15"/>
    </row>
    <row r="265" spans="1:12" ht="25.5">
      <c r="A265" s="12" t="s">
        <v>5515</v>
      </c>
      <c r="B265" s="24" t="s">
        <v>4180</v>
      </c>
      <c r="C265" s="24" t="s">
        <v>389</v>
      </c>
      <c r="D265" s="34" t="s">
        <v>4</v>
      </c>
      <c r="E265" s="8">
        <v>43970</v>
      </c>
      <c r="F265" s="293">
        <v>44677</v>
      </c>
      <c r="G265" s="52"/>
      <c r="H265" s="10">
        <f>F265+(30)</f>
        <v>44707</v>
      </c>
      <c r="I265" s="11">
        <f ca="1">IF(ISBLANK(H265),"",H265-DATE(YEAR(NOW()),MONTH(NOW()),DAY(NOW())))</f>
        <v>11</v>
      </c>
      <c r="J265" s="12" t="str">
        <f t="shared" ca="1" si="26"/>
        <v>NOT DUE</v>
      </c>
      <c r="K265" s="24"/>
      <c r="L265" s="15"/>
    </row>
    <row r="266" spans="1:12" ht="25.5">
      <c r="A266" s="12" t="s">
        <v>5516</v>
      </c>
      <c r="B266" s="24" t="s">
        <v>4181</v>
      </c>
      <c r="C266" s="24" t="s">
        <v>4182</v>
      </c>
      <c r="D266" s="34" t="s">
        <v>776</v>
      </c>
      <c r="E266" s="8">
        <v>43970</v>
      </c>
      <c r="F266" s="293">
        <v>44519</v>
      </c>
      <c r="G266" s="52"/>
      <c r="H266" s="10">
        <f>F266+(180)</f>
        <v>44699</v>
      </c>
      <c r="I266" s="11">
        <f ca="1">IF(ISBLANK(H266),"",H266-DATE(YEAR(NOW()),MONTH(NOW()),DAY(NOW())))</f>
        <v>3</v>
      </c>
      <c r="J266" s="12" t="str">
        <f t="shared" ca="1" si="26"/>
        <v>NOT DUE</v>
      </c>
      <c r="K266" s="24"/>
      <c r="L266" s="15"/>
    </row>
    <row r="267" spans="1:12" ht="25.5">
      <c r="A267" s="12" t="s">
        <v>5517</v>
      </c>
      <c r="B267" s="24" t="s">
        <v>4183</v>
      </c>
      <c r="C267" s="24" t="s">
        <v>395</v>
      </c>
      <c r="D267" s="34" t="s">
        <v>380</v>
      </c>
      <c r="E267" s="8">
        <v>43970</v>
      </c>
      <c r="F267" s="293">
        <v>44335</v>
      </c>
      <c r="G267" s="52"/>
      <c r="H267" s="10">
        <f>F267+(365)</f>
        <v>44700</v>
      </c>
      <c r="I267" s="11">
        <f t="shared" ref="I267:I330" ca="1" si="35">IF(ISBLANK(H267),"",H267-DATE(YEAR(NOW()),MONTH(NOW()),DAY(NOW())))</f>
        <v>4</v>
      </c>
      <c r="J267" s="12" t="str">
        <f t="shared" ca="1" si="26"/>
        <v>NOT DUE</v>
      </c>
      <c r="K267" s="24"/>
      <c r="L267" s="15"/>
    </row>
    <row r="268" spans="1:12" ht="25.5">
      <c r="A268" s="12" t="s">
        <v>5518</v>
      </c>
      <c r="B268" s="24" t="s">
        <v>4184</v>
      </c>
      <c r="C268" s="24" t="s">
        <v>4185</v>
      </c>
      <c r="D268" s="34" t="s">
        <v>380</v>
      </c>
      <c r="E268" s="8">
        <v>43970</v>
      </c>
      <c r="F268" s="293">
        <v>44335</v>
      </c>
      <c r="G268" s="52"/>
      <c r="H268" s="10">
        <f>F268+(365)</f>
        <v>44700</v>
      </c>
      <c r="I268" s="11">
        <f t="shared" ca="1" si="35"/>
        <v>4</v>
      </c>
      <c r="J268" s="12" t="str">
        <f t="shared" ca="1" si="26"/>
        <v>NOT DUE</v>
      </c>
      <c r="K268" s="24"/>
      <c r="L268" s="15"/>
    </row>
    <row r="269" spans="1:12" ht="26.45" customHeight="1">
      <c r="A269" s="12" t="s">
        <v>5519</v>
      </c>
      <c r="B269" s="24" t="s">
        <v>866</v>
      </c>
      <c r="C269" s="24" t="s">
        <v>867</v>
      </c>
      <c r="D269" s="16" t="s">
        <v>1</v>
      </c>
      <c r="E269" s="8">
        <v>43970</v>
      </c>
      <c r="F269" s="193">
        <v>44696</v>
      </c>
      <c r="G269" s="52"/>
      <c r="H269" s="10">
        <f t="shared" ref="H269:H282" si="36">F269+(1)</f>
        <v>44697</v>
      </c>
      <c r="I269" s="11">
        <f t="shared" ca="1" si="35"/>
        <v>1</v>
      </c>
      <c r="J269" s="12" t="str">
        <f t="shared" ca="1" si="26"/>
        <v>NOT DUE</v>
      </c>
      <c r="K269" s="24" t="s">
        <v>893</v>
      </c>
      <c r="L269" s="15"/>
    </row>
    <row r="270" spans="1:12" ht="25.5" customHeight="1">
      <c r="A270" s="12" t="s">
        <v>5520</v>
      </c>
      <c r="B270" s="24" t="s">
        <v>868</v>
      </c>
      <c r="C270" s="24" t="s">
        <v>869</v>
      </c>
      <c r="D270" s="16" t="s">
        <v>1</v>
      </c>
      <c r="E270" s="8">
        <v>43970</v>
      </c>
      <c r="F270" s="193">
        <v>44696</v>
      </c>
      <c r="G270" s="52"/>
      <c r="H270" s="10">
        <f t="shared" si="36"/>
        <v>44697</v>
      </c>
      <c r="I270" s="11">
        <f t="shared" ca="1" si="35"/>
        <v>1</v>
      </c>
      <c r="J270" s="12" t="str">
        <f t="shared" ca="1" si="26"/>
        <v>NOT DUE</v>
      </c>
      <c r="K270" s="24" t="s">
        <v>894</v>
      </c>
      <c r="L270" s="15"/>
    </row>
    <row r="271" spans="1:12" ht="25.5" customHeight="1">
      <c r="A271" s="12" t="s">
        <v>5521</v>
      </c>
      <c r="B271" s="24" t="s">
        <v>870</v>
      </c>
      <c r="C271" s="24" t="s">
        <v>869</v>
      </c>
      <c r="D271" s="16" t="s">
        <v>1</v>
      </c>
      <c r="E271" s="8">
        <v>43970</v>
      </c>
      <c r="F271" s="193">
        <v>44696</v>
      </c>
      <c r="G271" s="52"/>
      <c r="H271" s="10">
        <f t="shared" si="36"/>
        <v>44697</v>
      </c>
      <c r="I271" s="11">
        <f t="shared" ca="1" si="35"/>
        <v>1</v>
      </c>
      <c r="J271" s="12" t="str">
        <f t="shared" ca="1" si="26"/>
        <v>NOT DUE</v>
      </c>
      <c r="K271" s="24" t="s">
        <v>895</v>
      </c>
      <c r="L271" s="15"/>
    </row>
    <row r="272" spans="1:12" ht="25.5" customHeight="1">
      <c r="A272" s="12" t="s">
        <v>5522</v>
      </c>
      <c r="B272" s="24" t="s">
        <v>871</v>
      </c>
      <c r="C272" s="24" t="s">
        <v>872</v>
      </c>
      <c r="D272" s="16" t="s">
        <v>1</v>
      </c>
      <c r="E272" s="8">
        <v>43970</v>
      </c>
      <c r="F272" s="193">
        <v>44696</v>
      </c>
      <c r="G272" s="52"/>
      <c r="H272" s="10">
        <f t="shared" si="36"/>
        <v>44697</v>
      </c>
      <c r="I272" s="11">
        <f t="shared" ca="1" si="35"/>
        <v>1</v>
      </c>
      <c r="J272" s="12" t="str">
        <f t="shared" ca="1" si="26"/>
        <v>NOT DUE</v>
      </c>
      <c r="K272" s="24" t="s">
        <v>896</v>
      </c>
      <c r="L272" s="15"/>
    </row>
    <row r="273" spans="1:12" ht="15" customHeight="1">
      <c r="A273" s="12" t="s">
        <v>5523</v>
      </c>
      <c r="B273" s="24" t="s">
        <v>873</v>
      </c>
      <c r="C273" s="24" t="s">
        <v>874</v>
      </c>
      <c r="D273" s="16" t="s">
        <v>1</v>
      </c>
      <c r="E273" s="8">
        <v>43970</v>
      </c>
      <c r="F273" s="193">
        <v>44696</v>
      </c>
      <c r="G273" s="52"/>
      <c r="H273" s="10">
        <f t="shared" si="36"/>
        <v>44697</v>
      </c>
      <c r="I273" s="11">
        <f t="shared" ca="1" si="35"/>
        <v>1</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44696</v>
      </c>
      <c r="G274" s="52"/>
      <c r="H274" s="10">
        <f t="shared" si="36"/>
        <v>44697</v>
      </c>
      <c r="I274" s="11">
        <f t="shared" ca="1" si="35"/>
        <v>1</v>
      </c>
      <c r="J274" s="12" t="str">
        <f t="shared" ca="1" si="37"/>
        <v>NOT DUE</v>
      </c>
      <c r="K274" s="24" t="s">
        <v>898</v>
      </c>
      <c r="L274" s="15"/>
    </row>
    <row r="275" spans="1:12" ht="25.5" customHeight="1">
      <c r="A275" s="12" t="s">
        <v>5525</v>
      </c>
      <c r="B275" s="24" t="s">
        <v>877</v>
      </c>
      <c r="C275" s="24" t="s">
        <v>878</v>
      </c>
      <c r="D275" s="16" t="s">
        <v>1</v>
      </c>
      <c r="E275" s="8">
        <v>43970</v>
      </c>
      <c r="F275" s="193">
        <v>44696</v>
      </c>
      <c r="G275" s="52"/>
      <c r="H275" s="10">
        <f t="shared" si="36"/>
        <v>44697</v>
      </c>
      <c r="I275" s="11">
        <f t="shared" ca="1" si="35"/>
        <v>1</v>
      </c>
      <c r="J275" s="12" t="str">
        <f t="shared" ca="1" si="37"/>
        <v>NOT DUE</v>
      </c>
      <c r="K275" s="24" t="s">
        <v>899</v>
      </c>
      <c r="L275" s="15"/>
    </row>
    <row r="276" spans="1:12" ht="25.5" customHeight="1">
      <c r="A276" s="12" t="s">
        <v>5526</v>
      </c>
      <c r="B276" s="24" t="s">
        <v>879</v>
      </c>
      <c r="C276" s="24" t="s">
        <v>880</v>
      </c>
      <c r="D276" s="16" t="s">
        <v>1</v>
      </c>
      <c r="E276" s="8">
        <v>43970</v>
      </c>
      <c r="F276" s="193">
        <v>44696</v>
      </c>
      <c r="G276" s="52"/>
      <c r="H276" s="10">
        <f t="shared" si="36"/>
        <v>44697</v>
      </c>
      <c r="I276" s="11">
        <f t="shared" ca="1" si="35"/>
        <v>1</v>
      </c>
      <c r="J276" s="12" t="str">
        <f t="shared" ca="1" si="37"/>
        <v>NOT DUE</v>
      </c>
      <c r="K276" s="24" t="s">
        <v>900</v>
      </c>
      <c r="L276" s="15"/>
    </row>
    <row r="277" spans="1:12" ht="26.45" customHeight="1">
      <c r="A277" s="12" t="s">
        <v>5527</v>
      </c>
      <c r="B277" s="24" t="s">
        <v>881</v>
      </c>
      <c r="C277" s="24" t="s">
        <v>882</v>
      </c>
      <c r="D277" s="16" t="s">
        <v>1</v>
      </c>
      <c r="E277" s="8">
        <v>43970</v>
      </c>
      <c r="F277" s="193">
        <v>44696</v>
      </c>
      <c r="G277" s="52"/>
      <c r="H277" s="10">
        <f t="shared" si="36"/>
        <v>44697</v>
      </c>
      <c r="I277" s="11">
        <f t="shared" ca="1" si="35"/>
        <v>1</v>
      </c>
      <c r="J277" s="12" t="str">
        <f t="shared" ca="1" si="37"/>
        <v>NOT DUE</v>
      </c>
      <c r="K277" s="24" t="s">
        <v>901</v>
      </c>
      <c r="L277" s="15"/>
    </row>
    <row r="278" spans="1:12" ht="15" customHeight="1">
      <c r="A278" s="12" t="s">
        <v>5528</v>
      </c>
      <c r="B278" s="24" t="s">
        <v>883</v>
      </c>
      <c r="C278" s="24" t="s">
        <v>884</v>
      </c>
      <c r="D278" s="16" t="s">
        <v>1</v>
      </c>
      <c r="E278" s="8">
        <v>43970</v>
      </c>
      <c r="F278" s="193">
        <v>44696</v>
      </c>
      <c r="G278" s="52"/>
      <c r="H278" s="10">
        <f t="shared" si="36"/>
        <v>44697</v>
      </c>
      <c r="I278" s="11">
        <f t="shared" ca="1" si="35"/>
        <v>1</v>
      </c>
      <c r="J278" s="12" t="str">
        <f t="shared" ca="1" si="37"/>
        <v>NOT DUE</v>
      </c>
      <c r="K278" s="24" t="s">
        <v>902</v>
      </c>
      <c r="L278" s="15"/>
    </row>
    <row r="279" spans="1:12" ht="15" customHeight="1">
      <c r="A279" s="12" t="s">
        <v>5529</v>
      </c>
      <c r="B279" s="24" t="s">
        <v>885</v>
      </c>
      <c r="C279" s="24" t="s">
        <v>884</v>
      </c>
      <c r="D279" s="16" t="s">
        <v>1</v>
      </c>
      <c r="E279" s="8">
        <v>43970</v>
      </c>
      <c r="F279" s="193">
        <v>44696</v>
      </c>
      <c r="G279" s="52"/>
      <c r="H279" s="10">
        <f t="shared" si="36"/>
        <v>44697</v>
      </c>
      <c r="I279" s="11">
        <f t="shared" ca="1" si="35"/>
        <v>1</v>
      </c>
      <c r="J279" s="12" t="str">
        <f t="shared" ca="1" si="37"/>
        <v>NOT DUE</v>
      </c>
      <c r="K279" s="24" t="s">
        <v>903</v>
      </c>
      <c r="L279" s="15"/>
    </row>
    <row r="280" spans="1:12" ht="15" customHeight="1">
      <c r="A280" s="12" t="s">
        <v>5530</v>
      </c>
      <c r="B280" s="24" t="s">
        <v>886</v>
      </c>
      <c r="C280" s="24" t="s">
        <v>887</v>
      </c>
      <c r="D280" s="16" t="s">
        <v>1</v>
      </c>
      <c r="E280" s="8">
        <v>43970</v>
      </c>
      <c r="F280" s="193">
        <v>44696</v>
      </c>
      <c r="G280" s="52"/>
      <c r="H280" s="10">
        <f t="shared" si="36"/>
        <v>44697</v>
      </c>
      <c r="I280" s="11">
        <f t="shared" ca="1" si="35"/>
        <v>1</v>
      </c>
      <c r="J280" s="12" t="str">
        <f t="shared" ca="1" si="37"/>
        <v>NOT DUE</v>
      </c>
      <c r="K280" s="24" t="s">
        <v>900</v>
      </c>
      <c r="L280" s="15"/>
    </row>
    <row r="281" spans="1:12" ht="15" customHeight="1">
      <c r="A281" s="12" t="s">
        <v>5531</v>
      </c>
      <c r="B281" s="24" t="s">
        <v>888</v>
      </c>
      <c r="C281" s="24" t="s">
        <v>884</v>
      </c>
      <c r="D281" s="16" t="s">
        <v>1</v>
      </c>
      <c r="E281" s="8">
        <v>43970</v>
      </c>
      <c r="F281" s="193">
        <v>44696</v>
      </c>
      <c r="G281" s="52"/>
      <c r="H281" s="10">
        <f t="shared" si="36"/>
        <v>44697</v>
      </c>
      <c r="I281" s="11">
        <f t="shared" ca="1" si="35"/>
        <v>1</v>
      </c>
      <c r="J281" s="12" t="str">
        <f t="shared" ca="1" si="37"/>
        <v>NOT DUE</v>
      </c>
      <c r="K281" s="24" t="s">
        <v>904</v>
      </c>
      <c r="L281" s="15"/>
    </row>
    <row r="282" spans="1:12" ht="15" customHeight="1">
      <c r="A282" s="12" t="s">
        <v>5532</v>
      </c>
      <c r="B282" s="24" t="s">
        <v>889</v>
      </c>
      <c r="C282" s="24" t="s">
        <v>884</v>
      </c>
      <c r="D282" s="16" t="s">
        <v>1</v>
      </c>
      <c r="E282" s="8">
        <v>43970</v>
      </c>
      <c r="F282" s="193">
        <v>44696</v>
      </c>
      <c r="G282" s="52"/>
      <c r="H282" s="10">
        <f t="shared" si="36"/>
        <v>44697</v>
      </c>
      <c r="I282" s="11">
        <f t="shared" ca="1" si="35"/>
        <v>1</v>
      </c>
      <c r="J282" s="12" t="str">
        <f t="shared" ca="1" si="37"/>
        <v>NOT DUE</v>
      </c>
      <c r="K282" s="24" t="s">
        <v>905</v>
      </c>
      <c r="L282" s="15"/>
    </row>
    <row r="283" spans="1:12" ht="25.5">
      <c r="A283" s="12" t="s">
        <v>5533</v>
      </c>
      <c r="B283" s="24" t="s">
        <v>877</v>
      </c>
      <c r="C283" s="24" t="s">
        <v>917</v>
      </c>
      <c r="D283" s="16" t="s">
        <v>25</v>
      </c>
      <c r="E283" s="8">
        <v>43970</v>
      </c>
      <c r="F283" s="193">
        <v>44690</v>
      </c>
      <c r="G283" s="52"/>
      <c r="H283" s="10">
        <f>F283+(7)</f>
        <v>44697</v>
      </c>
      <c r="I283" s="11">
        <f t="shared" ca="1" si="35"/>
        <v>1</v>
      </c>
      <c r="J283" s="12" t="str">
        <f t="shared" ca="1" si="37"/>
        <v>NOT DUE</v>
      </c>
      <c r="K283" s="24" t="s">
        <v>899</v>
      </c>
      <c r="L283" s="15"/>
    </row>
    <row r="284" spans="1:12" ht="15" customHeight="1">
      <c r="A284" s="12" t="s">
        <v>5534</v>
      </c>
      <c r="B284" s="24" t="s">
        <v>918</v>
      </c>
      <c r="C284" s="24" t="s">
        <v>919</v>
      </c>
      <c r="D284" s="16" t="s">
        <v>25</v>
      </c>
      <c r="E284" s="8">
        <v>43970</v>
      </c>
      <c r="F284" s="193">
        <v>44690</v>
      </c>
      <c r="G284" s="52"/>
      <c r="H284" s="10">
        <f t="shared" ref="H284:H286" si="38">F284+(7)</f>
        <v>44697</v>
      </c>
      <c r="I284" s="11">
        <f t="shared" ca="1" si="35"/>
        <v>1</v>
      </c>
      <c r="J284" s="12" t="str">
        <f t="shared" ca="1" si="37"/>
        <v>NOT DUE</v>
      </c>
      <c r="K284" s="24" t="s">
        <v>923</v>
      </c>
      <c r="L284" s="15"/>
    </row>
    <row r="285" spans="1:12" ht="15" customHeight="1">
      <c r="A285" s="12" t="s">
        <v>5535</v>
      </c>
      <c r="B285" s="24" t="s">
        <v>920</v>
      </c>
      <c r="C285" s="24" t="s">
        <v>884</v>
      </c>
      <c r="D285" s="16" t="s">
        <v>25</v>
      </c>
      <c r="E285" s="8">
        <v>43970</v>
      </c>
      <c r="F285" s="193">
        <v>44690</v>
      </c>
      <c r="G285" s="52"/>
      <c r="H285" s="10">
        <f t="shared" si="38"/>
        <v>44697</v>
      </c>
      <c r="I285" s="11">
        <f t="shared" ca="1" si="35"/>
        <v>1</v>
      </c>
      <c r="J285" s="12" t="str">
        <f t="shared" ca="1" si="37"/>
        <v>NOT DUE</v>
      </c>
      <c r="K285" s="24" t="s">
        <v>924</v>
      </c>
      <c r="L285" s="15"/>
    </row>
    <row r="286" spans="1:12" ht="15" customHeight="1">
      <c r="A286" s="12" t="s">
        <v>5536</v>
      </c>
      <c r="B286" s="24" t="s">
        <v>921</v>
      </c>
      <c r="C286" s="24" t="s">
        <v>922</v>
      </c>
      <c r="D286" s="16" t="s">
        <v>25</v>
      </c>
      <c r="E286" s="8">
        <v>43970</v>
      </c>
      <c r="F286" s="193">
        <v>44690</v>
      </c>
      <c r="G286" s="52"/>
      <c r="H286" s="10">
        <f t="shared" si="38"/>
        <v>44697</v>
      </c>
      <c r="I286" s="11">
        <f t="shared" ca="1" si="35"/>
        <v>1</v>
      </c>
      <c r="J286" s="12" t="str">
        <f t="shared" ca="1" si="37"/>
        <v>NOT DUE</v>
      </c>
      <c r="K286" s="24" t="s">
        <v>925</v>
      </c>
      <c r="L286" s="15"/>
    </row>
    <row r="287" spans="1:12" ht="15" customHeight="1">
      <c r="A287" s="12" t="s">
        <v>5537</v>
      </c>
      <c r="B287" s="24" t="s">
        <v>4186</v>
      </c>
      <c r="C287" s="24" t="s">
        <v>392</v>
      </c>
      <c r="D287" s="16" t="s">
        <v>4</v>
      </c>
      <c r="E287" s="8">
        <v>43970</v>
      </c>
      <c r="F287" s="293">
        <v>44667</v>
      </c>
      <c r="G287" s="52"/>
      <c r="H287" s="10">
        <f>F287+(30)</f>
        <v>44697</v>
      </c>
      <c r="I287" s="11">
        <f t="shared" ca="1" si="35"/>
        <v>1</v>
      </c>
      <c r="J287" s="12" t="str">
        <f t="shared" ca="1" si="37"/>
        <v>NOT DUE</v>
      </c>
      <c r="K287" s="24" t="s">
        <v>926</v>
      </c>
      <c r="L287" s="15"/>
    </row>
    <row r="288" spans="1:12">
      <c r="A288" s="12" t="s">
        <v>5538</v>
      </c>
      <c r="B288" s="24" t="s">
        <v>932</v>
      </c>
      <c r="C288" s="24" t="s">
        <v>884</v>
      </c>
      <c r="D288" s="16" t="s">
        <v>4</v>
      </c>
      <c r="E288" s="8">
        <v>43970</v>
      </c>
      <c r="F288" s="293">
        <v>44667</v>
      </c>
      <c r="G288" s="52"/>
      <c r="H288" s="10">
        <f>F288+(30)</f>
        <v>44697</v>
      </c>
      <c r="I288" s="11">
        <f t="shared" ca="1" si="35"/>
        <v>1</v>
      </c>
      <c r="J288" s="12" t="str">
        <f t="shared" ca="1" si="37"/>
        <v>NOT DUE</v>
      </c>
      <c r="K288" s="24" t="s">
        <v>899</v>
      </c>
      <c r="L288" s="15"/>
    </row>
    <row r="289" spans="1:12" ht="26.45" customHeight="1">
      <c r="A289" s="12" t="s">
        <v>5539</v>
      </c>
      <c r="B289" s="24" t="s">
        <v>933</v>
      </c>
      <c r="C289" s="24" t="s">
        <v>884</v>
      </c>
      <c r="D289" s="16" t="s">
        <v>4</v>
      </c>
      <c r="E289" s="8">
        <v>43970</v>
      </c>
      <c r="F289" s="293">
        <v>44667</v>
      </c>
      <c r="G289" s="52"/>
      <c r="H289" s="10">
        <f t="shared" ref="H289:H291" si="39">F289+(30)</f>
        <v>44697</v>
      </c>
      <c r="I289" s="11">
        <f t="shared" ca="1" si="35"/>
        <v>1</v>
      </c>
      <c r="J289" s="12" t="str">
        <f t="shared" ca="1" si="37"/>
        <v>NOT DUE</v>
      </c>
      <c r="K289" s="24" t="s">
        <v>940</v>
      </c>
      <c r="L289" s="15"/>
    </row>
    <row r="290" spans="1:12" ht="15" customHeight="1">
      <c r="A290" s="12" t="s">
        <v>5540</v>
      </c>
      <c r="B290" s="24" t="s">
        <v>920</v>
      </c>
      <c r="C290" s="24" t="s">
        <v>884</v>
      </c>
      <c r="D290" s="16" t="s">
        <v>4</v>
      </c>
      <c r="E290" s="8">
        <v>43970</v>
      </c>
      <c r="F290" s="293">
        <v>44667</v>
      </c>
      <c r="G290" s="52"/>
      <c r="H290" s="10">
        <f t="shared" si="39"/>
        <v>44697</v>
      </c>
      <c r="I290" s="11">
        <f t="shared" ca="1" si="35"/>
        <v>1</v>
      </c>
      <c r="J290" s="12" t="str">
        <f t="shared" ca="1" si="37"/>
        <v>NOT DUE</v>
      </c>
      <c r="K290" s="24" t="s">
        <v>941</v>
      </c>
      <c r="L290" s="15"/>
    </row>
    <row r="291" spans="1:12" ht="25.5">
      <c r="A291" s="12" t="s">
        <v>5541</v>
      </c>
      <c r="B291" s="24" t="s">
        <v>934</v>
      </c>
      <c r="C291" s="24" t="s">
        <v>935</v>
      </c>
      <c r="D291" s="16" t="s">
        <v>4</v>
      </c>
      <c r="E291" s="8">
        <v>43970</v>
      </c>
      <c r="F291" s="293">
        <v>44667</v>
      </c>
      <c r="G291" s="52"/>
      <c r="H291" s="10">
        <f t="shared" si="39"/>
        <v>44697</v>
      </c>
      <c r="I291" s="11">
        <f t="shared" ca="1" si="35"/>
        <v>1</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5</v>
      </c>
      <c r="J292" s="12" t="str">
        <f t="shared" ca="1" si="37"/>
        <v>NOT DUE</v>
      </c>
      <c r="K292" s="24" t="s">
        <v>947</v>
      </c>
      <c r="L292" s="15"/>
    </row>
    <row r="293" spans="1:12" ht="15" customHeight="1">
      <c r="A293" s="12" t="s">
        <v>5543</v>
      </c>
      <c r="B293" s="24" t="s">
        <v>944</v>
      </c>
      <c r="C293" s="24" t="s">
        <v>935</v>
      </c>
      <c r="D293" s="16" t="s">
        <v>776</v>
      </c>
      <c r="E293" s="8">
        <v>43970</v>
      </c>
      <c r="F293" s="293">
        <v>44514</v>
      </c>
      <c r="G293" s="52"/>
      <c r="H293" s="10">
        <f>F293+(182)</f>
        <v>44696</v>
      </c>
      <c r="I293" s="11">
        <f t="shared" ca="1" si="35"/>
        <v>0</v>
      </c>
      <c r="J293" s="12" t="str">
        <f t="shared" ca="1" si="37"/>
        <v>NOT DUE</v>
      </c>
      <c r="K293" s="24" t="s">
        <v>948</v>
      </c>
      <c r="L293" s="15"/>
    </row>
    <row r="294" spans="1:12" ht="26.45" customHeight="1">
      <c r="A294" s="12" t="s">
        <v>5544</v>
      </c>
      <c r="B294" s="24" t="s">
        <v>949</v>
      </c>
      <c r="C294" s="24" t="s">
        <v>884</v>
      </c>
      <c r="D294" s="16" t="s">
        <v>380</v>
      </c>
      <c r="E294" s="8">
        <v>43970</v>
      </c>
      <c r="F294" s="293">
        <v>44328</v>
      </c>
      <c r="G294" s="52"/>
      <c r="H294" s="10">
        <f>F294+(365)</f>
        <v>44693</v>
      </c>
      <c r="I294" s="11">
        <f t="shared" ca="1" si="35"/>
        <v>-3</v>
      </c>
      <c r="J294" s="12" t="str">
        <f t="shared" ca="1" si="37"/>
        <v>OVERDUE</v>
      </c>
      <c r="K294" s="24" t="s">
        <v>960</v>
      </c>
      <c r="L294" s="15"/>
    </row>
    <row r="295" spans="1:12" ht="25.5">
      <c r="A295" s="12" t="s">
        <v>5545</v>
      </c>
      <c r="B295" s="24" t="s">
        <v>950</v>
      </c>
      <c r="C295" s="24" t="s">
        <v>884</v>
      </c>
      <c r="D295" s="16" t="s">
        <v>380</v>
      </c>
      <c r="E295" s="8">
        <v>43970</v>
      </c>
      <c r="F295" s="293">
        <v>44328</v>
      </c>
      <c r="G295" s="52"/>
      <c r="H295" s="10">
        <f t="shared" ref="H295:H302" si="40">F295+(365)</f>
        <v>44693</v>
      </c>
      <c r="I295" s="11">
        <f t="shared" ca="1" si="35"/>
        <v>-3</v>
      </c>
      <c r="J295" s="12" t="str">
        <f t="shared" ca="1" si="37"/>
        <v>OVERDUE</v>
      </c>
      <c r="K295" s="24" t="s">
        <v>961</v>
      </c>
      <c r="L295" s="15"/>
    </row>
    <row r="296" spans="1:12" ht="26.45" customHeight="1">
      <c r="A296" s="12" t="s">
        <v>5546</v>
      </c>
      <c r="B296" s="24" t="s">
        <v>951</v>
      </c>
      <c r="C296" s="24" t="s">
        <v>884</v>
      </c>
      <c r="D296" s="16" t="s">
        <v>380</v>
      </c>
      <c r="E296" s="8">
        <v>43970</v>
      </c>
      <c r="F296" s="293">
        <v>44328</v>
      </c>
      <c r="G296" s="52"/>
      <c r="H296" s="10">
        <f t="shared" si="40"/>
        <v>44693</v>
      </c>
      <c r="I296" s="11">
        <f t="shared" ca="1" si="35"/>
        <v>-3</v>
      </c>
      <c r="J296" s="12" t="str">
        <f t="shared" ca="1" si="37"/>
        <v>OVERDUE</v>
      </c>
      <c r="K296" s="24" t="s">
        <v>962</v>
      </c>
      <c r="L296" s="15"/>
    </row>
    <row r="297" spans="1:12" ht="15" customHeight="1">
      <c r="A297" s="12" t="s">
        <v>5547</v>
      </c>
      <c r="B297" s="24" t="s">
        <v>952</v>
      </c>
      <c r="C297" s="24" t="s">
        <v>884</v>
      </c>
      <c r="D297" s="16" t="s">
        <v>380</v>
      </c>
      <c r="E297" s="8">
        <v>43970</v>
      </c>
      <c r="F297" s="293">
        <v>44328</v>
      </c>
      <c r="G297" s="52"/>
      <c r="H297" s="10">
        <f t="shared" si="40"/>
        <v>44693</v>
      </c>
      <c r="I297" s="11">
        <f t="shared" ca="1" si="35"/>
        <v>-3</v>
      </c>
      <c r="J297" s="12" t="str">
        <f t="shared" ca="1" si="37"/>
        <v>OVERDUE</v>
      </c>
      <c r="K297" s="24" t="s">
        <v>963</v>
      </c>
      <c r="L297" s="15"/>
    </row>
    <row r="298" spans="1:12" ht="15" customHeight="1">
      <c r="A298" s="12" t="s">
        <v>5548</v>
      </c>
      <c r="B298" s="24" t="s">
        <v>953</v>
      </c>
      <c r="C298" s="24" t="s">
        <v>884</v>
      </c>
      <c r="D298" s="16" t="s">
        <v>380</v>
      </c>
      <c r="E298" s="8">
        <v>43970</v>
      </c>
      <c r="F298" s="293">
        <v>44328</v>
      </c>
      <c r="G298" s="52"/>
      <c r="H298" s="10">
        <f t="shared" si="40"/>
        <v>44693</v>
      </c>
      <c r="I298" s="11">
        <f t="shared" ca="1" si="35"/>
        <v>-3</v>
      </c>
      <c r="J298" s="12" t="str">
        <f t="shared" ca="1" si="37"/>
        <v>OVERDUE</v>
      </c>
      <c r="K298" s="24" t="s">
        <v>961</v>
      </c>
      <c r="L298" s="15"/>
    </row>
    <row r="299" spans="1:12" ht="15" customHeight="1">
      <c r="A299" s="12" t="s">
        <v>5549</v>
      </c>
      <c r="B299" s="24" t="s">
        <v>954</v>
      </c>
      <c r="C299" s="24" t="s">
        <v>884</v>
      </c>
      <c r="D299" s="16" t="s">
        <v>380</v>
      </c>
      <c r="E299" s="8">
        <v>43970</v>
      </c>
      <c r="F299" s="293">
        <v>44328</v>
      </c>
      <c r="G299" s="52"/>
      <c r="H299" s="10">
        <f t="shared" si="40"/>
        <v>44693</v>
      </c>
      <c r="I299" s="11">
        <f t="shared" ca="1" si="35"/>
        <v>-3</v>
      </c>
      <c r="J299" s="12" t="str">
        <f t="shared" ca="1" si="37"/>
        <v>OVERDUE</v>
      </c>
      <c r="K299" s="24" t="s">
        <v>964</v>
      </c>
      <c r="L299" s="15"/>
    </row>
    <row r="300" spans="1:12" ht="15" customHeight="1">
      <c r="A300" s="12" t="s">
        <v>5550</v>
      </c>
      <c r="B300" s="24" t="s">
        <v>955</v>
      </c>
      <c r="C300" s="24" t="s">
        <v>956</v>
      </c>
      <c r="D300" s="16" t="s">
        <v>380</v>
      </c>
      <c r="E300" s="8">
        <v>43970</v>
      </c>
      <c r="F300" s="293">
        <v>44328</v>
      </c>
      <c r="G300" s="52"/>
      <c r="H300" s="10">
        <f t="shared" si="40"/>
        <v>44693</v>
      </c>
      <c r="I300" s="11">
        <f t="shared" ca="1" si="35"/>
        <v>-3</v>
      </c>
      <c r="J300" s="12" t="str">
        <f t="shared" ca="1" si="37"/>
        <v>OVERDUE</v>
      </c>
      <c r="K300" s="24" t="s">
        <v>965</v>
      </c>
      <c r="L300" s="15"/>
    </row>
    <row r="301" spans="1:12" ht="25.5">
      <c r="A301" s="12" t="s">
        <v>5551</v>
      </c>
      <c r="B301" s="24" t="s">
        <v>957</v>
      </c>
      <c r="C301" s="24" t="s">
        <v>958</v>
      </c>
      <c r="D301" s="16" t="s">
        <v>380</v>
      </c>
      <c r="E301" s="8">
        <v>43970</v>
      </c>
      <c r="F301" s="293">
        <v>44328</v>
      </c>
      <c r="G301" s="52"/>
      <c r="H301" s="10">
        <f t="shared" si="40"/>
        <v>44693</v>
      </c>
      <c r="I301" s="11">
        <f t="shared" ca="1" si="35"/>
        <v>-3</v>
      </c>
      <c r="J301" s="12" t="str">
        <f t="shared" ca="1" si="37"/>
        <v>OVERDUE</v>
      </c>
      <c r="K301" s="24" t="s">
        <v>966</v>
      </c>
      <c r="L301" s="15"/>
    </row>
    <row r="302" spans="1:12" ht="26.45" customHeight="1">
      <c r="A302" s="12" t="s">
        <v>5552</v>
      </c>
      <c r="B302" s="24" t="s">
        <v>959</v>
      </c>
      <c r="C302" s="24" t="s">
        <v>884</v>
      </c>
      <c r="D302" s="16" t="s">
        <v>380</v>
      </c>
      <c r="E302" s="8">
        <v>43970</v>
      </c>
      <c r="F302" s="293">
        <v>44328</v>
      </c>
      <c r="G302" s="52"/>
      <c r="H302" s="10">
        <f t="shared" si="40"/>
        <v>44693</v>
      </c>
      <c r="I302" s="11">
        <f t="shared" ca="1" si="35"/>
        <v>-3</v>
      </c>
      <c r="J302" s="12" t="str">
        <f t="shared" ca="1" si="37"/>
        <v>OVERDUE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734</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734</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734</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734</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734</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734</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734</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734</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734</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734</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734</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734</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734</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734</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734</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734</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734</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734</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734</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734</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734</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734</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734</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734</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734</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734</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734</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734</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734</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44712.125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A4:B4"/>
    <mergeCell ref="D4:E4"/>
    <mergeCell ref="A5:B5"/>
    <mergeCell ref="A1:B1"/>
    <mergeCell ref="D1:E1"/>
    <mergeCell ref="A2:B2"/>
    <mergeCell ref="D2:E2"/>
    <mergeCell ref="A3:B3"/>
    <mergeCell ref="D3:E3"/>
    <mergeCell ref="E339:G339"/>
    <mergeCell ref="I339:K339"/>
    <mergeCell ref="E340:G340"/>
    <mergeCell ref="I340:K340"/>
    <mergeCell ref="D5:E5"/>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zoomScaleNormal="100" workbookViewId="0">
      <selection activeCell="F5" sqref="F5"/>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6756.4</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6756.4</v>
      </c>
      <c r="J4" s="31"/>
    </row>
    <row r="5" spans="1:12" ht="18" customHeight="1">
      <c r="A5" s="332" t="s">
        <v>77</v>
      </c>
      <c r="B5" s="332"/>
      <c r="C5" s="30" t="s">
        <v>5219</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44696</v>
      </c>
      <c r="G8" s="52"/>
      <c r="H8" s="10">
        <f>F8+1</f>
        <v>44697</v>
      </c>
      <c r="I8" s="11">
        <f t="shared" ref="I8" ca="1" si="0">IF(ISBLANK(H8),"",H8-DATE(YEAR(NOW()),MONTH(NOW()),DAY(NOW())))</f>
        <v>1</v>
      </c>
      <c r="J8" s="12" t="str">
        <f ca="1">IF(I8="","",IF(I8&lt;0,"OVERDUE","NOT DUE"))</f>
        <v>NOT DUE</v>
      </c>
      <c r="K8" s="24" t="s">
        <v>3896</v>
      </c>
      <c r="L8" s="13"/>
    </row>
    <row r="9" spans="1:12" ht="15" customHeight="1">
      <c r="A9" s="274" t="s">
        <v>1080</v>
      </c>
      <c r="B9" s="24" t="s">
        <v>3897</v>
      </c>
      <c r="C9" s="24" t="s">
        <v>3898</v>
      </c>
      <c r="D9" s="16" t="s">
        <v>1</v>
      </c>
      <c r="E9" s="8">
        <v>43970</v>
      </c>
      <c r="F9" s="293">
        <v>44696</v>
      </c>
      <c r="G9" s="52"/>
      <c r="H9" s="10">
        <f t="shared" ref="H9:H10" si="1">F9+1</f>
        <v>44697</v>
      </c>
      <c r="I9" s="11">
        <f ca="1">IF(ISBLANK(H9),"",H9-DATE(YEAR(NOW()),MONTH(NOW()),DAY(NOW())))</f>
        <v>1</v>
      </c>
      <c r="J9" s="12" t="str">
        <f ca="1">IF(I9="","",IF(I9&lt;0,"OVERDUE","NOT DUE"))</f>
        <v>NOT DUE</v>
      </c>
      <c r="K9" s="24"/>
      <c r="L9" s="19"/>
    </row>
    <row r="10" spans="1:12">
      <c r="A10" s="274" t="s">
        <v>1081</v>
      </c>
      <c r="B10" s="24" t="s">
        <v>1070</v>
      </c>
      <c r="C10" s="24" t="s">
        <v>3899</v>
      </c>
      <c r="D10" s="16" t="s">
        <v>1</v>
      </c>
      <c r="E10" s="8">
        <v>43970</v>
      </c>
      <c r="F10" s="293">
        <v>44696</v>
      </c>
      <c r="G10" s="52"/>
      <c r="H10" s="10">
        <f t="shared" si="1"/>
        <v>44697</v>
      </c>
      <c r="I10" s="11">
        <f t="shared" ref="I10:I19" ca="1" si="2">IF(ISBLANK(H10),"",H10-DATE(YEAR(NOW()),MONTH(NOW()),DAY(NOW())))</f>
        <v>1</v>
      </c>
      <c r="J10" s="12" t="str">
        <f t="shared" ref="J10:J71" ca="1" si="3">IF(I10="","",IF(I10&lt;0,"OVERDUE","NOT DUE"))</f>
        <v>NOT DUE</v>
      </c>
      <c r="K10" s="24"/>
      <c r="L10" s="13"/>
    </row>
    <row r="11" spans="1:12" ht="15" customHeight="1">
      <c r="A11" s="274" t="s">
        <v>1082</v>
      </c>
      <c r="B11" s="24" t="s">
        <v>1070</v>
      </c>
      <c r="C11" s="24" t="s">
        <v>1071</v>
      </c>
      <c r="D11" s="16" t="s">
        <v>3900</v>
      </c>
      <c r="E11" s="8">
        <v>43970</v>
      </c>
      <c r="F11" s="293">
        <v>44696</v>
      </c>
      <c r="G11" s="52"/>
      <c r="H11" s="10">
        <f>F11+3</f>
        <v>44699</v>
      </c>
      <c r="I11" s="11">
        <f t="shared" ca="1" si="2"/>
        <v>3</v>
      </c>
      <c r="J11" s="12" t="str">
        <f t="shared" ca="1" si="3"/>
        <v>NOT DUE</v>
      </c>
      <c r="K11" s="24" t="s">
        <v>3901</v>
      </c>
      <c r="L11" s="13"/>
    </row>
    <row r="12" spans="1:12" ht="25.5" customHeight="1">
      <c r="A12" s="274" t="s">
        <v>1083</v>
      </c>
      <c r="B12" s="24" t="s">
        <v>3902</v>
      </c>
      <c r="C12" s="24" t="s">
        <v>3903</v>
      </c>
      <c r="D12" s="16" t="s">
        <v>1</v>
      </c>
      <c r="E12" s="8">
        <v>43970</v>
      </c>
      <c r="F12" s="293">
        <v>44696</v>
      </c>
      <c r="G12" s="52"/>
      <c r="H12" s="10">
        <f>F12+1</f>
        <v>44697</v>
      </c>
      <c r="I12" s="11">
        <f ca="1">IF(ISBLANK(H12),"",H12-DATE(YEAR(NOW()),MONTH(NOW()),DAY(NOW())))</f>
        <v>1</v>
      </c>
      <c r="J12" s="12" t="str">
        <f ca="1">IF(I12="","",IF(I12&lt;0,"OVERDUE","NOT DUE"))</f>
        <v>NOT DUE</v>
      </c>
      <c r="K12" s="24"/>
      <c r="L12" s="13"/>
    </row>
    <row r="13" spans="1:12" ht="15" customHeight="1">
      <c r="A13" s="274" t="s">
        <v>1084</v>
      </c>
      <c r="B13" s="24" t="s">
        <v>3904</v>
      </c>
      <c r="C13" s="24" t="s">
        <v>3905</v>
      </c>
      <c r="D13" s="16" t="s">
        <v>1</v>
      </c>
      <c r="E13" s="8">
        <v>43970</v>
      </c>
      <c r="F13" s="293">
        <v>44696</v>
      </c>
      <c r="G13" s="52"/>
      <c r="H13" s="10">
        <f t="shared" ref="H13:H19" si="4">F13+1</f>
        <v>44697</v>
      </c>
      <c r="I13" s="11">
        <f ca="1">IF(ISBLANK(H13),"",H13-DATE(YEAR(NOW()),MONTH(NOW()),DAY(NOW())))</f>
        <v>1</v>
      </c>
      <c r="J13" s="12" t="str">
        <f ca="1">IF(I13="","",IF(I13&lt;0,"OVERDUE","NOT DUE"))</f>
        <v>NOT DUE</v>
      </c>
      <c r="K13" s="24" t="s">
        <v>592</v>
      </c>
      <c r="L13" s="13"/>
    </row>
    <row r="14" spans="1:12" ht="25.5" customHeight="1">
      <c r="A14" s="274" t="s">
        <v>1085</v>
      </c>
      <c r="B14" s="24" t="s">
        <v>3906</v>
      </c>
      <c r="C14" s="24" t="s">
        <v>3907</v>
      </c>
      <c r="D14" s="16" t="s">
        <v>1</v>
      </c>
      <c r="E14" s="8">
        <v>43970</v>
      </c>
      <c r="F14" s="293">
        <v>44696</v>
      </c>
      <c r="G14" s="52"/>
      <c r="H14" s="10">
        <f t="shared" si="4"/>
        <v>44697</v>
      </c>
      <c r="I14" s="11">
        <f ca="1">IF(ISBLANK(H14),"",H14-DATE(YEAR(NOW()),MONTH(NOW()),DAY(NOW())))</f>
        <v>1</v>
      </c>
      <c r="J14" s="12" t="str">
        <f ca="1">IF(I14="","",IF(I14&lt;0,"OVERDUE","NOT DUE"))</f>
        <v>NOT DUE</v>
      </c>
      <c r="K14" s="24" t="s">
        <v>592</v>
      </c>
      <c r="L14" s="13"/>
    </row>
    <row r="15" spans="1:12" ht="15" customHeight="1">
      <c r="A15" s="274" t="s">
        <v>1086</v>
      </c>
      <c r="B15" s="24" t="s">
        <v>1073</v>
      </c>
      <c r="C15" s="24" t="s">
        <v>1074</v>
      </c>
      <c r="D15" s="16" t="s">
        <v>1</v>
      </c>
      <c r="E15" s="8">
        <v>43970</v>
      </c>
      <c r="F15" s="293">
        <v>44696</v>
      </c>
      <c r="G15" s="52"/>
      <c r="H15" s="10">
        <f t="shared" si="4"/>
        <v>44697</v>
      </c>
      <c r="I15" s="11">
        <f t="shared" ca="1" si="2"/>
        <v>1</v>
      </c>
      <c r="J15" s="12" t="str">
        <f t="shared" ca="1" si="3"/>
        <v>NOT DUE</v>
      </c>
      <c r="K15" s="24" t="s">
        <v>592</v>
      </c>
      <c r="L15" s="13"/>
    </row>
    <row r="16" spans="1:12" ht="15" customHeight="1">
      <c r="A16" s="274" t="s">
        <v>1087</v>
      </c>
      <c r="B16" s="24" t="s">
        <v>1075</v>
      </c>
      <c r="C16" s="24" t="s">
        <v>1079</v>
      </c>
      <c r="D16" s="16" t="s">
        <v>1</v>
      </c>
      <c r="E16" s="8">
        <v>43970</v>
      </c>
      <c r="F16" s="293">
        <v>44696</v>
      </c>
      <c r="G16" s="52"/>
      <c r="H16" s="10">
        <f t="shared" si="4"/>
        <v>44697</v>
      </c>
      <c r="I16" s="11">
        <f t="shared" ca="1" si="2"/>
        <v>1</v>
      </c>
      <c r="J16" s="12" t="str">
        <f t="shared" ca="1" si="3"/>
        <v>NOT DUE</v>
      </c>
      <c r="K16" s="24" t="s">
        <v>592</v>
      </c>
      <c r="L16" s="13"/>
    </row>
    <row r="17" spans="1:12">
      <c r="A17" s="274" t="s">
        <v>1088</v>
      </c>
      <c r="B17" s="24" t="s">
        <v>3908</v>
      </c>
      <c r="C17" s="24" t="s">
        <v>3909</v>
      </c>
      <c r="D17" s="16" t="s">
        <v>1</v>
      </c>
      <c r="E17" s="8">
        <v>43970</v>
      </c>
      <c r="F17" s="293">
        <v>44696</v>
      </c>
      <c r="G17" s="52"/>
      <c r="H17" s="10">
        <f t="shared" si="4"/>
        <v>44697</v>
      </c>
      <c r="I17" s="11">
        <f ca="1">IF(ISBLANK(H17),"",H17-DATE(YEAR(NOW()),MONTH(NOW()),DAY(NOW())))</f>
        <v>1</v>
      </c>
      <c r="J17" s="12" t="str">
        <f ca="1">IF(I17="","",IF(I17&lt;0,"OVERDUE","NOT DUE"))</f>
        <v>NOT DUE</v>
      </c>
      <c r="K17" s="24" t="s">
        <v>592</v>
      </c>
      <c r="L17" s="13"/>
    </row>
    <row r="18" spans="1:12" ht="15" customHeight="1">
      <c r="A18" s="274" t="s">
        <v>1089</v>
      </c>
      <c r="B18" s="24" t="s">
        <v>3910</v>
      </c>
      <c r="C18" s="24" t="s">
        <v>23</v>
      </c>
      <c r="D18" s="16" t="s">
        <v>1</v>
      </c>
      <c r="E18" s="8">
        <v>43970</v>
      </c>
      <c r="F18" s="293">
        <v>44696</v>
      </c>
      <c r="G18" s="52"/>
      <c r="H18" s="10">
        <f t="shared" si="4"/>
        <v>44697</v>
      </c>
      <c r="I18" s="11">
        <f t="shared" ca="1" si="2"/>
        <v>1</v>
      </c>
      <c r="J18" s="12" t="str">
        <f t="shared" ca="1" si="3"/>
        <v>NOT DUE</v>
      </c>
      <c r="K18" s="24" t="s">
        <v>592</v>
      </c>
      <c r="L18" s="15"/>
    </row>
    <row r="19" spans="1:12" ht="15" customHeight="1">
      <c r="A19" s="274" t="s">
        <v>1090</v>
      </c>
      <c r="B19" s="24" t="s">
        <v>3911</v>
      </c>
      <c r="C19" s="24" t="s">
        <v>1076</v>
      </c>
      <c r="D19" s="16" t="s">
        <v>1</v>
      </c>
      <c r="E19" s="8">
        <v>43970</v>
      </c>
      <c r="F19" s="293">
        <v>44696</v>
      </c>
      <c r="G19" s="52"/>
      <c r="H19" s="10">
        <f t="shared" si="4"/>
        <v>44697</v>
      </c>
      <c r="I19" s="11">
        <f t="shared" ca="1" si="2"/>
        <v>1</v>
      </c>
      <c r="J19" s="12" t="str">
        <f t="shared" ca="1" si="3"/>
        <v>NOT DUE</v>
      </c>
      <c r="K19" s="24" t="s">
        <v>592</v>
      </c>
      <c r="L19" s="15"/>
    </row>
    <row r="20" spans="1:12" ht="25.5" customHeight="1">
      <c r="A20" s="12" t="s">
        <v>1091</v>
      </c>
      <c r="B20" s="24" t="s">
        <v>3912</v>
      </c>
      <c r="C20" s="24" t="s">
        <v>3913</v>
      </c>
      <c r="D20" s="16">
        <v>150</v>
      </c>
      <c r="E20" s="8">
        <v>43970</v>
      </c>
      <c r="F20" s="293">
        <v>44681</v>
      </c>
      <c r="G20" s="20">
        <v>6685</v>
      </c>
      <c r="H20" s="17">
        <f t="shared" ref="H20:H25" si="5">IF(I20&lt;=150,$F$5+(I20/24),"error")</f>
        <v>44699.275000000001</v>
      </c>
      <c r="I20" s="18">
        <f t="shared" ref="I20:I26" si="6">D20-($F$4-G20)</f>
        <v>78.600000000000364</v>
      </c>
      <c r="J20" s="12" t="str">
        <f t="shared" si="3"/>
        <v>NOT DUE</v>
      </c>
      <c r="K20" s="24" t="s">
        <v>3914</v>
      </c>
      <c r="L20" s="15"/>
    </row>
    <row r="21" spans="1:12" ht="25.5" customHeight="1">
      <c r="A21" s="12" t="s">
        <v>1092</v>
      </c>
      <c r="B21" s="24" t="s">
        <v>3915</v>
      </c>
      <c r="C21" s="24" t="s">
        <v>3913</v>
      </c>
      <c r="D21" s="16">
        <v>150</v>
      </c>
      <c r="E21" s="8">
        <v>43970</v>
      </c>
      <c r="F21" s="293">
        <v>44681</v>
      </c>
      <c r="G21" s="20">
        <v>6685</v>
      </c>
      <c r="H21" s="17">
        <f t="shared" si="5"/>
        <v>44699.275000000001</v>
      </c>
      <c r="I21" s="18">
        <f t="shared" si="6"/>
        <v>78.600000000000364</v>
      </c>
      <c r="J21" s="12" t="str">
        <f t="shared" si="3"/>
        <v>NOT DUE</v>
      </c>
      <c r="K21" s="24" t="s">
        <v>3914</v>
      </c>
      <c r="L21" s="15"/>
    </row>
    <row r="22" spans="1:12" ht="25.5" customHeight="1">
      <c r="A22" s="12" t="s">
        <v>1093</v>
      </c>
      <c r="B22" s="24" t="s">
        <v>3916</v>
      </c>
      <c r="C22" s="24" t="s">
        <v>3913</v>
      </c>
      <c r="D22" s="16">
        <v>150</v>
      </c>
      <c r="E22" s="8">
        <v>43970</v>
      </c>
      <c r="F22" s="293">
        <v>44681</v>
      </c>
      <c r="G22" s="20">
        <v>6685</v>
      </c>
      <c r="H22" s="17">
        <f t="shared" si="5"/>
        <v>44699.275000000001</v>
      </c>
      <c r="I22" s="18">
        <f t="shared" si="6"/>
        <v>78.600000000000364</v>
      </c>
      <c r="J22" s="12" t="str">
        <f t="shared" si="3"/>
        <v>NOT DUE</v>
      </c>
      <c r="K22" s="24" t="s">
        <v>3914</v>
      </c>
      <c r="L22" s="15"/>
    </row>
    <row r="23" spans="1:12" ht="25.5" customHeight="1">
      <c r="A23" s="12" t="s">
        <v>1094</v>
      </c>
      <c r="B23" s="24" t="s">
        <v>3917</v>
      </c>
      <c r="C23" s="24" t="s">
        <v>3918</v>
      </c>
      <c r="D23" s="16">
        <v>150</v>
      </c>
      <c r="E23" s="8">
        <v>43970</v>
      </c>
      <c r="F23" s="293">
        <v>44681</v>
      </c>
      <c r="G23" s="20">
        <v>6685</v>
      </c>
      <c r="H23" s="17">
        <f t="shared" si="5"/>
        <v>44699.275000000001</v>
      </c>
      <c r="I23" s="18">
        <f t="shared" si="6"/>
        <v>78.600000000000364</v>
      </c>
      <c r="J23" s="12" t="str">
        <f t="shared" si="3"/>
        <v>NOT DUE</v>
      </c>
      <c r="K23" s="24" t="s">
        <v>3914</v>
      </c>
      <c r="L23" s="15"/>
    </row>
    <row r="24" spans="1:12" ht="25.5" customHeight="1">
      <c r="A24" s="12" t="s">
        <v>1095</v>
      </c>
      <c r="B24" s="24" t="s">
        <v>3919</v>
      </c>
      <c r="C24" s="24" t="s">
        <v>3913</v>
      </c>
      <c r="D24" s="16">
        <v>150</v>
      </c>
      <c r="E24" s="8">
        <v>43970</v>
      </c>
      <c r="F24" s="293">
        <v>44681</v>
      </c>
      <c r="G24" s="20">
        <v>6685</v>
      </c>
      <c r="H24" s="17">
        <f t="shared" si="5"/>
        <v>44699.275000000001</v>
      </c>
      <c r="I24" s="18">
        <f t="shared" si="6"/>
        <v>78.600000000000364</v>
      </c>
      <c r="J24" s="12" t="str">
        <f t="shared" si="3"/>
        <v>NOT DUE</v>
      </c>
      <c r="K24" s="24" t="s">
        <v>3914</v>
      </c>
      <c r="L24" s="15"/>
    </row>
    <row r="25" spans="1:12" ht="25.5" customHeight="1">
      <c r="A25" s="12" t="s">
        <v>1096</v>
      </c>
      <c r="B25" s="24" t="s">
        <v>3920</v>
      </c>
      <c r="C25" s="24" t="s">
        <v>3921</v>
      </c>
      <c r="D25" s="16">
        <v>150</v>
      </c>
      <c r="E25" s="8">
        <v>43970</v>
      </c>
      <c r="F25" s="293">
        <v>44681</v>
      </c>
      <c r="G25" s="20">
        <v>6685</v>
      </c>
      <c r="H25" s="17">
        <f t="shared" si="5"/>
        <v>44699.275000000001</v>
      </c>
      <c r="I25" s="18">
        <f t="shared" si="6"/>
        <v>78.600000000000364</v>
      </c>
      <c r="J25" s="12" t="str">
        <f t="shared" si="3"/>
        <v>NOT DUE</v>
      </c>
      <c r="K25" s="24" t="s">
        <v>3914</v>
      </c>
      <c r="L25" s="15"/>
    </row>
    <row r="26" spans="1:12" ht="21" customHeight="1">
      <c r="A26" s="12" t="s">
        <v>1097</v>
      </c>
      <c r="B26" s="24" t="s">
        <v>3922</v>
      </c>
      <c r="C26" s="24" t="s">
        <v>3923</v>
      </c>
      <c r="D26" s="16">
        <v>150</v>
      </c>
      <c r="E26" s="8">
        <v>43970</v>
      </c>
      <c r="F26" s="293">
        <v>44681</v>
      </c>
      <c r="G26" s="20">
        <v>6685</v>
      </c>
      <c r="H26" s="17">
        <f>IF(I26&lt;=150,$F$5+(I26/24),"error")</f>
        <v>44699.275000000001</v>
      </c>
      <c r="I26" s="18">
        <f t="shared" si="6"/>
        <v>78.600000000000364</v>
      </c>
      <c r="J26" s="12" t="str">
        <f t="shared" si="3"/>
        <v>NOT DUE</v>
      </c>
      <c r="K26" s="24"/>
      <c r="L26" s="15"/>
    </row>
    <row r="27" spans="1:12" ht="26.45" customHeight="1">
      <c r="A27" s="277" t="s">
        <v>1098</v>
      </c>
      <c r="B27" s="24" t="s">
        <v>3924</v>
      </c>
      <c r="C27" s="24" t="s">
        <v>544</v>
      </c>
      <c r="D27" s="16" t="s">
        <v>4</v>
      </c>
      <c r="E27" s="8">
        <v>43970</v>
      </c>
      <c r="F27" s="293">
        <v>44679</v>
      </c>
      <c r="G27" s="52"/>
      <c r="H27" s="10">
        <f>F27+30</f>
        <v>44709</v>
      </c>
      <c r="I27" s="11">
        <f ca="1">IF(ISBLANK(H27),"",H27-DATE(YEAR(NOW()),MONTH(NOW()),DAY(NOW())))</f>
        <v>13</v>
      </c>
      <c r="J27" s="12" t="str">
        <f ca="1">IF(I27="","",IF(I27&lt;0,"OVERDUE","NOT DUE"))</f>
        <v>NOT DUE</v>
      </c>
      <c r="K27" s="24" t="s">
        <v>3925</v>
      </c>
      <c r="L27" s="15"/>
    </row>
    <row r="28" spans="1:12" ht="25.5" customHeight="1">
      <c r="A28" s="277" t="s">
        <v>1099</v>
      </c>
      <c r="B28" s="24" t="s">
        <v>3926</v>
      </c>
      <c r="C28" s="24" t="s">
        <v>544</v>
      </c>
      <c r="D28" s="16" t="s">
        <v>4</v>
      </c>
      <c r="E28" s="8">
        <v>43970</v>
      </c>
      <c r="F28" s="293">
        <v>44679</v>
      </c>
      <c r="G28" s="52"/>
      <c r="H28" s="10">
        <f t="shared" ref="H28:H39" si="7">F28+30</f>
        <v>44709</v>
      </c>
      <c r="I28" s="11">
        <f t="shared" ref="I28:I39" ca="1" si="8">IF(ISBLANK(H28),"",H28-DATE(YEAR(NOW()),MONTH(NOW()),DAY(NOW())))</f>
        <v>13</v>
      </c>
      <c r="J28" s="12" t="str">
        <f ca="1">IF(I28="","",IF(I28&lt;0,"OVERDUE","NOT DUE"))</f>
        <v>NOT DUE</v>
      </c>
      <c r="K28" s="24" t="s">
        <v>3925</v>
      </c>
      <c r="L28" s="15"/>
    </row>
    <row r="29" spans="1:12" ht="25.5" customHeight="1">
      <c r="A29" s="277" t="s">
        <v>1100</v>
      </c>
      <c r="B29" s="24" t="s">
        <v>3906</v>
      </c>
      <c r="C29" s="24" t="s">
        <v>3927</v>
      </c>
      <c r="D29" s="16" t="s">
        <v>4</v>
      </c>
      <c r="E29" s="8">
        <v>43970</v>
      </c>
      <c r="F29" s="293">
        <v>44679</v>
      </c>
      <c r="G29" s="52"/>
      <c r="H29" s="10">
        <f t="shared" si="7"/>
        <v>44709</v>
      </c>
      <c r="I29" s="11">
        <f t="shared" ca="1" si="8"/>
        <v>13</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44679</v>
      </c>
      <c r="G30" s="52"/>
      <c r="H30" s="10">
        <f t="shared" si="7"/>
        <v>44709</v>
      </c>
      <c r="I30" s="11">
        <f t="shared" ca="1" si="8"/>
        <v>13</v>
      </c>
      <c r="J30" s="12" t="str">
        <f t="shared" ca="1" si="9"/>
        <v>NOT DUE</v>
      </c>
      <c r="K30" s="24" t="s">
        <v>3928</v>
      </c>
      <c r="L30" s="15"/>
    </row>
    <row r="31" spans="1:12" ht="15" customHeight="1">
      <c r="A31" s="277" t="s">
        <v>1102</v>
      </c>
      <c r="B31" s="24" t="s">
        <v>3930</v>
      </c>
      <c r="C31" s="24" t="s">
        <v>3931</v>
      </c>
      <c r="D31" s="16" t="s">
        <v>4</v>
      </c>
      <c r="E31" s="8">
        <v>43970</v>
      </c>
      <c r="F31" s="293">
        <v>44679</v>
      </c>
      <c r="G31" s="52"/>
      <c r="H31" s="10">
        <f t="shared" si="7"/>
        <v>44709</v>
      </c>
      <c r="I31" s="11">
        <f t="shared" ca="1" si="8"/>
        <v>13</v>
      </c>
      <c r="J31" s="12" t="str">
        <f t="shared" ca="1" si="9"/>
        <v>NOT DUE</v>
      </c>
      <c r="K31" s="24" t="s">
        <v>3932</v>
      </c>
      <c r="L31" s="15"/>
    </row>
    <row r="32" spans="1:12" ht="25.5" customHeight="1">
      <c r="A32" s="277" t="s">
        <v>1103</v>
      </c>
      <c r="B32" s="24" t="s">
        <v>3933</v>
      </c>
      <c r="C32" s="24" t="s">
        <v>3934</v>
      </c>
      <c r="D32" s="16" t="s">
        <v>4</v>
      </c>
      <c r="E32" s="8">
        <v>43970</v>
      </c>
      <c r="F32" s="293">
        <v>44679</v>
      </c>
      <c r="G32" s="52"/>
      <c r="H32" s="10">
        <f t="shared" si="7"/>
        <v>44709</v>
      </c>
      <c r="I32" s="11">
        <f t="shared" ca="1" si="8"/>
        <v>13</v>
      </c>
      <c r="J32" s="12" t="str">
        <f t="shared" ca="1" si="9"/>
        <v>NOT DUE</v>
      </c>
      <c r="K32" s="24" t="s">
        <v>3935</v>
      </c>
      <c r="L32" s="15"/>
    </row>
    <row r="33" spans="1:12" ht="25.5" customHeight="1">
      <c r="A33" s="277" t="s">
        <v>1104</v>
      </c>
      <c r="B33" s="24" t="s">
        <v>3933</v>
      </c>
      <c r="C33" s="24" t="s">
        <v>3936</v>
      </c>
      <c r="D33" s="16" t="s">
        <v>4</v>
      </c>
      <c r="E33" s="8">
        <v>43970</v>
      </c>
      <c r="F33" s="293">
        <v>44679</v>
      </c>
      <c r="G33" s="52"/>
      <c r="H33" s="10">
        <f t="shared" si="7"/>
        <v>44709</v>
      </c>
      <c r="I33" s="11">
        <f t="shared" ca="1" si="8"/>
        <v>13</v>
      </c>
      <c r="J33" s="12" t="str">
        <f t="shared" ca="1" si="9"/>
        <v>NOT DUE</v>
      </c>
      <c r="K33" s="24" t="s">
        <v>3935</v>
      </c>
      <c r="L33" s="15"/>
    </row>
    <row r="34" spans="1:12" ht="25.5" customHeight="1">
      <c r="A34" s="277" t="s">
        <v>1105</v>
      </c>
      <c r="B34" s="24" t="s">
        <v>3933</v>
      </c>
      <c r="C34" s="24" t="s">
        <v>3937</v>
      </c>
      <c r="D34" s="16" t="s">
        <v>4</v>
      </c>
      <c r="E34" s="8">
        <v>43970</v>
      </c>
      <c r="F34" s="293">
        <v>44679</v>
      </c>
      <c r="G34" s="52"/>
      <c r="H34" s="10">
        <f t="shared" si="7"/>
        <v>44709</v>
      </c>
      <c r="I34" s="11">
        <f t="shared" ca="1" si="8"/>
        <v>13</v>
      </c>
      <c r="J34" s="12" t="str">
        <f t="shared" ca="1" si="9"/>
        <v>NOT DUE</v>
      </c>
      <c r="K34" s="24" t="s">
        <v>3935</v>
      </c>
      <c r="L34" s="15"/>
    </row>
    <row r="35" spans="1:12" ht="25.5" customHeight="1">
      <c r="A35" s="277" t="s">
        <v>1106</v>
      </c>
      <c r="B35" s="24" t="s">
        <v>3933</v>
      </c>
      <c r="C35" s="24" t="s">
        <v>3938</v>
      </c>
      <c r="D35" s="16" t="s">
        <v>4</v>
      </c>
      <c r="E35" s="8">
        <v>43970</v>
      </c>
      <c r="F35" s="293">
        <v>44679</v>
      </c>
      <c r="G35" s="52"/>
      <c r="H35" s="10">
        <f t="shared" si="7"/>
        <v>44709</v>
      </c>
      <c r="I35" s="11">
        <f t="shared" ca="1" si="8"/>
        <v>13</v>
      </c>
      <c r="J35" s="12" t="str">
        <f t="shared" ca="1" si="9"/>
        <v>NOT DUE</v>
      </c>
      <c r="K35" s="24" t="s">
        <v>3935</v>
      </c>
      <c r="L35" s="15"/>
    </row>
    <row r="36" spans="1:12" ht="25.5" customHeight="1">
      <c r="A36" s="277" t="s">
        <v>1107</v>
      </c>
      <c r="B36" s="24" t="s">
        <v>3933</v>
      </c>
      <c r="C36" s="24" t="s">
        <v>3939</v>
      </c>
      <c r="D36" s="16" t="s">
        <v>4</v>
      </c>
      <c r="E36" s="8">
        <v>43970</v>
      </c>
      <c r="F36" s="293">
        <v>44679</v>
      </c>
      <c r="G36" s="52"/>
      <c r="H36" s="10">
        <f t="shared" si="7"/>
        <v>44709</v>
      </c>
      <c r="I36" s="11">
        <f t="shared" ca="1" si="8"/>
        <v>13</v>
      </c>
      <c r="J36" s="12" t="str">
        <f t="shared" ca="1" si="9"/>
        <v>NOT DUE</v>
      </c>
      <c r="K36" s="24" t="s">
        <v>3935</v>
      </c>
      <c r="L36" s="15"/>
    </row>
    <row r="37" spans="1:12" ht="25.5" customHeight="1">
      <c r="A37" s="277" t="s">
        <v>1108</v>
      </c>
      <c r="B37" s="24" t="s">
        <v>3933</v>
      </c>
      <c r="C37" s="24" t="s">
        <v>3940</v>
      </c>
      <c r="D37" s="16" t="s">
        <v>4</v>
      </c>
      <c r="E37" s="8">
        <v>43970</v>
      </c>
      <c r="F37" s="293">
        <v>44679</v>
      </c>
      <c r="G37" s="52"/>
      <c r="H37" s="10">
        <f t="shared" si="7"/>
        <v>44709</v>
      </c>
      <c r="I37" s="11">
        <f t="shared" ca="1" si="8"/>
        <v>13</v>
      </c>
      <c r="J37" s="12" t="str">
        <f t="shared" ca="1" si="9"/>
        <v>NOT DUE</v>
      </c>
      <c r="K37" s="24" t="s">
        <v>3935</v>
      </c>
      <c r="L37" s="15"/>
    </row>
    <row r="38" spans="1:12" ht="25.5" customHeight="1">
      <c r="A38" s="277" t="s">
        <v>1109</v>
      </c>
      <c r="B38" s="24" t="s">
        <v>3933</v>
      </c>
      <c r="C38" s="24" t="s">
        <v>1072</v>
      </c>
      <c r="D38" s="16" t="s">
        <v>4</v>
      </c>
      <c r="E38" s="8">
        <v>43970</v>
      </c>
      <c r="F38" s="293">
        <v>44679</v>
      </c>
      <c r="G38" s="52"/>
      <c r="H38" s="10">
        <f t="shared" si="7"/>
        <v>44709</v>
      </c>
      <c r="I38" s="11">
        <f t="shared" ca="1" si="8"/>
        <v>13</v>
      </c>
      <c r="J38" s="12" t="str">
        <f t="shared" ca="1" si="9"/>
        <v>NOT DUE</v>
      </c>
      <c r="K38" s="24" t="s">
        <v>3935</v>
      </c>
      <c r="L38" s="15"/>
    </row>
    <row r="39" spans="1:12" ht="25.5" customHeight="1">
      <c r="A39" s="277" t="s">
        <v>1110</v>
      </c>
      <c r="B39" s="24" t="s">
        <v>3933</v>
      </c>
      <c r="C39" s="24" t="s">
        <v>3941</v>
      </c>
      <c r="D39" s="16" t="s">
        <v>4</v>
      </c>
      <c r="E39" s="8">
        <v>43970</v>
      </c>
      <c r="F39" s="293">
        <v>44679</v>
      </c>
      <c r="G39" s="52"/>
      <c r="H39" s="10">
        <f t="shared" si="7"/>
        <v>44709</v>
      </c>
      <c r="I39" s="11">
        <f t="shared" ca="1" si="8"/>
        <v>13</v>
      </c>
      <c r="J39" s="12" t="str">
        <f t="shared" ca="1" si="9"/>
        <v>NOT DUE</v>
      </c>
      <c r="K39" s="24" t="s">
        <v>3935</v>
      </c>
      <c r="L39" s="15"/>
    </row>
    <row r="40" spans="1:12">
      <c r="A40" s="12" t="s">
        <v>1111</v>
      </c>
      <c r="B40" s="24" t="s">
        <v>3942</v>
      </c>
      <c r="C40" s="24" t="s">
        <v>392</v>
      </c>
      <c r="D40" s="16" t="s">
        <v>3943</v>
      </c>
      <c r="E40" s="8">
        <v>43970</v>
      </c>
      <c r="F40" s="8">
        <v>44670</v>
      </c>
      <c r="G40" s="52"/>
      <c r="H40" s="10">
        <f>F40+60</f>
        <v>44730</v>
      </c>
      <c r="I40" s="11">
        <f ca="1">IF(ISBLANK(H40),"",H40-DATE(YEAR(NOW()),MONTH(NOW()),DAY(NOW())))</f>
        <v>34</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38</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40</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40</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40</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40</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40</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40</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40</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40</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40</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40</v>
      </c>
      <c r="J51" s="12" t="str">
        <f t="shared" ca="1" si="3"/>
        <v>NOT DUE</v>
      </c>
      <c r="K51" s="24" t="s">
        <v>3965</v>
      </c>
      <c r="L51" s="15"/>
    </row>
    <row r="52" spans="1:12" ht="26.45" customHeight="1">
      <c r="A52" s="12" t="s">
        <v>1123</v>
      </c>
      <c r="B52" s="24" t="s">
        <v>3964</v>
      </c>
      <c r="C52" s="24" t="s">
        <v>3966</v>
      </c>
      <c r="D52" s="16" t="s">
        <v>3</v>
      </c>
      <c r="E52" s="8">
        <v>43970</v>
      </c>
      <c r="F52" s="293">
        <v>44672</v>
      </c>
      <c r="G52" s="52"/>
      <c r="H52" s="10">
        <f>F52+182</f>
        <v>44854</v>
      </c>
      <c r="I52" s="11">
        <f t="shared" ca="1" si="11"/>
        <v>158</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11</v>
      </c>
      <c r="J53" s="12" t="str">
        <f ca="1">IF(I53="","",IF(I53&lt;0,"OVERDUE","NOT DUE"))</f>
        <v>NOT DUE</v>
      </c>
      <c r="K53" s="24"/>
      <c r="L53" s="15"/>
    </row>
    <row r="54" spans="1:12">
      <c r="A54" s="12" t="s">
        <v>1125</v>
      </c>
      <c r="B54" s="24" t="s">
        <v>1126</v>
      </c>
      <c r="C54" s="24" t="s">
        <v>3968</v>
      </c>
      <c r="D54" s="16" t="s">
        <v>3</v>
      </c>
      <c r="E54" s="8">
        <v>43970</v>
      </c>
      <c r="F54" s="293">
        <v>44672</v>
      </c>
      <c r="G54" s="52"/>
      <c r="H54" s="10">
        <f>F54+182</f>
        <v>44854</v>
      </c>
      <c r="I54" s="11">
        <f ca="1">IF(ISBLANK(H54),"",H54-DATE(YEAR(NOW()),MONTH(NOW()),DAY(NOW())))</f>
        <v>158</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34</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40</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34</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34</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102</v>
      </c>
      <c r="J59" s="12" t="str">
        <f ca="1">IF(I59="","",IF(I59&lt;0,"OVERDUE","NOT DUE"))</f>
        <v>NOT DUE</v>
      </c>
      <c r="K59" s="24"/>
      <c r="L59" s="15"/>
    </row>
    <row r="60" spans="1:12" ht="53.25" customHeight="1">
      <c r="A60" s="12" t="s">
        <v>3985</v>
      </c>
      <c r="B60" s="24" t="s">
        <v>3977</v>
      </c>
      <c r="C60" s="24" t="s">
        <v>1077</v>
      </c>
      <c r="D60" s="16" t="s">
        <v>3</v>
      </c>
      <c r="E60" s="8">
        <v>43970</v>
      </c>
      <c r="F60" s="293">
        <v>44672</v>
      </c>
      <c r="G60" s="52"/>
      <c r="H60" s="10">
        <f t="shared" ref="H60:H63" si="14">F60+182</f>
        <v>44854</v>
      </c>
      <c r="I60" s="11">
        <f t="shared" ref="I60:I63" ca="1" si="15">IF(ISBLANK(H60),"",H60-DATE(YEAR(NOW()),MONTH(NOW()),DAY(NOW())))</f>
        <v>158</v>
      </c>
      <c r="J60" s="12" t="str">
        <f t="shared" ref="J60:J63" ca="1" si="16">IF(I60="","",IF(I60&lt;0,"OVERDUE","NOT DUE"))</f>
        <v>NOT DUE</v>
      </c>
      <c r="K60" s="24"/>
      <c r="L60" s="15"/>
    </row>
    <row r="61" spans="1:12">
      <c r="A61" s="12" t="s">
        <v>3987</v>
      </c>
      <c r="B61" s="24" t="s">
        <v>3979</v>
      </c>
      <c r="C61" s="24" t="s">
        <v>3980</v>
      </c>
      <c r="D61" s="16" t="s">
        <v>3</v>
      </c>
      <c r="E61" s="8">
        <v>43970</v>
      </c>
      <c r="F61" s="293">
        <v>44672</v>
      </c>
      <c r="G61" s="52"/>
      <c r="H61" s="10">
        <f t="shared" si="14"/>
        <v>44854</v>
      </c>
      <c r="I61" s="11">
        <f t="shared" ca="1" si="15"/>
        <v>158</v>
      </c>
      <c r="J61" s="12" t="str">
        <f t="shared" ca="1" si="16"/>
        <v>NOT DUE</v>
      </c>
      <c r="K61" s="24" t="s">
        <v>3981</v>
      </c>
      <c r="L61" s="15"/>
    </row>
    <row r="62" spans="1:12">
      <c r="A62" s="12" t="s">
        <v>3991</v>
      </c>
      <c r="B62" s="24" t="s">
        <v>3983</v>
      </c>
      <c r="C62" s="24" t="s">
        <v>3980</v>
      </c>
      <c r="D62" s="16" t="s">
        <v>3</v>
      </c>
      <c r="E62" s="8">
        <v>43970</v>
      </c>
      <c r="F62" s="293">
        <v>44672</v>
      </c>
      <c r="G62" s="52"/>
      <c r="H62" s="10">
        <f t="shared" si="14"/>
        <v>44854</v>
      </c>
      <c r="I62" s="11">
        <f t="shared" ca="1" si="15"/>
        <v>158</v>
      </c>
      <c r="J62" s="12" t="str">
        <f t="shared" ca="1" si="16"/>
        <v>NOT DUE</v>
      </c>
      <c r="K62" s="24" t="s">
        <v>3984</v>
      </c>
      <c r="L62" s="15"/>
    </row>
    <row r="63" spans="1:12" ht="25.5">
      <c r="A63" s="12" t="s">
        <v>3993</v>
      </c>
      <c r="B63" s="24" t="s">
        <v>3986</v>
      </c>
      <c r="C63" s="24" t="s">
        <v>3980</v>
      </c>
      <c r="D63" s="16" t="s">
        <v>3</v>
      </c>
      <c r="E63" s="8">
        <v>43970</v>
      </c>
      <c r="F63" s="293">
        <v>44672</v>
      </c>
      <c r="G63" s="52"/>
      <c r="H63" s="10">
        <f t="shared" si="14"/>
        <v>44854</v>
      </c>
      <c r="I63" s="11">
        <f t="shared" ca="1" si="15"/>
        <v>158</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283</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283</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283</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283</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4</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4</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60"/>
      <c r="J82" s="360"/>
      <c r="K82" s="360"/>
    </row>
  </sheetData>
  <sheetProtection selectLockedCells="1"/>
  <autoFilter ref="I5:I75"/>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topLeftCell="A25"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2062</v>
      </c>
    </row>
    <row r="5" spans="1:12" ht="18" customHeight="1">
      <c r="A5" s="332" t="s">
        <v>77</v>
      </c>
      <c r="B5" s="332"/>
      <c r="C5" s="30" t="s">
        <v>5214</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44775.625</v>
      </c>
      <c r="I8" s="18">
        <f t="shared" ref="I8:I30" si="0">D8-($F$4-G8)</f>
        <v>1911</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44775.625</v>
      </c>
      <c r="I9" s="18">
        <f t="shared" si="0"/>
        <v>1911</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44775.625</v>
      </c>
      <c r="I10" s="18">
        <f t="shared" si="0"/>
        <v>1911</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44858.958333333336</v>
      </c>
      <c r="I11" s="18">
        <f t="shared" si="0"/>
        <v>3911</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44858.958333333336</v>
      </c>
      <c r="I12" s="18">
        <f t="shared" si="0"/>
        <v>3911</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44858.958333333336</v>
      </c>
      <c r="I13" s="18">
        <f t="shared" si="0"/>
        <v>3911</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44843.416666666664</v>
      </c>
      <c r="I14" s="18">
        <f t="shared" si="0"/>
        <v>3538</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44858.958333333336</v>
      </c>
      <c r="I15" s="18">
        <f t="shared" si="0"/>
        <v>3911</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44843.416666666664</v>
      </c>
      <c r="I16" s="18">
        <f t="shared" si="0"/>
        <v>3538</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44843.416666666664</v>
      </c>
      <c r="I17" s="18">
        <f t="shared" si="0"/>
        <v>3538</v>
      </c>
      <c r="J17" s="12" t="str">
        <f t="shared" si="2"/>
        <v>NOT DUE</v>
      </c>
      <c r="K17" s="24" t="s">
        <v>3722</v>
      </c>
      <c r="L17" s="13"/>
    </row>
    <row r="18" spans="1:12" ht="26.45" customHeight="1">
      <c r="A18" s="12" t="s">
        <v>1424</v>
      </c>
      <c r="B18" s="24" t="s">
        <v>3664</v>
      </c>
      <c r="C18" s="24" t="s">
        <v>3665</v>
      </c>
      <c r="D18" s="34" t="s">
        <v>4</v>
      </c>
      <c r="E18" s="8">
        <v>43970</v>
      </c>
      <c r="F18" s="293">
        <v>44674</v>
      </c>
      <c r="G18" s="52"/>
      <c r="H18" s="10">
        <f>F18+30</f>
        <v>44704</v>
      </c>
      <c r="I18" s="11">
        <f t="shared" ref="I18:I24" ca="1" si="4">IF(ISBLANK(H18),"",H18-DATE(YEAR(NOW()),MONTH(NOW()),DAY(NOW())))</f>
        <v>8</v>
      </c>
      <c r="J18" s="12" t="str">
        <f t="shared" ca="1" si="2"/>
        <v>NOT DUE</v>
      </c>
      <c r="K18" s="24" t="s">
        <v>3723</v>
      </c>
      <c r="L18" s="13"/>
    </row>
    <row r="19" spans="1:12">
      <c r="A19" s="12" t="s">
        <v>1425</v>
      </c>
      <c r="B19" s="24" t="s">
        <v>3666</v>
      </c>
      <c r="C19" s="24" t="s">
        <v>3667</v>
      </c>
      <c r="D19" s="34" t="s">
        <v>4</v>
      </c>
      <c r="E19" s="8">
        <v>43970</v>
      </c>
      <c r="F19" s="293">
        <v>44677</v>
      </c>
      <c r="G19" s="52"/>
      <c r="H19" s="10">
        <f>F19+30</f>
        <v>44707</v>
      </c>
      <c r="I19" s="11">
        <f t="shared" ca="1" si="4"/>
        <v>11</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44843.416666666664</v>
      </c>
      <c r="I20" s="18">
        <f t="shared" si="0"/>
        <v>3538</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23</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4</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45010.083333333336</v>
      </c>
      <c r="I23" s="18">
        <f t="shared" si="0"/>
        <v>7538</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4</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44843.416666666664</v>
      </c>
      <c r="I25" s="18">
        <f t="shared" si="0"/>
        <v>3538</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45010.083333333336</v>
      </c>
      <c r="I26" s="18">
        <f t="shared" si="0"/>
        <v>7538</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44843.416666666664</v>
      </c>
      <c r="I27" s="18">
        <f t="shared" si="0"/>
        <v>3538</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44843.416666666664</v>
      </c>
      <c r="I28" s="18">
        <f t="shared" si="0"/>
        <v>3538</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44843.416666666664</v>
      </c>
      <c r="I29" s="18">
        <f t="shared" si="0"/>
        <v>3538</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45010.083333333336</v>
      </c>
      <c r="I30" s="18">
        <f t="shared" si="0"/>
        <v>7538</v>
      </c>
      <c r="J30" s="12" t="str">
        <f t="shared" si="2"/>
        <v>NOT DUE</v>
      </c>
      <c r="K30" s="24" t="s">
        <v>3731</v>
      </c>
      <c r="L30" s="15"/>
    </row>
    <row r="31" spans="1:12" ht="19.5" customHeight="1">
      <c r="A31" s="12" t="s">
        <v>1437</v>
      </c>
      <c r="B31" s="24" t="s">
        <v>3686</v>
      </c>
      <c r="C31" s="24" t="s">
        <v>1371</v>
      </c>
      <c r="D31" s="34" t="s">
        <v>4</v>
      </c>
      <c r="E31" s="8">
        <v>43970</v>
      </c>
      <c r="F31" s="8">
        <v>44680</v>
      </c>
      <c r="G31" s="52"/>
      <c r="H31" s="10">
        <f>F31+30</f>
        <v>44710</v>
      </c>
      <c r="I31" s="11">
        <f t="shared" ref="I31:I55" ca="1" si="6">IF(ISBLANK(H31),"",H31-DATE(YEAR(NOW()),MONTH(NOW()),DAY(NOW())))</f>
        <v>14</v>
      </c>
      <c r="J31" s="12" t="str">
        <f t="shared" ca="1" si="2"/>
        <v>NOT DUE</v>
      </c>
      <c r="K31" s="24" t="s">
        <v>3732</v>
      </c>
      <c r="L31" s="13"/>
    </row>
    <row r="32" spans="1:12" ht="19.5" customHeight="1">
      <c r="A32" s="12" t="s">
        <v>1438</v>
      </c>
      <c r="B32" s="24" t="s">
        <v>3687</v>
      </c>
      <c r="C32" s="24" t="s">
        <v>3682</v>
      </c>
      <c r="D32" s="34" t="s">
        <v>4</v>
      </c>
      <c r="E32" s="8">
        <v>43970</v>
      </c>
      <c r="F32" s="293">
        <v>44680</v>
      </c>
      <c r="G32" s="52"/>
      <c r="H32" s="10">
        <f t="shared" ref="H32:H36" si="7">F32+30</f>
        <v>44710</v>
      </c>
      <c r="I32" s="11">
        <f t="shared" ca="1" si="6"/>
        <v>14</v>
      </c>
      <c r="J32" s="12" t="str">
        <f t="shared" ca="1" si="2"/>
        <v>NOT DUE</v>
      </c>
      <c r="K32" s="24" t="s">
        <v>3733</v>
      </c>
      <c r="L32" s="13"/>
    </row>
    <row r="33" spans="1:12" ht="19.5" customHeight="1">
      <c r="A33" s="12" t="s">
        <v>1439</v>
      </c>
      <c r="B33" s="24" t="s">
        <v>3697</v>
      </c>
      <c r="C33" s="24" t="s">
        <v>3682</v>
      </c>
      <c r="D33" s="34" t="s">
        <v>4</v>
      </c>
      <c r="E33" s="8">
        <v>43970</v>
      </c>
      <c r="F33" s="293">
        <v>44680</v>
      </c>
      <c r="G33" s="52"/>
      <c r="H33" s="10">
        <f t="shared" si="7"/>
        <v>44710</v>
      </c>
      <c r="I33" s="11">
        <f t="shared" ca="1" si="6"/>
        <v>14</v>
      </c>
      <c r="J33" s="12" t="str">
        <f t="shared" ca="1" si="2"/>
        <v>NOT DUE</v>
      </c>
      <c r="K33" s="24" t="s">
        <v>3730</v>
      </c>
      <c r="L33" s="13"/>
    </row>
    <row r="34" spans="1:12" ht="19.5" customHeight="1">
      <c r="A34" s="12" t="s">
        <v>1440</v>
      </c>
      <c r="B34" s="24" t="s">
        <v>3698</v>
      </c>
      <c r="C34" s="24" t="s">
        <v>1370</v>
      </c>
      <c r="D34" s="34" t="s">
        <v>4</v>
      </c>
      <c r="E34" s="8">
        <v>43970</v>
      </c>
      <c r="F34" s="293">
        <v>44680</v>
      </c>
      <c r="G34" s="52"/>
      <c r="H34" s="10">
        <f t="shared" si="7"/>
        <v>44710</v>
      </c>
      <c r="I34" s="11">
        <f t="shared" ca="1" si="6"/>
        <v>14</v>
      </c>
      <c r="J34" s="12" t="str">
        <f t="shared" ca="1" si="2"/>
        <v>NOT DUE</v>
      </c>
      <c r="K34" s="24"/>
      <c r="L34" s="13"/>
    </row>
    <row r="35" spans="1:12" ht="24.75" customHeight="1">
      <c r="A35" s="12" t="s">
        <v>1441</v>
      </c>
      <c r="B35" s="24" t="s">
        <v>3699</v>
      </c>
      <c r="C35" s="24" t="s">
        <v>1370</v>
      </c>
      <c r="D35" s="34" t="s">
        <v>4</v>
      </c>
      <c r="E35" s="8">
        <v>43970</v>
      </c>
      <c r="F35" s="293">
        <v>44680</v>
      </c>
      <c r="G35" s="52"/>
      <c r="H35" s="10">
        <f t="shared" si="7"/>
        <v>44710</v>
      </c>
      <c r="I35" s="11">
        <f t="shared" ca="1" si="6"/>
        <v>14</v>
      </c>
      <c r="J35" s="12" t="str">
        <f t="shared" ca="1" si="2"/>
        <v>NOT DUE</v>
      </c>
      <c r="K35" s="24"/>
      <c r="L35" s="13"/>
    </row>
    <row r="36" spans="1:12" ht="16.5" customHeight="1">
      <c r="A36" s="12" t="s">
        <v>1442</v>
      </c>
      <c r="B36" s="24" t="s">
        <v>3688</v>
      </c>
      <c r="C36" s="24" t="s">
        <v>3696</v>
      </c>
      <c r="D36" s="34" t="s">
        <v>4</v>
      </c>
      <c r="E36" s="8">
        <v>43970</v>
      </c>
      <c r="F36" s="293">
        <v>44680</v>
      </c>
      <c r="G36" s="52"/>
      <c r="H36" s="10">
        <f t="shared" si="7"/>
        <v>44710</v>
      </c>
      <c r="I36" s="11">
        <f t="shared" ca="1" si="6"/>
        <v>14</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4</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21938</v>
      </c>
      <c r="J38" s="12" t="str">
        <f t="shared" si="2"/>
        <v>NOT DUE</v>
      </c>
      <c r="K38" s="24"/>
      <c r="L38" s="15"/>
    </row>
    <row r="39" spans="1:12" ht="38.25" customHeight="1">
      <c r="A39" s="12" t="s">
        <v>1445</v>
      </c>
      <c r="B39" s="24" t="s">
        <v>3691</v>
      </c>
      <c r="C39" s="24" t="s">
        <v>1371</v>
      </c>
      <c r="D39" s="34" t="s">
        <v>4</v>
      </c>
      <c r="E39" s="8">
        <v>43970</v>
      </c>
      <c r="F39" s="293">
        <v>44677</v>
      </c>
      <c r="G39" s="52"/>
      <c r="H39" s="10">
        <f>F39+30</f>
        <v>44707</v>
      </c>
      <c r="I39" s="11">
        <f t="shared" ca="1" si="6"/>
        <v>11</v>
      </c>
      <c r="J39" s="12" t="str">
        <f t="shared" ca="1" si="2"/>
        <v>NOT DUE</v>
      </c>
      <c r="K39" s="24"/>
      <c r="L39" s="13"/>
    </row>
    <row r="40" spans="1:12" ht="38.25" customHeight="1">
      <c r="A40" s="12" t="s">
        <v>1446</v>
      </c>
      <c r="B40" s="24" t="s">
        <v>1373</v>
      </c>
      <c r="C40" s="24" t="s">
        <v>1374</v>
      </c>
      <c r="D40" s="34" t="s">
        <v>1</v>
      </c>
      <c r="E40" s="8">
        <v>43970</v>
      </c>
      <c r="F40" s="193">
        <v>44696</v>
      </c>
      <c r="G40" s="52"/>
      <c r="H40" s="10">
        <f t="shared" ref="H40:H45" si="9">F40+1</f>
        <v>44697</v>
      </c>
      <c r="I40" s="11">
        <f t="shared" ca="1" si="6"/>
        <v>1</v>
      </c>
      <c r="J40" s="12" t="str">
        <f t="shared" ca="1" si="2"/>
        <v>NOT DUE</v>
      </c>
      <c r="K40" s="24"/>
      <c r="L40" s="15"/>
    </row>
    <row r="41" spans="1:12" ht="38.25" customHeight="1">
      <c r="A41" s="12" t="s">
        <v>1447</v>
      </c>
      <c r="B41" s="24" t="s">
        <v>1375</v>
      </c>
      <c r="C41" s="24" t="s">
        <v>1376</v>
      </c>
      <c r="D41" s="34" t="s">
        <v>1</v>
      </c>
      <c r="E41" s="8">
        <v>43970</v>
      </c>
      <c r="F41" s="193">
        <v>44696</v>
      </c>
      <c r="G41" s="52"/>
      <c r="H41" s="10">
        <f>F41+1</f>
        <v>44697</v>
      </c>
      <c r="I41" s="11">
        <f t="shared" ca="1" si="6"/>
        <v>1</v>
      </c>
      <c r="J41" s="12" t="str">
        <f t="shared" ca="1" si="2"/>
        <v>NOT DUE</v>
      </c>
      <c r="K41" s="24"/>
      <c r="L41" s="15"/>
    </row>
    <row r="42" spans="1:12" ht="33.75" customHeight="1">
      <c r="A42" s="12" t="s">
        <v>1448</v>
      </c>
      <c r="B42" s="24" t="s">
        <v>1377</v>
      </c>
      <c r="C42" s="24" t="s">
        <v>1378</v>
      </c>
      <c r="D42" s="34" t="s">
        <v>1</v>
      </c>
      <c r="E42" s="8">
        <v>43970</v>
      </c>
      <c r="F42" s="193">
        <v>44696</v>
      </c>
      <c r="G42" s="52"/>
      <c r="H42" s="10">
        <f t="shared" si="9"/>
        <v>44697</v>
      </c>
      <c r="I42" s="11">
        <f t="shared" ca="1" si="6"/>
        <v>1</v>
      </c>
      <c r="J42" s="12" t="str">
        <f t="shared" ca="1" si="2"/>
        <v>NOT DUE</v>
      </c>
      <c r="K42" s="24"/>
      <c r="L42" s="15"/>
    </row>
    <row r="43" spans="1:12" ht="31.5" customHeight="1">
      <c r="A43" s="12" t="s">
        <v>1449</v>
      </c>
      <c r="B43" s="24" t="s">
        <v>1379</v>
      </c>
      <c r="C43" s="24" t="s">
        <v>1380</v>
      </c>
      <c r="D43" s="34" t="s">
        <v>4</v>
      </c>
      <c r="E43" s="8">
        <v>43970</v>
      </c>
      <c r="F43" s="193">
        <v>44686</v>
      </c>
      <c r="G43" s="52"/>
      <c r="H43" s="10">
        <f>F43+30</f>
        <v>44716</v>
      </c>
      <c r="I43" s="11">
        <f t="shared" ca="1" si="6"/>
        <v>20</v>
      </c>
      <c r="J43" s="12" t="str">
        <f t="shared" ca="1" si="2"/>
        <v>NOT DUE</v>
      </c>
      <c r="K43" s="24"/>
      <c r="L43" s="19"/>
    </row>
    <row r="44" spans="1:12" ht="26.45" customHeight="1">
      <c r="A44" s="12" t="s">
        <v>1450</v>
      </c>
      <c r="B44" s="24" t="s">
        <v>1381</v>
      </c>
      <c r="C44" s="24" t="s">
        <v>1382</v>
      </c>
      <c r="D44" s="34" t="s">
        <v>1</v>
      </c>
      <c r="E44" s="8">
        <v>43970</v>
      </c>
      <c r="F44" s="193">
        <v>44696</v>
      </c>
      <c r="G44" s="52"/>
      <c r="H44" s="10">
        <f t="shared" si="9"/>
        <v>44697</v>
      </c>
      <c r="I44" s="11">
        <f t="shared" ca="1" si="6"/>
        <v>1</v>
      </c>
      <c r="J44" s="12" t="str">
        <f t="shared" ca="1" si="2"/>
        <v>NOT DUE</v>
      </c>
      <c r="K44" s="24"/>
      <c r="L44" s="15"/>
    </row>
    <row r="45" spans="1:12" ht="26.45" customHeight="1">
      <c r="A45" s="12" t="s">
        <v>1451</v>
      </c>
      <c r="B45" s="24" t="s">
        <v>1383</v>
      </c>
      <c r="C45" s="24" t="s">
        <v>1384</v>
      </c>
      <c r="D45" s="34" t="s">
        <v>1</v>
      </c>
      <c r="E45" s="8">
        <v>43970</v>
      </c>
      <c r="F45" s="193">
        <v>44696</v>
      </c>
      <c r="G45" s="52"/>
      <c r="H45" s="10">
        <f t="shared" si="9"/>
        <v>44697</v>
      </c>
      <c r="I45" s="11">
        <f t="shared" ca="1" si="6"/>
        <v>1</v>
      </c>
      <c r="J45" s="12" t="str">
        <f t="shared" ca="1" si="2"/>
        <v>NOT DUE</v>
      </c>
      <c r="K45" s="24"/>
      <c r="L45" s="15"/>
    </row>
    <row r="46" spans="1:12" ht="26.45" customHeight="1">
      <c r="A46" s="12" t="s">
        <v>1452</v>
      </c>
      <c r="B46" s="24" t="s">
        <v>1385</v>
      </c>
      <c r="C46" s="24" t="s">
        <v>1386</v>
      </c>
      <c r="D46" s="34" t="s">
        <v>1</v>
      </c>
      <c r="E46" s="8">
        <v>43970</v>
      </c>
      <c r="F46" s="193">
        <v>44696</v>
      </c>
      <c r="G46" s="52"/>
      <c r="H46" s="10">
        <f>F46+1</f>
        <v>44697</v>
      </c>
      <c r="I46" s="11">
        <f t="shared" ca="1" si="6"/>
        <v>1</v>
      </c>
      <c r="J46" s="12" t="str">
        <f t="shared" ca="1" si="2"/>
        <v>NOT DUE</v>
      </c>
      <c r="K46" s="24"/>
      <c r="L46" s="15"/>
    </row>
    <row r="47" spans="1:12" ht="26.45" customHeight="1">
      <c r="A47" s="12" t="s">
        <v>1453</v>
      </c>
      <c r="B47" s="24" t="s">
        <v>1387</v>
      </c>
      <c r="C47" s="24" t="s">
        <v>1374</v>
      </c>
      <c r="D47" s="34" t="s">
        <v>1</v>
      </c>
      <c r="E47" s="8">
        <v>43970</v>
      </c>
      <c r="F47" s="193">
        <v>44696</v>
      </c>
      <c r="G47" s="52"/>
      <c r="H47" s="10">
        <f>F47+1</f>
        <v>44697</v>
      </c>
      <c r="I47" s="11">
        <f t="shared" ca="1" si="6"/>
        <v>1</v>
      </c>
      <c r="J47" s="12" t="str">
        <f t="shared" ca="1" si="2"/>
        <v>NOT DUE</v>
      </c>
      <c r="K47" s="24"/>
      <c r="L47" s="15"/>
    </row>
    <row r="48" spans="1:12" ht="26.45" customHeight="1">
      <c r="A48" s="12" t="s">
        <v>1454</v>
      </c>
      <c r="B48" s="24" t="s">
        <v>1388</v>
      </c>
      <c r="C48" s="24" t="s">
        <v>1389</v>
      </c>
      <c r="D48" s="34" t="s">
        <v>3</v>
      </c>
      <c r="E48" s="8">
        <v>43970</v>
      </c>
      <c r="F48" s="293">
        <v>44528</v>
      </c>
      <c r="G48" s="52"/>
      <c r="H48" s="10">
        <f>F48+180</f>
        <v>44708</v>
      </c>
      <c r="I48" s="11">
        <f t="shared" ca="1" si="6"/>
        <v>12</v>
      </c>
      <c r="J48" s="12" t="str">
        <f t="shared" ca="1" si="2"/>
        <v>NOT DUE</v>
      </c>
      <c r="K48" s="24"/>
      <c r="L48" s="15"/>
    </row>
    <row r="49" spans="1:12" ht="23.25" customHeight="1">
      <c r="A49" s="12" t="s">
        <v>1455</v>
      </c>
      <c r="B49" s="24" t="s">
        <v>1390</v>
      </c>
      <c r="C49" s="24" t="s">
        <v>3682</v>
      </c>
      <c r="D49" s="34" t="s">
        <v>4</v>
      </c>
      <c r="E49" s="8">
        <v>43970</v>
      </c>
      <c r="F49" s="293">
        <v>44679</v>
      </c>
      <c r="G49" s="52"/>
      <c r="H49" s="10">
        <f>F49+30</f>
        <v>44709</v>
      </c>
      <c r="I49" s="11">
        <f t="shared" ca="1" si="6"/>
        <v>13</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11</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13</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13</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13</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13</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13</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topLeftCell="A16"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1799</v>
      </c>
    </row>
    <row r="5" spans="1:12" ht="18" customHeight="1">
      <c r="A5" s="332" t="s">
        <v>77</v>
      </c>
      <c r="B5" s="332"/>
      <c r="C5" s="30" t="s">
        <v>5214</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44769.375</v>
      </c>
      <c r="I8" s="18">
        <f t="shared" ref="I8:I30" si="0">D8-($F$4-G8)</f>
        <v>1761</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44769.375</v>
      </c>
      <c r="I9" s="18">
        <f t="shared" si="0"/>
        <v>1761</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44769.375</v>
      </c>
      <c r="I10" s="18">
        <f t="shared" si="0"/>
        <v>1761</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44852.708333333336</v>
      </c>
      <c r="I11" s="18">
        <f t="shared" si="0"/>
        <v>3761</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44852.708333333336</v>
      </c>
      <c r="I12" s="18">
        <f t="shared" si="0"/>
        <v>3761</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44852.708333333336</v>
      </c>
      <c r="I13" s="18">
        <f t="shared" si="0"/>
        <v>3761</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44852.708333333336</v>
      </c>
      <c r="I14" s="18">
        <f t="shared" si="0"/>
        <v>3761</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44852.708333333336</v>
      </c>
      <c r="I15" s="18">
        <f t="shared" si="0"/>
        <v>3761</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44852.708333333336</v>
      </c>
      <c r="I16" s="18">
        <f t="shared" si="0"/>
        <v>3761</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44852.708333333336</v>
      </c>
      <c r="I17" s="18">
        <f t="shared" si="0"/>
        <v>3761</v>
      </c>
      <c r="J17" s="12" t="str">
        <f t="shared" si="2"/>
        <v>NOT DUE</v>
      </c>
      <c r="K17" s="24" t="s">
        <v>3722</v>
      </c>
      <c r="L17" s="19"/>
    </row>
    <row r="18" spans="1:12">
      <c r="A18" s="12" t="s">
        <v>1424</v>
      </c>
      <c r="B18" s="24" t="s">
        <v>3664</v>
      </c>
      <c r="C18" s="24" t="s">
        <v>3665</v>
      </c>
      <c r="D18" s="34" t="s">
        <v>4</v>
      </c>
      <c r="E18" s="8">
        <v>43970</v>
      </c>
      <c r="F18" s="117">
        <v>44677</v>
      </c>
      <c r="G18" s="52"/>
      <c r="H18" s="17">
        <f>F18+30</f>
        <v>44707</v>
      </c>
      <c r="I18" s="11">
        <f t="shared" ref="I18:I24" ca="1" si="4">IF(ISBLANK(H18),"",H18-DATE(YEAR(NOW()),MONTH(NOW()),DAY(NOW())))</f>
        <v>11</v>
      </c>
      <c r="J18" s="12" t="str">
        <f t="shared" ca="1" si="2"/>
        <v>NOT DUE</v>
      </c>
      <c r="K18" s="24" t="s">
        <v>3723</v>
      </c>
      <c r="L18" s="87"/>
    </row>
    <row r="19" spans="1:12" ht="26.45" customHeight="1">
      <c r="A19" s="12" t="s">
        <v>1425</v>
      </c>
      <c r="B19" s="24" t="s">
        <v>3666</v>
      </c>
      <c r="C19" s="24" t="s">
        <v>3667</v>
      </c>
      <c r="D19" s="34" t="s">
        <v>4</v>
      </c>
      <c r="E19" s="8">
        <v>43970</v>
      </c>
      <c r="F19" s="117">
        <v>44677</v>
      </c>
      <c r="G19" s="52"/>
      <c r="H19" s="17">
        <f>F19+30</f>
        <v>44707</v>
      </c>
      <c r="I19" s="11">
        <f t="shared" ca="1" si="4"/>
        <v>11</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44852.708333333336</v>
      </c>
      <c r="I20" s="18">
        <f t="shared" si="0"/>
        <v>3761</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40</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40</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45019.375</v>
      </c>
      <c r="I23" s="18">
        <f t="shared" si="0"/>
        <v>7761</v>
      </c>
      <c r="J23" s="12" t="str">
        <f t="shared" si="2"/>
        <v>NOT DUE</v>
      </c>
      <c r="K23" s="24" t="s">
        <v>3727</v>
      </c>
      <c r="L23" s="13"/>
    </row>
    <row r="24" spans="1:12" ht="15" customHeight="1">
      <c r="A24" s="12" t="s">
        <v>1430</v>
      </c>
      <c r="B24" s="24" t="s">
        <v>3673</v>
      </c>
      <c r="C24" s="24" t="s">
        <v>3676</v>
      </c>
      <c r="D24" s="34" t="s">
        <v>0</v>
      </c>
      <c r="E24" s="8">
        <v>43970</v>
      </c>
      <c r="F24" s="292">
        <v>44685</v>
      </c>
      <c r="G24" s="20">
        <v>1560</v>
      </c>
      <c r="H24" s="17">
        <f>F24+90</f>
        <v>44775</v>
      </c>
      <c r="I24" s="11">
        <f t="shared" ca="1" si="4"/>
        <v>79</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44852.708333333336</v>
      </c>
      <c r="I25" s="18">
        <f t="shared" si="0"/>
        <v>3761</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45019.375</v>
      </c>
      <c r="I26" s="18">
        <f t="shared" si="0"/>
        <v>7761</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44852.708333333336</v>
      </c>
      <c r="I27" s="18">
        <f t="shared" si="0"/>
        <v>3761</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44852.708333333336</v>
      </c>
      <c r="I28" s="18">
        <f t="shared" si="0"/>
        <v>3761</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44852.708333333336</v>
      </c>
      <c r="I29" s="18">
        <f t="shared" si="0"/>
        <v>3761</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45019.375</v>
      </c>
      <c r="I30" s="18">
        <f t="shared" si="0"/>
        <v>7761</v>
      </c>
      <c r="J30" s="12" t="str">
        <f t="shared" si="2"/>
        <v>NOT DUE</v>
      </c>
      <c r="K30" s="24" t="s">
        <v>3731</v>
      </c>
      <c r="L30" s="15"/>
    </row>
    <row r="31" spans="1:12" ht="15" customHeight="1">
      <c r="A31" s="12" t="s">
        <v>1437</v>
      </c>
      <c r="B31" s="24" t="s">
        <v>3686</v>
      </c>
      <c r="C31" s="24" t="s">
        <v>1371</v>
      </c>
      <c r="D31" s="34" t="s">
        <v>4</v>
      </c>
      <c r="E31" s="8">
        <v>43970</v>
      </c>
      <c r="F31" s="117">
        <v>44677</v>
      </c>
      <c r="G31" s="52"/>
      <c r="H31" s="17">
        <f>F31+30</f>
        <v>44707</v>
      </c>
      <c r="I31" s="11">
        <f t="shared" ref="I31:I55" ca="1" si="6">IF(ISBLANK(H31),"",H31-DATE(YEAR(NOW()),MONTH(NOW()),DAY(NOW())))</f>
        <v>11</v>
      </c>
      <c r="J31" s="12" t="str">
        <f t="shared" ca="1" si="2"/>
        <v>NOT DUE</v>
      </c>
      <c r="K31" s="24" t="s">
        <v>3732</v>
      </c>
      <c r="L31" s="87"/>
    </row>
    <row r="32" spans="1:12" ht="15" customHeight="1">
      <c r="A32" s="12" t="s">
        <v>1438</v>
      </c>
      <c r="B32" s="24" t="s">
        <v>3687</v>
      </c>
      <c r="C32" s="24" t="s">
        <v>3682</v>
      </c>
      <c r="D32" s="34" t="s">
        <v>4</v>
      </c>
      <c r="E32" s="8">
        <v>43970</v>
      </c>
      <c r="F32" s="117">
        <v>44677</v>
      </c>
      <c r="G32" s="52"/>
      <c r="H32" s="17">
        <f>F32+30</f>
        <v>44707</v>
      </c>
      <c r="I32" s="11">
        <f t="shared" ca="1" si="6"/>
        <v>11</v>
      </c>
      <c r="J32" s="12" t="str">
        <f t="shared" ca="1" si="2"/>
        <v>NOT DUE</v>
      </c>
      <c r="K32" s="24" t="s">
        <v>3733</v>
      </c>
      <c r="L32" s="87"/>
    </row>
    <row r="33" spans="1:12" ht="16.5" customHeight="1">
      <c r="A33" s="12" t="s">
        <v>1439</v>
      </c>
      <c r="B33" s="24" t="s">
        <v>3697</v>
      </c>
      <c r="C33" s="24" t="s">
        <v>3682</v>
      </c>
      <c r="D33" s="34" t="s">
        <v>4</v>
      </c>
      <c r="E33" s="8">
        <v>43970</v>
      </c>
      <c r="F33" s="117">
        <v>44677</v>
      </c>
      <c r="G33" s="52"/>
      <c r="H33" s="17">
        <f t="shared" ref="H33:H36" si="7">F33+30</f>
        <v>44707</v>
      </c>
      <c r="I33" s="11">
        <f t="shared" ca="1" si="6"/>
        <v>11</v>
      </c>
      <c r="J33" s="12" t="str">
        <f t="shared" ca="1" si="2"/>
        <v>NOT DUE</v>
      </c>
      <c r="K33" s="24" t="s">
        <v>3730</v>
      </c>
      <c r="L33" s="87"/>
    </row>
    <row r="34" spans="1:12" ht="15" customHeight="1">
      <c r="A34" s="12" t="s">
        <v>1440</v>
      </c>
      <c r="B34" s="24" t="s">
        <v>3698</v>
      </c>
      <c r="C34" s="24" t="s">
        <v>1370</v>
      </c>
      <c r="D34" s="34" t="s">
        <v>4</v>
      </c>
      <c r="E34" s="8">
        <v>43970</v>
      </c>
      <c r="F34" s="117">
        <v>44677</v>
      </c>
      <c r="G34" s="52"/>
      <c r="H34" s="17">
        <f t="shared" si="7"/>
        <v>44707</v>
      </c>
      <c r="I34" s="11">
        <f t="shared" ca="1" si="6"/>
        <v>11</v>
      </c>
      <c r="J34" s="12" t="str">
        <f t="shared" ca="1" si="2"/>
        <v>NOT DUE</v>
      </c>
      <c r="K34" s="24"/>
      <c r="L34" s="87"/>
    </row>
    <row r="35" spans="1:12" ht="15" customHeight="1">
      <c r="A35" s="12" t="s">
        <v>1441</v>
      </c>
      <c r="B35" s="24" t="s">
        <v>3699</v>
      </c>
      <c r="C35" s="24" t="s">
        <v>1370</v>
      </c>
      <c r="D35" s="34" t="s">
        <v>4</v>
      </c>
      <c r="E35" s="8">
        <v>43970</v>
      </c>
      <c r="F35" s="117">
        <v>44677</v>
      </c>
      <c r="G35" s="52"/>
      <c r="H35" s="17">
        <f t="shared" si="7"/>
        <v>44707</v>
      </c>
      <c r="I35" s="11">
        <f t="shared" ca="1" si="6"/>
        <v>11</v>
      </c>
      <c r="J35" s="12" t="str">
        <f t="shared" ca="1" si="2"/>
        <v>NOT DUE</v>
      </c>
      <c r="K35" s="24"/>
      <c r="L35" s="87"/>
    </row>
    <row r="36" spans="1:12" ht="16.5" customHeight="1">
      <c r="A36" s="12" t="s">
        <v>1442</v>
      </c>
      <c r="B36" s="24" t="s">
        <v>3688</v>
      </c>
      <c r="C36" s="24" t="s">
        <v>3696</v>
      </c>
      <c r="D36" s="34" t="s">
        <v>4</v>
      </c>
      <c r="E36" s="8">
        <v>43970</v>
      </c>
      <c r="F36" s="117">
        <v>44677</v>
      </c>
      <c r="G36" s="52"/>
      <c r="H36" s="17">
        <f t="shared" si="7"/>
        <v>44707</v>
      </c>
      <c r="I36" s="11">
        <f t="shared" ca="1" si="6"/>
        <v>11</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39</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7761</v>
      </c>
      <c r="J38" s="12" t="str">
        <f t="shared" si="2"/>
        <v>NOT DUE</v>
      </c>
      <c r="K38" s="24"/>
      <c r="L38" s="15"/>
    </row>
    <row r="39" spans="1:12" ht="26.45" customHeight="1">
      <c r="A39" s="12" t="s">
        <v>1445</v>
      </c>
      <c r="B39" s="24" t="s">
        <v>3691</v>
      </c>
      <c r="C39" s="24" t="s">
        <v>1371</v>
      </c>
      <c r="D39" s="34" t="s">
        <v>4</v>
      </c>
      <c r="E39" s="8">
        <v>43970</v>
      </c>
      <c r="F39" s="193">
        <v>44695</v>
      </c>
      <c r="G39" s="52"/>
      <c r="H39" s="10">
        <f>F39+30</f>
        <v>44725</v>
      </c>
      <c r="I39" s="11">
        <f t="shared" ca="1" si="6"/>
        <v>29</v>
      </c>
      <c r="J39" s="12" t="str">
        <f t="shared" ca="1" si="2"/>
        <v>NOT DUE</v>
      </c>
      <c r="K39" s="24"/>
      <c r="L39" s="87"/>
    </row>
    <row r="40" spans="1:12" ht="26.45" customHeight="1">
      <c r="A40" s="12" t="s">
        <v>1446</v>
      </c>
      <c r="B40" s="24" t="s">
        <v>1373</v>
      </c>
      <c r="C40" s="24" t="s">
        <v>1374</v>
      </c>
      <c r="D40" s="34" t="s">
        <v>1</v>
      </c>
      <c r="E40" s="8">
        <v>43970</v>
      </c>
      <c r="F40" s="193">
        <v>44696</v>
      </c>
      <c r="G40" s="52"/>
      <c r="H40" s="10">
        <f t="shared" ref="H40:H47" si="8">F40+1</f>
        <v>44697</v>
      </c>
      <c r="I40" s="11">
        <f t="shared" ca="1" si="6"/>
        <v>1</v>
      </c>
      <c r="J40" s="12" t="str">
        <f t="shared" ca="1" si="2"/>
        <v>NOT DUE</v>
      </c>
      <c r="K40" s="24"/>
      <c r="L40" s="15"/>
    </row>
    <row r="41" spans="1:12" ht="26.45" customHeight="1">
      <c r="A41" s="12" t="s">
        <v>1447</v>
      </c>
      <c r="B41" s="24" t="s">
        <v>1375</v>
      </c>
      <c r="C41" s="24" t="s">
        <v>1376</v>
      </c>
      <c r="D41" s="34" t="s">
        <v>1</v>
      </c>
      <c r="E41" s="8">
        <v>43970</v>
      </c>
      <c r="F41" s="193">
        <v>44696</v>
      </c>
      <c r="G41" s="52"/>
      <c r="H41" s="10">
        <f t="shared" si="8"/>
        <v>44697</v>
      </c>
      <c r="I41" s="11">
        <f t="shared" ca="1" si="6"/>
        <v>1</v>
      </c>
      <c r="J41" s="12" t="str">
        <f t="shared" ca="1" si="2"/>
        <v>NOT DUE</v>
      </c>
      <c r="K41" s="24"/>
      <c r="L41" s="15"/>
    </row>
    <row r="42" spans="1:12" ht="26.45" customHeight="1">
      <c r="A42" s="12" t="s">
        <v>1448</v>
      </c>
      <c r="B42" s="24" t="s">
        <v>1377</v>
      </c>
      <c r="C42" s="24" t="s">
        <v>1378</v>
      </c>
      <c r="D42" s="34" t="s">
        <v>1</v>
      </c>
      <c r="E42" s="8">
        <v>43970</v>
      </c>
      <c r="F42" s="193">
        <v>44696</v>
      </c>
      <c r="G42" s="52"/>
      <c r="H42" s="10">
        <f t="shared" si="8"/>
        <v>44697</v>
      </c>
      <c r="I42" s="11">
        <f t="shared" ca="1" si="6"/>
        <v>1</v>
      </c>
      <c r="J42" s="12" t="str">
        <f t="shared" ca="1" si="2"/>
        <v>NOT DUE</v>
      </c>
      <c r="K42" s="24"/>
      <c r="L42" s="15"/>
    </row>
    <row r="43" spans="1:12" ht="26.45" customHeight="1">
      <c r="A43" s="12" t="s">
        <v>1449</v>
      </c>
      <c r="B43" s="24" t="s">
        <v>1379</v>
      </c>
      <c r="C43" s="24" t="s">
        <v>1380</v>
      </c>
      <c r="D43" s="34" t="s">
        <v>4</v>
      </c>
      <c r="E43" s="8">
        <v>43970</v>
      </c>
      <c r="F43" s="193">
        <v>44666</v>
      </c>
      <c r="G43" s="52"/>
      <c r="H43" s="10">
        <f>F43+30</f>
        <v>44696</v>
      </c>
      <c r="I43" s="11">
        <f t="shared" ca="1" si="6"/>
        <v>0</v>
      </c>
      <c r="J43" s="12" t="str">
        <f t="shared" ca="1" si="2"/>
        <v>NOT DUE</v>
      </c>
      <c r="K43" s="24"/>
      <c r="L43" s="19"/>
    </row>
    <row r="44" spans="1:12" ht="26.45" customHeight="1">
      <c r="A44" s="12" t="s">
        <v>1450</v>
      </c>
      <c r="B44" s="24" t="s">
        <v>1381</v>
      </c>
      <c r="C44" s="24" t="s">
        <v>1382</v>
      </c>
      <c r="D44" s="34" t="s">
        <v>1</v>
      </c>
      <c r="E44" s="8">
        <v>43970</v>
      </c>
      <c r="F44" s="193">
        <v>44696</v>
      </c>
      <c r="G44" s="52"/>
      <c r="H44" s="10">
        <f t="shared" si="8"/>
        <v>44697</v>
      </c>
      <c r="I44" s="11">
        <f t="shared" ca="1" si="6"/>
        <v>1</v>
      </c>
      <c r="J44" s="12" t="str">
        <f t="shared" ca="1" si="2"/>
        <v>NOT DUE</v>
      </c>
      <c r="K44" s="24"/>
      <c r="L44" s="15"/>
    </row>
    <row r="45" spans="1:12" ht="15" customHeight="1">
      <c r="A45" s="12" t="s">
        <v>1451</v>
      </c>
      <c r="B45" s="24" t="s">
        <v>1383</v>
      </c>
      <c r="C45" s="24" t="s">
        <v>1384</v>
      </c>
      <c r="D45" s="34" t="s">
        <v>1</v>
      </c>
      <c r="E45" s="8">
        <v>43970</v>
      </c>
      <c r="F45" s="193">
        <v>44696</v>
      </c>
      <c r="G45" s="52"/>
      <c r="H45" s="10">
        <f t="shared" si="8"/>
        <v>44697</v>
      </c>
      <c r="I45" s="11">
        <f t="shared" ca="1" si="6"/>
        <v>1</v>
      </c>
      <c r="J45" s="12" t="str">
        <f t="shared" ca="1" si="2"/>
        <v>NOT DUE</v>
      </c>
      <c r="K45" s="24"/>
      <c r="L45" s="15"/>
    </row>
    <row r="46" spans="1:12" ht="26.45" customHeight="1">
      <c r="A46" s="12" t="s">
        <v>1452</v>
      </c>
      <c r="B46" s="24" t="s">
        <v>1385</v>
      </c>
      <c r="C46" s="24" t="s">
        <v>1386</v>
      </c>
      <c r="D46" s="34" t="s">
        <v>1</v>
      </c>
      <c r="E46" s="8">
        <v>43970</v>
      </c>
      <c r="F46" s="193">
        <v>44696</v>
      </c>
      <c r="G46" s="52"/>
      <c r="H46" s="10">
        <f t="shared" si="8"/>
        <v>44697</v>
      </c>
      <c r="I46" s="11">
        <f t="shared" ca="1" si="6"/>
        <v>1</v>
      </c>
      <c r="J46" s="12" t="str">
        <f t="shared" ca="1" si="2"/>
        <v>NOT DUE</v>
      </c>
      <c r="K46" s="24"/>
      <c r="L46" s="15"/>
    </row>
    <row r="47" spans="1:12" ht="26.45" customHeight="1">
      <c r="A47" s="12" t="s">
        <v>1453</v>
      </c>
      <c r="B47" s="24" t="s">
        <v>1387</v>
      </c>
      <c r="C47" s="24" t="s">
        <v>1374</v>
      </c>
      <c r="D47" s="34" t="s">
        <v>1</v>
      </c>
      <c r="E47" s="8">
        <v>43970</v>
      </c>
      <c r="F47" s="193">
        <v>44696</v>
      </c>
      <c r="G47" s="52"/>
      <c r="H47" s="10">
        <f t="shared" si="8"/>
        <v>44697</v>
      </c>
      <c r="I47" s="11">
        <f t="shared" ca="1" si="6"/>
        <v>1</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3</v>
      </c>
      <c r="J48" s="12" t="str">
        <f t="shared" ca="1" si="2"/>
        <v>NOT DUE</v>
      </c>
      <c r="K48" s="24"/>
      <c r="L48" s="15"/>
    </row>
    <row r="49" spans="1:12" ht="26.45" customHeight="1">
      <c r="A49" s="12" t="s">
        <v>1455</v>
      </c>
      <c r="B49" s="24" t="s">
        <v>1390</v>
      </c>
      <c r="C49" s="24" t="s">
        <v>3682</v>
      </c>
      <c r="D49" s="34" t="s">
        <v>4</v>
      </c>
      <c r="E49" s="8">
        <v>43970</v>
      </c>
      <c r="F49" s="117">
        <v>44677</v>
      </c>
      <c r="G49" s="52"/>
      <c r="H49" s="10">
        <f>F49+30</f>
        <v>44707</v>
      </c>
      <c r="I49" s="11">
        <f t="shared" ca="1" si="6"/>
        <v>11</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40</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4</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4</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4</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4</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4</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zoomScaleNormal="100" workbookViewId="0">
      <selection activeCell="F5" sqref="F5"/>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15223.3</v>
      </c>
    </row>
    <row r="5" spans="1:12" ht="18" customHeight="1">
      <c r="A5" s="332" t="s">
        <v>77</v>
      </c>
      <c r="B5" s="332"/>
      <c r="C5" s="30" t="s">
        <v>5216</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44660</v>
      </c>
      <c r="G8" s="20">
        <v>14250</v>
      </c>
      <c r="H8" s="17">
        <f>IF(I8&lt;=2000,$F$5+(I8/24),"error")</f>
        <v>44738.779166666667</v>
      </c>
      <c r="I8" s="18">
        <f t="shared" ref="I8:I12" si="0">D8-($F$4-G8)</f>
        <v>1026.7000000000007</v>
      </c>
      <c r="J8" s="12" t="str">
        <f>IF(I8="","",IF(I8&lt;0,"OVERDUE","NOT DUE"))</f>
        <v>NOT DUE</v>
      </c>
      <c r="K8" s="24" t="s">
        <v>3880</v>
      </c>
      <c r="L8" s="13"/>
    </row>
    <row r="9" spans="1:12" ht="26.25" customHeight="1">
      <c r="A9" s="12" t="s">
        <v>3855</v>
      </c>
      <c r="B9" s="116" t="s">
        <v>3859</v>
      </c>
      <c r="C9" s="24" t="s">
        <v>3860</v>
      </c>
      <c r="D9" s="34">
        <v>2000</v>
      </c>
      <c r="E9" s="8">
        <v>43970</v>
      </c>
      <c r="F9" s="293">
        <v>44660</v>
      </c>
      <c r="G9" s="20">
        <v>14250</v>
      </c>
      <c r="H9" s="17">
        <f>IF(I9&lt;=2000,$F$5+(I9/24),"error")</f>
        <v>44738.779166666667</v>
      </c>
      <c r="I9" s="18">
        <f t="shared" si="0"/>
        <v>1026.7000000000007</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44734.195833333331</v>
      </c>
      <c r="I10" s="18">
        <f>D10-($F$4-G10)</f>
        <v>916.70000000000073</v>
      </c>
      <c r="J10" s="12" t="str">
        <f t="shared" si="1"/>
        <v>NOT DUE</v>
      </c>
      <c r="K10" s="24" t="s">
        <v>3879</v>
      </c>
      <c r="L10" s="13"/>
    </row>
    <row r="11" spans="1:12" ht="26.45" customHeight="1">
      <c r="A11" s="12" t="s">
        <v>3869</v>
      </c>
      <c r="B11" s="116" t="s">
        <v>3856</v>
      </c>
      <c r="C11" s="24" t="s">
        <v>814</v>
      </c>
      <c r="D11" s="34">
        <v>2000</v>
      </c>
      <c r="E11" s="8">
        <v>43970</v>
      </c>
      <c r="F11" s="293">
        <v>44660</v>
      </c>
      <c r="G11" s="20">
        <v>14250</v>
      </c>
      <c r="H11" s="17">
        <f>IF(I11&lt;=2000,$F$5+(I11/24),"error")</f>
        <v>44738.779166666667</v>
      </c>
      <c r="I11" s="18">
        <f t="shared" si="0"/>
        <v>1026.7000000000007</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44711.695833333331</v>
      </c>
      <c r="I12" s="18">
        <f t="shared" si="0"/>
        <v>376.70000000000073</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369</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369</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369</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4</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4</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4</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369</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369</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topLeftCell="A118"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7982.5</v>
      </c>
    </row>
    <row r="5" spans="1:12" ht="18" customHeight="1">
      <c r="A5" s="332" t="s">
        <v>77</v>
      </c>
      <c r="B5" s="332"/>
      <c r="C5" s="30" t="s">
        <v>5221</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44773.3125</v>
      </c>
      <c r="I8" s="18">
        <f t="shared" ref="I8:I71" si="0">D8-($F$4-G8)</f>
        <v>1855.5</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44773.3125</v>
      </c>
      <c r="I9" s="18">
        <f t="shared" si="0"/>
        <v>1855.5</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44773.3125</v>
      </c>
      <c r="I10" s="18">
        <f t="shared" si="0"/>
        <v>1855.5</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44773.3125</v>
      </c>
      <c r="I11" s="18">
        <f t="shared" si="0"/>
        <v>1855.5</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44773.3125</v>
      </c>
      <c r="I12" s="18">
        <f t="shared" si="0"/>
        <v>1855.5</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44773.3125</v>
      </c>
      <c r="I13" s="18">
        <f t="shared" si="0"/>
        <v>1855.5</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44773.3125</v>
      </c>
      <c r="I14" s="18">
        <f t="shared" si="0"/>
        <v>1855.5</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44773.3125</v>
      </c>
      <c r="I15" s="18">
        <f t="shared" si="0"/>
        <v>1855.5</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44773.3125</v>
      </c>
      <c r="I16" s="18">
        <f t="shared" si="0"/>
        <v>1855.5</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44773.3125</v>
      </c>
      <c r="I17" s="18">
        <f t="shared" si="0"/>
        <v>1855.5</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44773.3125</v>
      </c>
      <c r="I18" s="18">
        <f t="shared" si="0"/>
        <v>1855.5</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44773.3125</v>
      </c>
      <c r="I19" s="18">
        <f t="shared" si="0"/>
        <v>1855.5</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44773.3125</v>
      </c>
      <c r="I20" s="18">
        <f t="shared" si="0"/>
        <v>1855.5</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44773.3125</v>
      </c>
      <c r="I21" s="18">
        <f t="shared" si="0"/>
        <v>1855.5</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44773.3125</v>
      </c>
      <c r="I22" s="18">
        <f t="shared" si="0"/>
        <v>1855.5</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44773.3125</v>
      </c>
      <c r="I23" s="18">
        <f t="shared" si="0"/>
        <v>1855.5</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44773.3125</v>
      </c>
      <c r="I24" s="18">
        <f t="shared" si="0"/>
        <v>1855.5</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44773.3125</v>
      </c>
      <c r="I25" s="18">
        <f t="shared" si="0"/>
        <v>1855.5</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44773.3125</v>
      </c>
      <c r="I26" s="18">
        <f t="shared" si="0"/>
        <v>1855.5</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44773.3125</v>
      </c>
      <c r="I27" s="18">
        <f t="shared" si="0"/>
        <v>1855.5</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44773.3125</v>
      </c>
      <c r="I28" s="18">
        <f t="shared" si="0"/>
        <v>1855.5</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44773.3125</v>
      </c>
      <c r="I29" s="18">
        <f t="shared" si="0"/>
        <v>1855.5</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44773.3125</v>
      </c>
      <c r="I30" s="18">
        <f t="shared" si="0"/>
        <v>1855.5</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44773.3125</v>
      </c>
      <c r="I31" s="18">
        <f t="shared" si="0"/>
        <v>1855.5</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44773.3125</v>
      </c>
      <c r="I32" s="18">
        <f t="shared" si="0"/>
        <v>1855.5</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44773.3125</v>
      </c>
      <c r="I33" s="18">
        <f t="shared" si="0"/>
        <v>1855.5</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44773.3125</v>
      </c>
      <c r="I34" s="18">
        <f t="shared" si="0"/>
        <v>1855.5</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44773.3125</v>
      </c>
      <c r="I35" s="18">
        <f t="shared" si="0"/>
        <v>1855.5</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44773.3125</v>
      </c>
      <c r="I36" s="18">
        <f t="shared" si="0"/>
        <v>1855.5</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44856.645833333336</v>
      </c>
      <c r="I37" s="18">
        <f t="shared" si="0"/>
        <v>3855.5</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44773.3125</v>
      </c>
      <c r="I38" s="18">
        <f t="shared" si="0"/>
        <v>1855.5</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44856.645833333336</v>
      </c>
      <c r="I39" s="18">
        <f t="shared" si="0"/>
        <v>3855.5</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44856.645833333336</v>
      </c>
      <c r="I40" s="18">
        <f t="shared" si="0"/>
        <v>3855.5</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44856.645833333336</v>
      </c>
      <c r="I41" s="18">
        <f t="shared" si="0"/>
        <v>3855.5</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44773.3125</v>
      </c>
      <c r="I42" s="18">
        <f t="shared" si="0"/>
        <v>1855.5</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44773.3125</v>
      </c>
      <c r="I43" s="18">
        <f t="shared" si="0"/>
        <v>1855.5</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44856.645833333336</v>
      </c>
      <c r="I44" s="18">
        <f t="shared" si="0"/>
        <v>3855.5</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44856.645833333336</v>
      </c>
      <c r="I45" s="18">
        <f t="shared" si="0"/>
        <v>3855.5</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44773.3125</v>
      </c>
      <c r="I46" s="18">
        <f t="shared" si="0"/>
        <v>1855.5</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45023.3125</v>
      </c>
      <c r="I47" s="18">
        <f t="shared" si="0"/>
        <v>7855.5</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44856.645833333336</v>
      </c>
      <c r="I48" s="18">
        <f t="shared" si="0"/>
        <v>3855.5</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45023.3125</v>
      </c>
      <c r="I49" s="18">
        <f t="shared" si="0"/>
        <v>7855.5</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45023.3125</v>
      </c>
      <c r="I50" s="18">
        <f t="shared" si="0"/>
        <v>7855.5</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45023.3125</v>
      </c>
      <c r="I51" s="18">
        <f t="shared" si="0"/>
        <v>7855.5</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45023.3125</v>
      </c>
      <c r="I52" s="18">
        <f t="shared" si="0"/>
        <v>7855.5</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45030.0625</v>
      </c>
      <c r="I53" s="18">
        <f t="shared" si="0"/>
        <v>8017.5</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45030.0625</v>
      </c>
      <c r="I54" s="18">
        <f t="shared" si="0"/>
        <v>8017.5</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45023.3125</v>
      </c>
      <c r="I55" s="18">
        <f t="shared" si="0"/>
        <v>7855.5</v>
      </c>
      <c r="J55" s="12" t="str">
        <f t="shared" si="2"/>
        <v>NOT DUE</v>
      </c>
      <c r="K55" s="24"/>
      <c r="L55" s="32"/>
    </row>
    <row r="56" spans="1:12" ht="25.5">
      <c r="A56" s="12" t="s">
        <v>1604</v>
      </c>
      <c r="B56" s="24" t="s">
        <v>1589</v>
      </c>
      <c r="C56" s="24" t="s">
        <v>1590</v>
      </c>
      <c r="D56" s="34">
        <v>8000</v>
      </c>
      <c r="E56" s="8">
        <v>43970</v>
      </c>
      <c r="F56" s="117">
        <v>44580</v>
      </c>
      <c r="G56" s="20">
        <v>7838</v>
      </c>
      <c r="H56" s="17">
        <f t="shared" si="8"/>
        <v>45023.3125</v>
      </c>
      <c r="I56" s="18">
        <f t="shared" si="0"/>
        <v>7855.5</v>
      </c>
      <c r="J56" s="12" t="str">
        <f t="shared" si="2"/>
        <v>NOT DUE</v>
      </c>
      <c r="K56" s="24"/>
      <c r="L56" s="32"/>
    </row>
    <row r="57" spans="1:12">
      <c r="A57" s="12" t="s">
        <v>1605</v>
      </c>
      <c r="B57" s="24" t="s">
        <v>1591</v>
      </c>
      <c r="C57" s="24" t="s">
        <v>1592</v>
      </c>
      <c r="D57" s="34">
        <v>8000</v>
      </c>
      <c r="E57" s="8">
        <v>43970</v>
      </c>
      <c r="F57" s="117">
        <v>44580</v>
      </c>
      <c r="G57" s="20">
        <v>7838</v>
      </c>
      <c r="H57" s="17">
        <f t="shared" si="8"/>
        <v>45023.3125</v>
      </c>
      <c r="I57" s="18">
        <f t="shared" si="0"/>
        <v>7855.5</v>
      </c>
      <c r="J57" s="12" t="str">
        <f t="shared" si="2"/>
        <v>NOT DUE</v>
      </c>
      <c r="K57" s="24" t="s">
        <v>3705</v>
      </c>
      <c r="L57" s="32"/>
    </row>
    <row r="58" spans="1:12">
      <c r="A58" s="12" t="s">
        <v>1606</v>
      </c>
      <c r="B58" s="24" t="s">
        <v>1593</v>
      </c>
      <c r="C58" s="24" t="s">
        <v>1594</v>
      </c>
      <c r="D58" s="34">
        <v>8000</v>
      </c>
      <c r="E58" s="8">
        <v>43970</v>
      </c>
      <c r="F58" s="117">
        <v>44580</v>
      </c>
      <c r="G58" s="20">
        <v>7838</v>
      </c>
      <c r="H58" s="17">
        <f t="shared" si="8"/>
        <v>45023.3125</v>
      </c>
      <c r="I58" s="18">
        <f t="shared" si="0"/>
        <v>7855.5</v>
      </c>
      <c r="J58" s="12" t="str">
        <f t="shared" si="2"/>
        <v>NOT DUE</v>
      </c>
      <c r="K58" s="24"/>
      <c r="L58" s="32"/>
    </row>
    <row r="59" spans="1:12" ht="25.5">
      <c r="A59" s="12" t="s">
        <v>1607</v>
      </c>
      <c r="B59" s="24" t="s">
        <v>1595</v>
      </c>
      <c r="C59" s="24" t="s">
        <v>1596</v>
      </c>
      <c r="D59" s="34">
        <v>8000</v>
      </c>
      <c r="E59" s="8">
        <v>43970</v>
      </c>
      <c r="F59" s="117">
        <v>44580</v>
      </c>
      <c r="G59" s="20">
        <v>7838</v>
      </c>
      <c r="H59" s="17">
        <f t="shared" si="8"/>
        <v>45023.3125</v>
      </c>
      <c r="I59" s="18">
        <f t="shared" si="0"/>
        <v>7855.5</v>
      </c>
      <c r="J59" s="12" t="str">
        <f t="shared" si="2"/>
        <v>NOT DUE</v>
      </c>
      <c r="K59" s="24" t="s">
        <v>3705</v>
      </c>
      <c r="L59" s="32"/>
    </row>
    <row r="60" spans="1:12">
      <c r="A60" s="12" t="s">
        <v>1608</v>
      </c>
      <c r="B60" s="24" t="s">
        <v>1597</v>
      </c>
      <c r="C60" s="24" t="s">
        <v>1598</v>
      </c>
      <c r="D60" s="34">
        <v>8000</v>
      </c>
      <c r="E60" s="8">
        <v>43970</v>
      </c>
      <c r="F60" s="117">
        <v>44580</v>
      </c>
      <c r="G60" s="20">
        <v>7838</v>
      </c>
      <c r="H60" s="17">
        <f t="shared" si="8"/>
        <v>45023.3125</v>
      </c>
      <c r="I60" s="18">
        <f t="shared" si="0"/>
        <v>7855.5</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45023.3125</v>
      </c>
      <c r="I61" s="18">
        <f t="shared" si="0"/>
        <v>7855.5</v>
      </c>
      <c r="J61" s="12" t="str">
        <f t="shared" si="2"/>
        <v>NOT DUE</v>
      </c>
      <c r="K61" s="24" t="s">
        <v>3705</v>
      </c>
      <c r="L61" s="32"/>
    </row>
    <row r="62" spans="1:12">
      <c r="A62" s="12" t="s">
        <v>1610</v>
      </c>
      <c r="B62" s="24" t="s">
        <v>1601</v>
      </c>
      <c r="C62" s="24" t="s">
        <v>1602</v>
      </c>
      <c r="D62" s="34">
        <v>8000</v>
      </c>
      <c r="E62" s="8">
        <v>43970</v>
      </c>
      <c r="F62" s="117">
        <v>44580</v>
      </c>
      <c r="G62" s="20">
        <v>7838</v>
      </c>
      <c r="H62" s="17">
        <f t="shared" si="8"/>
        <v>45023.3125</v>
      </c>
      <c r="I62" s="18">
        <f t="shared" si="0"/>
        <v>7855.5</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44773.3125</v>
      </c>
      <c r="I63" s="18">
        <f t="shared" si="0"/>
        <v>1855.5</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44773.3125</v>
      </c>
      <c r="I64" s="18">
        <f t="shared" si="0"/>
        <v>1855.5</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44773.3125</v>
      </c>
      <c r="I65" s="18">
        <f t="shared" si="0"/>
        <v>1855.5</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44856.645833333336</v>
      </c>
      <c r="I66" s="18">
        <f t="shared" si="0"/>
        <v>3855.5</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45023.3125</v>
      </c>
      <c r="I67" s="18">
        <f t="shared" si="0"/>
        <v>7855.5</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45023.3125</v>
      </c>
      <c r="I68" s="18">
        <f t="shared" si="0"/>
        <v>7855.5</v>
      </c>
      <c r="J68" s="12" t="str">
        <f t="shared" si="2"/>
        <v>NOT DUE</v>
      </c>
      <c r="K68" s="24" t="s">
        <v>3705</v>
      </c>
      <c r="L68" s="32"/>
    </row>
    <row r="69" spans="1:12">
      <c r="A69" s="12" t="s">
        <v>1629</v>
      </c>
      <c r="B69" s="24" t="s">
        <v>1623</v>
      </c>
      <c r="C69" s="24" t="s">
        <v>1624</v>
      </c>
      <c r="D69" s="34">
        <v>8000</v>
      </c>
      <c r="E69" s="8">
        <v>43970</v>
      </c>
      <c r="F69" s="117">
        <v>44580</v>
      </c>
      <c r="G69" s="20">
        <v>7838</v>
      </c>
      <c r="H69" s="17">
        <f t="shared" si="9"/>
        <v>45023.3125</v>
      </c>
      <c r="I69" s="18">
        <f t="shared" si="0"/>
        <v>7855.5</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45030.0625</v>
      </c>
      <c r="I70" s="18">
        <f t="shared" si="0"/>
        <v>8017.5</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45030.0625</v>
      </c>
      <c r="I71" s="18">
        <f t="shared" si="0"/>
        <v>8017.5</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44856.645833333336</v>
      </c>
      <c r="I72" s="18">
        <f t="shared" ref="I72:I120" si="10">D72-($F$4-G72)</f>
        <v>3855.5</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44856.645833333336</v>
      </c>
      <c r="I73" s="18">
        <f t="shared" si="10"/>
        <v>3855.5</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45023.3125</v>
      </c>
      <c r="I74" s="18">
        <f t="shared" si="10"/>
        <v>7855.5</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45023.3125</v>
      </c>
      <c r="I75" s="18">
        <f t="shared" si="10"/>
        <v>7855.5</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45023.3125</v>
      </c>
      <c r="I76" s="18">
        <f t="shared" si="10"/>
        <v>7855.5</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45030.0625</v>
      </c>
      <c r="I77" s="18">
        <f t="shared" si="10"/>
        <v>8017.5</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45030.0625</v>
      </c>
      <c r="I78" s="18">
        <f t="shared" si="10"/>
        <v>8017.5</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45030.0625</v>
      </c>
      <c r="I79" s="18">
        <f t="shared" si="10"/>
        <v>8017.5</v>
      </c>
      <c r="J79" s="12" t="str">
        <f t="shared" si="11"/>
        <v>NOT DUE</v>
      </c>
      <c r="K79" s="24" t="s">
        <v>3706</v>
      </c>
      <c r="L79" s="32"/>
    </row>
    <row r="80" spans="1:12">
      <c r="A80" s="12" t="s">
        <v>1648</v>
      </c>
      <c r="B80" s="24" t="s">
        <v>3712</v>
      </c>
      <c r="C80" s="24" t="s">
        <v>36</v>
      </c>
      <c r="D80" s="34">
        <v>16000</v>
      </c>
      <c r="E80" s="8">
        <v>43970</v>
      </c>
      <c r="F80" s="8">
        <v>43970</v>
      </c>
      <c r="G80" s="20">
        <v>0</v>
      </c>
      <c r="H80" s="17">
        <f t="shared" si="13"/>
        <v>45030.0625</v>
      </c>
      <c r="I80" s="18">
        <f t="shared" si="10"/>
        <v>8017.5</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45030.0625</v>
      </c>
      <c r="I81" s="18">
        <f t="shared" si="10"/>
        <v>8017.5</v>
      </c>
      <c r="J81" s="12" t="str">
        <f t="shared" si="11"/>
        <v>NOT DUE</v>
      </c>
      <c r="K81" s="24" t="s">
        <v>3705</v>
      </c>
      <c r="L81" s="115"/>
    </row>
    <row r="82" spans="1:12">
      <c r="A82" s="12" t="s">
        <v>1650</v>
      </c>
      <c r="B82" s="24" t="s">
        <v>3710</v>
      </c>
      <c r="C82" s="24" t="s">
        <v>36</v>
      </c>
      <c r="D82" s="34">
        <v>16000</v>
      </c>
      <c r="E82" s="8">
        <v>43970</v>
      </c>
      <c r="F82" s="8">
        <v>43970</v>
      </c>
      <c r="G82" s="20">
        <v>0</v>
      </c>
      <c r="H82" s="17">
        <f t="shared" si="13"/>
        <v>45030.0625</v>
      </c>
      <c r="I82" s="18">
        <f t="shared" si="10"/>
        <v>8017.5</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45023.3125</v>
      </c>
      <c r="I83" s="18">
        <f t="shared" si="10"/>
        <v>7855.5</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45023.3125</v>
      </c>
      <c r="I84" s="18">
        <f t="shared" si="10"/>
        <v>7855.5</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45023.3125</v>
      </c>
      <c r="I85" s="18">
        <f t="shared" si="10"/>
        <v>7855.5</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45023.3125</v>
      </c>
      <c r="I86" s="18">
        <f t="shared" si="10"/>
        <v>7855.5</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45023.3125</v>
      </c>
      <c r="I87" s="18">
        <f t="shared" si="10"/>
        <v>7855.5</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45023.3125</v>
      </c>
      <c r="I88" s="18">
        <f t="shared" si="10"/>
        <v>7855.5</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45023.3125</v>
      </c>
      <c r="I89" s="18">
        <f t="shared" si="10"/>
        <v>7855.5</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45023.3125</v>
      </c>
      <c r="I90" s="18">
        <f t="shared" si="10"/>
        <v>7855.5</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45023.3125</v>
      </c>
      <c r="I91" s="18">
        <f t="shared" si="10"/>
        <v>7855.5</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45023.3125</v>
      </c>
      <c r="I92" s="18">
        <f t="shared" si="10"/>
        <v>7855.5</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45023.3125</v>
      </c>
      <c r="I93" s="18">
        <f t="shared" si="10"/>
        <v>7855.5</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45023.3125</v>
      </c>
      <c r="I94" s="18">
        <f t="shared" si="10"/>
        <v>7855.5</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45023.3125</v>
      </c>
      <c r="I95" s="18">
        <f t="shared" si="10"/>
        <v>7855.5</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45023.3125</v>
      </c>
      <c r="I96" s="18">
        <f t="shared" si="10"/>
        <v>7855.5</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45030.0625</v>
      </c>
      <c r="I97" s="18">
        <f t="shared" si="10"/>
        <v>8017.5</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45030.0625</v>
      </c>
      <c r="I98" s="18">
        <f t="shared" si="10"/>
        <v>8017.5</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44696.729166666664</v>
      </c>
      <c r="I99" s="18">
        <f t="shared" si="10"/>
        <v>17.5</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45030.0625</v>
      </c>
      <c r="I100" s="18">
        <f t="shared" si="10"/>
        <v>8017.5</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45023.3125</v>
      </c>
      <c r="I101" s="18">
        <f t="shared" si="10"/>
        <v>7855.5</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44856.645833333336</v>
      </c>
      <c r="I102" s="18">
        <f t="shared" si="10"/>
        <v>3855.5</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45023.3125</v>
      </c>
      <c r="I103" s="18">
        <f t="shared" si="10"/>
        <v>7855.5</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45023.3125</v>
      </c>
      <c r="I104" s="18">
        <f t="shared" si="10"/>
        <v>7855.5</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45023.3125</v>
      </c>
      <c r="I105" s="18">
        <f t="shared" si="10"/>
        <v>7855.5</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45023.3125</v>
      </c>
      <c r="I106" s="18">
        <f t="shared" si="10"/>
        <v>7855.5</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45023.3125</v>
      </c>
      <c r="I107" s="18">
        <f t="shared" si="10"/>
        <v>7855.5</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45030.0625</v>
      </c>
      <c r="I108" s="18">
        <f t="shared" si="10"/>
        <v>8017.5</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45023.3125</v>
      </c>
      <c r="I109" s="18">
        <f t="shared" si="10"/>
        <v>7855.5</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45023.3125</v>
      </c>
      <c r="I110" s="18">
        <f t="shared" si="10"/>
        <v>7855.5</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45023.3125</v>
      </c>
      <c r="I111" s="18">
        <f t="shared" si="10"/>
        <v>7855.5</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45023.3125</v>
      </c>
      <c r="I112" s="18">
        <f t="shared" si="10"/>
        <v>7855.5</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45023.3125</v>
      </c>
      <c r="I113" s="18">
        <f t="shared" si="10"/>
        <v>7855.5</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45023.3125</v>
      </c>
      <c r="I114" s="18">
        <f t="shared" si="10"/>
        <v>7855.5</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45023.3125</v>
      </c>
      <c r="I115" s="18">
        <f t="shared" si="10"/>
        <v>7855.5</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45023.3125</v>
      </c>
      <c r="I116" s="18">
        <f t="shared" si="10"/>
        <v>7855.5</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45023.3125</v>
      </c>
      <c r="I117" s="18">
        <f t="shared" si="10"/>
        <v>7855.5</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44856.645833333336</v>
      </c>
      <c r="I118" s="18">
        <f t="shared" si="10"/>
        <v>3855.5</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45363.395833333336</v>
      </c>
      <c r="I119" s="18">
        <f t="shared" si="10"/>
        <v>16017.5</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44856.645833333336</v>
      </c>
      <c r="I120" s="18">
        <f t="shared" si="10"/>
        <v>3855.5</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2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6174.7</v>
      </c>
    </row>
    <row r="5" spans="1:12" ht="18" customHeight="1">
      <c r="A5" s="332" t="s">
        <v>77</v>
      </c>
      <c r="B5" s="332"/>
      <c r="C5" s="30" t="s">
        <v>5221</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93">
        <v>44670</v>
      </c>
      <c r="G8" s="20">
        <v>5603</v>
      </c>
      <c r="H8" s="17">
        <f>IF(I8&lt;=2000,$F$5+(I8/24),"error")</f>
        <v>44755.512499999997</v>
      </c>
      <c r="I8" s="18">
        <f t="shared" ref="I8:I71" si="0">D8-($F$4-G8)</f>
        <v>1428.3000000000002</v>
      </c>
      <c r="J8" s="12" t="str">
        <f>IF(I8="","",IF(I8&lt;0,"OVERDUE","NOT DUE"))</f>
        <v>NOT DUE</v>
      </c>
      <c r="K8" s="24" t="s">
        <v>3704</v>
      </c>
      <c r="L8" s="32" t="s">
        <v>4577</v>
      </c>
    </row>
    <row r="9" spans="1:12" ht="25.5">
      <c r="A9" s="12" t="s">
        <v>1744</v>
      </c>
      <c r="B9" s="24" t="s">
        <v>1462</v>
      </c>
      <c r="C9" s="24" t="s">
        <v>1463</v>
      </c>
      <c r="D9" s="34">
        <v>2000</v>
      </c>
      <c r="E9" s="8">
        <v>43970</v>
      </c>
      <c r="F9" s="193">
        <v>44670</v>
      </c>
      <c r="G9" s="20">
        <v>5603</v>
      </c>
      <c r="H9" s="17">
        <f t="shared" ref="H9:H38" si="1">IF(I9&lt;=2000,$F$5+(I9/24),"error")</f>
        <v>44755.512499999997</v>
      </c>
      <c r="I9" s="18">
        <f t="shared" si="0"/>
        <v>1428.3000000000002</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93">
        <v>44670</v>
      </c>
      <c r="G10" s="20">
        <v>5603</v>
      </c>
      <c r="H10" s="17">
        <f t="shared" si="1"/>
        <v>44755.512499999997</v>
      </c>
      <c r="I10" s="18">
        <f t="shared" si="0"/>
        <v>1428.3000000000002</v>
      </c>
      <c r="J10" s="12" t="str">
        <f t="shared" si="2"/>
        <v>NOT DUE</v>
      </c>
      <c r="K10" s="24" t="s">
        <v>3704</v>
      </c>
      <c r="L10" s="32" t="s">
        <v>4577</v>
      </c>
    </row>
    <row r="11" spans="1:12" ht="15" customHeight="1">
      <c r="A11" s="12" t="s">
        <v>1746</v>
      </c>
      <c r="B11" s="24" t="s">
        <v>1466</v>
      </c>
      <c r="C11" s="24" t="s">
        <v>1467</v>
      </c>
      <c r="D11" s="34">
        <v>2000</v>
      </c>
      <c r="E11" s="8">
        <v>43970</v>
      </c>
      <c r="F11" s="193">
        <v>44670</v>
      </c>
      <c r="G11" s="20">
        <v>5603</v>
      </c>
      <c r="H11" s="17">
        <f t="shared" si="1"/>
        <v>44755.512499999997</v>
      </c>
      <c r="I11" s="18">
        <f t="shared" si="0"/>
        <v>1428.3000000000002</v>
      </c>
      <c r="J11" s="12" t="str">
        <f t="shared" si="2"/>
        <v>NOT DUE</v>
      </c>
      <c r="K11" s="24" t="s">
        <v>3704</v>
      </c>
      <c r="L11" s="32" t="s">
        <v>4577</v>
      </c>
    </row>
    <row r="12" spans="1:12" ht="15" customHeight="1">
      <c r="A12" s="12" t="s">
        <v>1747</v>
      </c>
      <c r="B12" s="24" t="s">
        <v>1468</v>
      </c>
      <c r="C12" s="24" t="s">
        <v>1469</v>
      </c>
      <c r="D12" s="34">
        <v>2000</v>
      </c>
      <c r="E12" s="8">
        <v>43970</v>
      </c>
      <c r="F12" s="193">
        <v>44670</v>
      </c>
      <c r="G12" s="20">
        <v>5603</v>
      </c>
      <c r="H12" s="17">
        <f t="shared" si="1"/>
        <v>44755.512499999997</v>
      </c>
      <c r="I12" s="18">
        <f t="shared" si="0"/>
        <v>1428.3000000000002</v>
      </c>
      <c r="J12" s="12" t="str">
        <f t="shared" si="2"/>
        <v>NOT DUE</v>
      </c>
      <c r="K12" s="24" t="s">
        <v>3704</v>
      </c>
      <c r="L12" s="32" t="s">
        <v>4577</v>
      </c>
    </row>
    <row r="13" spans="1:12" ht="26.45" customHeight="1">
      <c r="A13" s="12" t="s">
        <v>1748</v>
      </c>
      <c r="B13" s="24" t="s">
        <v>1534</v>
      </c>
      <c r="C13" s="24" t="s">
        <v>1470</v>
      </c>
      <c r="D13" s="34">
        <v>2000</v>
      </c>
      <c r="E13" s="8">
        <v>43970</v>
      </c>
      <c r="F13" s="193">
        <v>44670</v>
      </c>
      <c r="G13" s="20">
        <v>5603</v>
      </c>
      <c r="H13" s="17">
        <f t="shared" si="1"/>
        <v>44755.512499999997</v>
      </c>
      <c r="I13" s="18">
        <f t="shared" si="0"/>
        <v>1428.3000000000002</v>
      </c>
      <c r="J13" s="12" t="str">
        <f t="shared" si="2"/>
        <v>NOT DUE</v>
      </c>
      <c r="K13" s="24" t="s">
        <v>3704</v>
      </c>
      <c r="L13" s="32" t="s">
        <v>4577</v>
      </c>
    </row>
    <row r="14" spans="1:12" ht="26.45" customHeight="1">
      <c r="A14" s="12" t="s">
        <v>1749</v>
      </c>
      <c r="B14" s="24" t="s">
        <v>1535</v>
      </c>
      <c r="C14" s="24" t="s">
        <v>1471</v>
      </c>
      <c r="D14" s="34">
        <v>2000</v>
      </c>
      <c r="E14" s="8">
        <v>43970</v>
      </c>
      <c r="F14" s="193">
        <v>44670</v>
      </c>
      <c r="G14" s="20">
        <v>5603</v>
      </c>
      <c r="H14" s="17">
        <f t="shared" si="1"/>
        <v>44755.512499999997</v>
      </c>
      <c r="I14" s="18">
        <f t="shared" si="0"/>
        <v>1428.3000000000002</v>
      </c>
      <c r="J14" s="12" t="str">
        <f t="shared" si="2"/>
        <v>NOT DUE</v>
      </c>
      <c r="K14" s="24" t="s">
        <v>3704</v>
      </c>
      <c r="L14" s="32" t="s">
        <v>4577</v>
      </c>
    </row>
    <row r="15" spans="1:12" ht="15" customHeight="1">
      <c r="A15" s="12" t="s">
        <v>1750</v>
      </c>
      <c r="B15" s="24" t="s">
        <v>1472</v>
      </c>
      <c r="C15" s="24" t="s">
        <v>1473</v>
      </c>
      <c r="D15" s="34">
        <v>2000</v>
      </c>
      <c r="E15" s="8">
        <v>43970</v>
      </c>
      <c r="F15" s="193">
        <v>44670</v>
      </c>
      <c r="G15" s="20">
        <v>5603</v>
      </c>
      <c r="H15" s="17">
        <f t="shared" si="1"/>
        <v>44755.512499999997</v>
      </c>
      <c r="I15" s="18">
        <f t="shared" si="0"/>
        <v>1428.3000000000002</v>
      </c>
      <c r="J15" s="12" t="str">
        <f t="shared" si="2"/>
        <v>NOT DUE</v>
      </c>
      <c r="K15" s="24" t="s">
        <v>3704</v>
      </c>
      <c r="L15" s="32" t="s">
        <v>4577</v>
      </c>
    </row>
    <row r="16" spans="1:12" ht="15" customHeight="1">
      <c r="A16" s="12" t="s">
        <v>1751</v>
      </c>
      <c r="B16" s="24" t="s">
        <v>1474</v>
      </c>
      <c r="C16" s="24" t="s">
        <v>1475</v>
      </c>
      <c r="D16" s="34">
        <v>2000</v>
      </c>
      <c r="E16" s="8">
        <v>43970</v>
      </c>
      <c r="F16" s="193">
        <v>44670</v>
      </c>
      <c r="G16" s="20">
        <v>5603</v>
      </c>
      <c r="H16" s="17">
        <f t="shared" si="1"/>
        <v>44755.512499999997</v>
      </c>
      <c r="I16" s="18">
        <f t="shared" si="0"/>
        <v>1428.3000000000002</v>
      </c>
      <c r="J16" s="12" t="str">
        <f t="shared" si="2"/>
        <v>NOT DUE</v>
      </c>
      <c r="K16" s="24" t="s">
        <v>3704</v>
      </c>
      <c r="L16" s="32" t="s">
        <v>4577</v>
      </c>
    </row>
    <row r="17" spans="1:12" ht="15" customHeight="1">
      <c r="A17" s="12" t="s">
        <v>1752</v>
      </c>
      <c r="B17" s="24" t="s">
        <v>1476</v>
      </c>
      <c r="C17" s="24" t="s">
        <v>1475</v>
      </c>
      <c r="D17" s="34">
        <v>2000</v>
      </c>
      <c r="E17" s="8">
        <v>43970</v>
      </c>
      <c r="F17" s="193">
        <v>44670</v>
      </c>
      <c r="G17" s="20">
        <v>5603</v>
      </c>
      <c r="H17" s="17">
        <f t="shared" si="1"/>
        <v>44755.512499999997</v>
      </c>
      <c r="I17" s="18">
        <f t="shared" si="0"/>
        <v>1428.3000000000002</v>
      </c>
      <c r="J17" s="12" t="str">
        <f t="shared" si="2"/>
        <v>NOT DUE</v>
      </c>
      <c r="K17" s="24" t="s">
        <v>3704</v>
      </c>
      <c r="L17" s="32" t="s">
        <v>4577</v>
      </c>
    </row>
    <row r="18" spans="1:12" ht="15" customHeight="1">
      <c r="A18" s="12" t="s">
        <v>1753</v>
      </c>
      <c r="B18" s="24" t="s">
        <v>1477</v>
      </c>
      <c r="C18" s="24" t="s">
        <v>1478</v>
      </c>
      <c r="D18" s="34">
        <v>2000</v>
      </c>
      <c r="E18" s="8">
        <v>43970</v>
      </c>
      <c r="F18" s="193">
        <v>44670</v>
      </c>
      <c r="G18" s="20">
        <v>5603</v>
      </c>
      <c r="H18" s="17">
        <f t="shared" si="1"/>
        <v>44755.512499999997</v>
      </c>
      <c r="I18" s="18">
        <f t="shared" si="0"/>
        <v>1428.3000000000002</v>
      </c>
      <c r="J18" s="12" t="str">
        <f t="shared" si="2"/>
        <v>NOT DUE</v>
      </c>
      <c r="K18" s="24" t="s">
        <v>3704</v>
      </c>
      <c r="L18" s="32" t="s">
        <v>4577</v>
      </c>
    </row>
    <row r="19" spans="1:12" ht="26.45" customHeight="1">
      <c r="A19" s="12" t="s">
        <v>1754</v>
      </c>
      <c r="B19" s="24" t="s">
        <v>1479</v>
      </c>
      <c r="C19" s="24" t="s">
        <v>1480</v>
      </c>
      <c r="D19" s="34">
        <v>2000</v>
      </c>
      <c r="E19" s="8">
        <v>43970</v>
      </c>
      <c r="F19" s="193">
        <v>44670</v>
      </c>
      <c r="G19" s="20">
        <v>5603</v>
      </c>
      <c r="H19" s="17">
        <f t="shared" si="1"/>
        <v>44755.512499999997</v>
      </c>
      <c r="I19" s="18">
        <f t="shared" si="0"/>
        <v>1428.3000000000002</v>
      </c>
      <c r="J19" s="12" t="str">
        <f t="shared" si="2"/>
        <v>NOT DUE</v>
      </c>
      <c r="K19" s="24" t="s">
        <v>3704</v>
      </c>
      <c r="L19" s="32" t="s">
        <v>4577</v>
      </c>
    </row>
    <row r="20" spans="1:12" ht="15" customHeight="1">
      <c r="A20" s="12" t="s">
        <v>1755</v>
      </c>
      <c r="B20" s="24" t="s">
        <v>1481</v>
      </c>
      <c r="C20" s="24" t="s">
        <v>1480</v>
      </c>
      <c r="D20" s="34">
        <v>2000</v>
      </c>
      <c r="E20" s="8">
        <v>43970</v>
      </c>
      <c r="F20" s="193">
        <v>44670</v>
      </c>
      <c r="G20" s="20">
        <v>5603</v>
      </c>
      <c r="H20" s="17">
        <f t="shared" si="1"/>
        <v>44755.512499999997</v>
      </c>
      <c r="I20" s="18">
        <f t="shared" si="0"/>
        <v>1428.3000000000002</v>
      </c>
      <c r="J20" s="12" t="str">
        <f t="shared" si="2"/>
        <v>NOT DUE</v>
      </c>
      <c r="K20" s="24" t="s">
        <v>3704</v>
      </c>
      <c r="L20" s="32" t="s">
        <v>4577</v>
      </c>
    </row>
    <row r="21" spans="1:12" ht="26.45" customHeight="1">
      <c r="A21" s="12" t="s">
        <v>1756</v>
      </c>
      <c r="B21" s="24" t="s">
        <v>1482</v>
      </c>
      <c r="C21" s="24" t="s">
        <v>1483</v>
      </c>
      <c r="D21" s="34">
        <v>2000</v>
      </c>
      <c r="E21" s="8">
        <v>43970</v>
      </c>
      <c r="F21" s="193">
        <v>44670</v>
      </c>
      <c r="G21" s="20">
        <v>5603</v>
      </c>
      <c r="H21" s="17">
        <f t="shared" si="1"/>
        <v>44755.512499999997</v>
      </c>
      <c r="I21" s="18">
        <f t="shared" si="0"/>
        <v>1428.3000000000002</v>
      </c>
      <c r="J21" s="12" t="str">
        <f t="shared" si="2"/>
        <v>NOT DUE</v>
      </c>
      <c r="K21" s="24" t="s">
        <v>3704</v>
      </c>
      <c r="L21" s="32" t="s">
        <v>4577</v>
      </c>
    </row>
    <row r="22" spans="1:12" ht="26.45" customHeight="1">
      <c r="A22" s="12" t="s">
        <v>1757</v>
      </c>
      <c r="B22" s="24" t="s">
        <v>1536</v>
      </c>
      <c r="C22" s="24" t="s">
        <v>1480</v>
      </c>
      <c r="D22" s="34">
        <v>2000</v>
      </c>
      <c r="E22" s="8">
        <v>43970</v>
      </c>
      <c r="F22" s="193">
        <v>44670</v>
      </c>
      <c r="G22" s="20">
        <v>5603</v>
      </c>
      <c r="H22" s="17">
        <f>IF(I22&lt;=2000,$F$5+(I22/24),"error")</f>
        <v>44755.512499999997</v>
      </c>
      <c r="I22" s="18">
        <f t="shared" si="0"/>
        <v>1428.3000000000002</v>
      </c>
      <c r="J22" s="12" t="str">
        <f t="shared" si="2"/>
        <v>NOT DUE</v>
      </c>
      <c r="K22" s="24" t="s">
        <v>3704</v>
      </c>
      <c r="L22" s="32" t="s">
        <v>4577</v>
      </c>
    </row>
    <row r="23" spans="1:12" ht="15" customHeight="1">
      <c r="A23" s="12" t="s">
        <v>1758</v>
      </c>
      <c r="B23" s="24" t="s">
        <v>1484</v>
      </c>
      <c r="C23" s="24" t="s">
        <v>1485</v>
      </c>
      <c r="D23" s="34">
        <v>2000</v>
      </c>
      <c r="E23" s="8">
        <v>43970</v>
      </c>
      <c r="F23" s="193">
        <v>44670</v>
      </c>
      <c r="G23" s="20">
        <v>5603</v>
      </c>
      <c r="H23" s="17">
        <f t="shared" si="1"/>
        <v>44755.512499999997</v>
      </c>
      <c r="I23" s="18">
        <f t="shared" si="0"/>
        <v>1428.3000000000002</v>
      </c>
      <c r="J23" s="12" t="str">
        <f t="shared" si="2"/>
        <v>NOT DUE</v>
      </c>
      <c r="K23" s="24" t="s">
        <v>3704</v>
      </c>
      <c r="L23" s="32" t="s">
        <v>4577</v>
      </c>
    </row>
    <row r="24" spans="1:12" ht="26.45" customHeight="1">
      <c r="A24" s="12" t="s">
        <v>1759</v>
      </c>
      <c r="B24" s="24" t="s">
        <v>1486</v>
      </c>
      <c r="C24" s="24" t="s">
        <v>23</v>
      </c>
      <c r="D24" s="34">
        <v>2000</v>
      </c>
      <c r="E24" s="8">
        <v>43970</v>
      </c>
      <c r="F24" s="193">
        <v>44670</v>
      </c>
      <c r="G24" s="20">
        <v>5603</v>
      </c>
      <c r="H24" s="17">
        <f t="shared" si="1"/>
        <v>44755.512499999997</v>
      </c>
      <c r="I24" s="18">
        <f t="shared" si="0"/>
        <v>1428.3000000000002</v>
      </c>
      <c r="J24" s="12" t="str">
        <f t="shared" si="2"/>
        <v>NOT DUE</v>
      </c>
      <c r="K24" s="24" t="s">
        <v>3704</v>
      </c>
      <c r="L24" s="32" t="s">
        <v>4577</v>
      </c>
    </row>
    <row r="25" spans="1:12" ht="15" customHeight="1">
      <c r="A25" s="12" t="s">
        <v>1760</v>
      </c>
      <c r="B25" s="24" t="s">
        <v>1487</v>
      </c>
      <c r="C25" s="24" t="s">
        <v>1488</v>
      </c>
      <c r="D25" s="34">
        <v>2000</v>
      </c>
      <c r="E25" s="8">
        <v>43970</v>
      </c>
      <c r="F25" s="193">
        <v>44670</v>
      </c>
      <c r="G25" s="20">
        <v>5603</v>
      </c>
      <c r="H25" s="17">
        <f t="shared" si="1"/>
        <v>44755.512499999997</v>
      </c>
      <c r="I25" s="18">
        <f t="shared" si="0"/>
        <v>1428.3000000000002</v>
      </c>
      <c r="J25" s="12" t="str">
        <f t="shared" si="2"/>
        <v>NOT DUE</v>
      </c>
      <c r="K25" s="24" t="s">
        <v>3704</v>
      </c>
      <c r="L25" s="32" t="s">
        <v>4577</v>
      </c>
    </row>
    <row r="26" spans="1:12" ht="26.45" customHeight="1">
      <c r="A26" s="12" t="s">
        <v>1761</v>
      </c>
      <c r="B26" s="24" t="s">
        <v>1489</v>
      </c>
      <c r="C26" s="24" t="s">
        <v>1490</v>
      </c>
      <c r="D26" s="34">
        <v>2000</v>
      </c>
      <c r="E26" s="8">
        <v>43970</v>
      </c>
      <c r="F26" s="193">
        <v>44670</v>
      </c>
      <c r="G26" s="20">
        <v>5603</v>
      </c>
      <c r="H26" s="17">
        <f t="shared" si="1"/>
        <v>44755.512499999997</v>
      </c>
      <c r="I26" s="18">
        <f t="shared" si="0"/>
        <v>1428.3000000000002</v>
      </c>
      <c r="J26" s="12" t="str">
        <f t="shared" si="2"/>
        <v>NOT DUE</v>
      </c>
      <c r="K26" s="24" t="s">
        <v>3704</v>
      </c>
      <c r="L26" s="32" t="s">
        <v>4577</v>
      </c>
    </row>
    <row r="27" spans="1:12" ht="26.45" customHeight="1">
      <c r="A27" s="12" t="s">
        <v>1762</v>
      </c>
      <c r="B27" s="24" t="s">
        <v>1491</v>
      </c>
      <c r="C27" s="24" t="s">
        <v>1480</v>
      </c>
      <c r="D27" s="34">
        <v>2000</v>
      </c>
      <c r="E27" s="8">
        <v>43970</v>
      </c>
      <c r="F27" s="193">
        <v>44670</v>
      </c>
      <c r="G27" s="20">
        <v>5603</v>
      </c>
      <c r="H27" s="17">
        <f t="shared" si="1"/>
        <v>44755.512499999997</v>
      </c>
      <c r="I27" s="18">
        <f t="shared" si="0"/>
        <v>1428.3000000000002</v>
      </c>
      <c r="J27" s="12" t="str">
        <f t="shared" si="2"/>
        <v>NOT DUE</v>
      </c>
      <c r="K27" s="24" t="s">
        <v>3704</v>
      </c>
      <c r="L27" s="32" t="s">
        <v>4577</v>
      </c>
    </row>
    <row r="28" spans="1:12" ht="26.45" customHeight="1">
      <c r="A28" s="12" t="s">
        <v>1763</v>
      </c>
      <c r="B28" s="24" t="s">
        <v>1492</v>
      </c>
      <c r="C28" s="24" t="s">
        <v>1493</v>
      </c>
      <c r="D28" s="34">
        <v>2000</v>
      </c>
      <c r="E28" s="8">
        <v>43970</v>
      </c>
      <c r="F28" s="193">
        <v>44670</v>
      </c>
      <c r="G28" s="20">
        <v>5603</v>
      </c>
      <c r="H28" s="17">
        <f t="shared" si="1"/>
        <v>44755.512499999997</v>
      </c>
      <c r="I28" s="18">
        <f t="shared" si="0"/>
        <v>1428.3000000000002</v>
      </c>
      <c r="J28" s="12" t="str">
        <f t="shared" si="2"/>
        <v>NOT DUE</v>
      </c>
      <c r="K28" s="24" t="s">
        <v>3704</v>
      </c>
      <c r="L28" s="32" t="s">
        <v>4577</v>
      </c>
    </row>
    <row r="29" spans="1:12" ht="26.45" customHeight="1">
      <c r="A29" s="12" t="s">
        <v>1764</v>
      </c>
      <c r="B29" s="24" t="s">
        <v>1494</v>
      </c>
      <c r="C29" s="24" t="s">
        <v>1495</v>
      </c>
      <c r="D29" s="34">
        <v>2000</v>
      </c>
      <c r="E29" s="8">
        <v>43970</v>
      </c>
      <c r="F29" s="193">
        <v>44670</v>
      </c>
      <c r="G29" s="20">
        <v>5603</v>
      </c>
      <c r="H29" s="17">
        <f t="shared" si="1"/>
        <v>44755.512499999997</v>
      </c>
      <c r="I29" s="18">
        <f t="shared" si="0"/>
        <v>1428.3000000000002</v>
      </c>
      <c r="J29" s="12" t="str">
        <f t="shared" si="2"/>
        <v>NOT DUE</v>
      </c>
      <c r="K29" s="24" t="s">
        <v>3704</v>
      </c>
      <c r="L29" s="32" t="s">
        <v>4577</v>
      </c>
    </row>
    <row r="30" spans="1:12" ht="26.45" customHeight="1">
      <c r="A30" s="12" t="s">
        <v>1765</v>
      </c>
      <c r="B30" s="24" t="s">
        <v>1496</v>
      </c>
      <c r="C30" s="24" t="s">
        <v>1469</v>
      </c>
      <c r="D30" s="34">
        <v>2000</v>
      </c>
      <c r="E30" s="8">
        <v>43970</v>
      </c>
      <c r="F30" s="193">
        <v>44670</v>
      </c>
      <c r="G30" s="20">
        <v>5603</v>
      </c>
      <c r="H30" s="17">
        <f t="shared" si="1"/>
        <v>44755.512499999997</v>
      </c>
      <c r="I30" s="18">
        <f t="shared" si="0"/>
        <v>1428.3000000000002</v>
      </c>
      <c r="J30" s="12" t="str">
        <f t="shared" si="2"/>
        <v>NOT DUE</v>
      </c>
      <c r="K30" s="24" t="s">
        <v>3704</v>
      </c>
      <c r="L30" s="32" t="s">
        <v>4577</v>
      </c>
    </row>
    <row r="31" spans="1:12" ht="26.45" customHeight="1">
      <c r="A31" s="12" t="s">
        <v>1766</v>
      </c>
      <c r="B31" s="24" t="s">
        <v>1537</v>
      </c>
      <c r="C31" s="24" t="s">
        <v>1497</v>
      </c>
      <c r="D31" s="34">
        <v>2000</v>
      </c>
      <c r="E31" s="8">
        <v>43970</v>
      </c>
      <c r="F31" s="193">
        <v>44670</v>
      </c>
      <c r="G31" s="20">
        <v>5603</v>
      </c>
      <c r="H31" s="17">
        <f t="shared" si="1"/>
        <v>44755.512499999997</v>
      </c>
      <c r="I31" s="18">
        <f t="shared" si="0"/>
        <v>1428.3000000000002</v>
      </c>
      <c r="J31" s="12" t="str">
        <f t="shared" si="2"/>
        <v>NOT DUE</v>
      </c>
      <c r="K31" s="24" t="s">
        <v>3704</v>
      </c>
      <c r="L31" s="32" t="s">
        <v>4577</v>
      </c>
    </row>
    <row r="32" spans="1:12" ht="26.45" customHeight="1">
      <c r="A32" s="12" t="s">
        <v>1767</v>
      </c>
      <c r="B32" s="24" t="s">
        <v>1498</v>
      </c>
      <c r="C32" s="24" t="s">
        <v>1499</v>
      </c>
      <c r="D32" s="34">
        <v>2000</v>
      </c>
      <c r="E32" s="8">
        <v>43970</v>
      </c>
      <c r="F32" s="193">
        <v>44670</v>
      </c>
      <c r="G32" s="20">
        <v>5603</v>
      </c>
      <c r="H32" s="17">
        <f t="shared" si="1"/>
        <v>44755.512499999997</v>
      </c>
      <c r="I32" s="18">
        <f t="shared" si="0"/>
        <v>1428.3000000000002</v>
      </c>
      <c r="J32" s="12" t="str">
        <f t="shared" si="2"/>
        <v>NOT DUE</v>
      </c>
      <c r="K32" s="24" t="s">
        <v>3704</v>
      </c>
      <c r="L32" s="32" t="s">
        <v>4577</v>
      </c>
    </row>
    <row r="33" spans="1:12" ht="26.45" customHeight="1">
      <c r="A33" s="12" t="s">
        <v>1768</v>
      </c>
      <c r="B33" s="24" t="s">
        <v>1500</v>
      </c>
      <c r="C33" s="24" t="s">
        <v>1501</v>
      </c>
      <c r="D33" s="34">
        <v>2000</v>
      </c>
      <c r="E33" s="8">
        <v>43970</v>
      </c>
      <c r="F33" s="193">
        <v>44670</v>
      </c>
      <c r="G33" s="20">
        <v>5603</v>
      </c>
      <c r="H33" s="17">
        <f t="shared" si="1"/>
        <v>44755.512499999997</v>
      </c>
      <c r="I33" s="18">
        <f t="shared" si="0"/>
        <v>1428.3000000000002</v>
      </c>
      <c r="J33" s="12" t="str">
        <f t="shared" si="2"/>
        <v>NOT DUE</v>
      </c>
      <c r="K33" s="24" t="s">
        <v>3704</v>
      </c>
      <c r="L33" s="32" t="s">
        <v>4577</v>
      </c>
    </row>
    <row r="34" spans="1:12" ht="26.45" customHeight="1">
      <c r="A34" s="12" t="s">
        <v>1769</v>
      </c>
      <c r="B34" s="24" t="s">
        <v>1502</v>
      </c>
      <c r="C34" s="24" t="s">
        <v>1503</v>
      </c>
      <c r="D34" s="34">
        <v>2000</v>
      </c>
      <c r="E34" s="8">
        <v>43970</v>
      </c>
      <c r="F34" s="193">
        <v>44670</v>
      </c>
      <c r="G34" s="20">
        <v>5603</v>
      </c>
      <c r="H34" s="17">
        <f t="shared" si="1"/>
        <v>44755.512499999997</v>
      </c>
      <c r="I34" s="18">
        <f t="shared" si="0"/>
        <v>1428.3000000000002</v>
      </c>
      <c r="J34" s="12" t="str">
        <f t="shared" si="2"/>
        <v>NOT DUE</v>
      </c>
      <c r="K34" s="24" t="s">
        <v>3704</v>
      </c>
      <c r="L34" s="32" t="s">
        <v>4577</v>
      </c>
    </row>
    <row r="35" spans="1:12" ht="26.45" customHeight="1">
      <c r="A35" s="12" t="s">
        <v>1770</v>
      </c>
      <c r="B35" s="24" t="s">
        <v>1504</v>
      </c>
      <c r="C35" s="24" t="s">
        <v>1505</v>
      </c>
      <c r="D35" s="34">
        <v>2000</v>
      </c>
      <c r="E35" s="8">
        <v>43970</v>
      </c>
      <c r="F35" s="193">
        <v>44670</v>
      </c>
      <c r="G35" s="20">
        <v>5603</v>
      </c>
      <c r="H35" s="17">
        <f t="shared" si="1"/>
        <v>44755.512499999997</v>
      </c>
      <c r="I35" s="18">
        <f t="shared" si="0"/>
        <v>1428.3000000000002</v>
      </c>
      <c r="J35" s="12" t="str">
        <f t="shared" si="2"/>
        <v>NOT DUE</v>
      </c>
      <c r="K35" s="24" t="s">
        <v>3704</v>
      </c>
      <c r="L35" s="32" t="s">
        <v>4577</v>
      </c>
    </row>
    <row r="36" spans="1:12" ht="26.45" customHeight="1">
      <c r="A36" s="12" t="s">
        <v>1771</v>
      </c>
      <c r="B36" s="24" t="s">
        <v>1506</v>
      </c>
      <c r="C36" s="24" t="s">
        <v>1078</v>
      </c>
      <c r="D36" s="34">
        <v>2000</v>
      </c>
      <c r="E36" s="8">
        <v>43970</v>
      </c>
      <c r="F36" s="193">
        <v>44670</v>
      </c>
      <c r="G36" s="20">
        <v>5603</v>
      </c>
      <c r="H36" s="17">
        <f>IF(I36&lt;=2000,$F$5+(I36/24),"error")</f>
        <v>44755.512499999997</v>
      </c>
      <c r="I36" s="18">
        <f t="shared" si="0"/>
        <v>1428.3000000000002</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44764.887499999997</v>
      </c>
      <c r="I37" s="18">
        <f t="shared" si="0"/>
        <v>1653.3000000000002</v>
      </c>
      <c r="J37" s="12" t="str">
        <f t="shared" si="2"/>
        <v>NOT DUE</v>
      </c>
      <c r="K37" s="24" t="s">
        <v>3704</v>
      </c>
      <c r="L37" s="32" t="s">
        <v>4577</v>
      </c>
    </row>
    <row r="38" spans="1:12" ht="26.45" customHeight="1">
      <c r="A38" s="12" t="s">
        <v>1773</v>
      </c>
      <c r="B38" s="24" t="s">
        <v>1538</v>
      </c>
      <c r="C38" s="24" t="s">
        <v>1508</v>
      </c>
      <c r="D38" s="34">
        <v>2000</v>
      </c>
      <c r="E38" s="8">
        <v>43970</v>
      </c>
      <c r="F38" s="193">
        <v>44670</v>
      </c>
      <c r="G38" s="20">
        <v>5603</v>
      </c>
      <c r="H38" s="17">
        <f t="shared" si="1"/>
        <v>44755.512499999997</v>
      </c>
      <c r="I38" s="18">
        <f t="shared" si="0"/>
        <v>1428.3000000000002</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44764.887499999997</v>
      </c>
      <c r="I39" s="18">
        <f t="shared" si="0"/>
        <v>1653.3000000000002</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44764.887499999997</v>
      </c>
      <c r="I40" s="18">
        <f t="shared" si="0"/>
        <v>1653.3000000000002</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44764.887499999997</v>
      </c>
      <c r="I41" s="18">
        <f t="shared" si="0"/>
        <v>1653.3000000000002</v>
      </c>
      <c r="J41" s="12" t="str">
        <f t="shared" si="2"/>
        <v>NOT DUE</v>
      </c>
      <c r="K41" s="24"/>
      <c r="L41" s="32" t="s">
        <v>4577</v>
      </c>
    </row>
    <row r="42" spans="1:12" ht="26.45" customHeight="1">
      <c r="A42" s="12" t="s">
        <v>1777</v>
      </c>
      <c r="B42" s="24" t="s">
        <v>1513</v>
      </c>
      <c r="C42" s="24" t="s">
        <v>1512</v>
      </c>
      <c r="D42" s="34">
        <v>2000</v>
      </c>
      <c r="E42" s="8">
        <v>43970</v>
      </c>
      <c r="F42" s="193">
        <v>44670</v>
      </c>
      <c r="G42" s="20">
        <v>5603</v>
      </c>
      <c r="H42" s="17">
        <f t="shared" ref="H42:H43" si="4">IF(I42&lt;=2000,$F$5+(I42/24),"error")</f>
        <v>44755.512499999997</v>
      </c>
      <c r="I42" s="18">
        <f t="shared" si="0"/>
        <v>1428.3000000000002</v>
      </c>
      <c r="J42" s="12" t="str">
        <f t="shared" si="2"/>
        <v>NOT DUE</v>
      </c>
      <c r="K42" s="24"/>
      <c r="L42" s="32" t="s">
        <v>4577</v>
      </c>
    </row>
    <row r="43" spans="1:12" ht="26.45" customHeight="1">
      <c r="A43" s="12" t="s">
        <v>1778</v>
      </c>
      <c r="B43" s="24" t="s">
        <v>1518</v>
      </c>
      <c r="C43" s="24" t="s">
        <v>1519</v>
      </c>
      <c r="D43" s="34">
        <v>2000</v>
      </c>
      <c r="E43" s="8">
        <v>43970</v>
      </c>
      <c r="F43" s="193">
        <v>44670</v>
      </c>
      <c r="G43" s="20">
        <v>5603</v>
      </c>
      <c r="H43" s="17">
        <f t="shared" si="4"/>
        <v>44755.512499999997</v>
      </c>
      <c r="I43" s="18">
        <f t="shared" si="0"/>
        <v>1428.3000000000002</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44764.887499999997</v>
      </c>
      <c r="I44" s="18">
        <f t="shared" si="0"/>
        <v>1653.3000000000002</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44764.887499999997</v>
      </c>
      <c r="I45" s="18">
        <f t="shared" si="0"/>
        <v>1653.3000000000002</v>
      </c>
      <c r="J45" s="12" t="str">
        <f t="shared" si="2"/>
        <v>NOT DUE</v>
      </c>
      <c r="K45" s="24"/>
      <c r="L45" s="32" t="s">
        <v>4577</v>
      </c>
    </row>
    <row r="46" spans="1:12" ht="15" customHeight="1">
      <c r="A46" s="12" t="s">
        <v>1781</v>
      </c>
      <c r="B46" s="24" t="s">
        <v>1520</v>
      </c>
      <c r="C46" s="24" t="s">
        <v>1521</v>
      </c>
      <c r="D46" s="34">
        <v>2000</v>
      </c>
      <c r="E46" s="8">
        <v>43970</v>
      </c>
      <c r="F46" s="193">
        <v>44670</v>
      </c>
      <c r="G46" s="20">
        <v>5603</v>
      </c>
      <c r="H46" s="17">
        <f>IF(I46&lt;=2000,$F$5+(I46/24),"error")</f>
        <v>44755.512499999997</v>
      </c>
      <c r="I46" s="18">
        <f t="shared" si="0"/>
        <v>1428.3000000000002</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44772.054166666669</v>
      </c>
      <c r="I47" s="18">
        <f t="shared" si="0"/>
        <v>1825.3000000000002</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44764.887499999997</v>
      </c>
      <c r="I48" s="18">
        <f t="shared" si="0"/>
        <v>1653.3000000000002</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44772.054166666669</v>
      </c>
      <c r="I49" s="18">
        <f t="shared" si="0"/>
        <v>1825.3000000000002</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44772.054166666669</v>
      </c>
      <c r="I50" s="18">
        <f t="shared" si="0"/>
        <v>1825.3000000000002</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44772.054166666669</v>
      </c>
      <c r="I51" s="18">
        <f t="shared" si="0"/>
        <v>1825.3000000000002</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44772.054166666669</v>
      </c>
      <c r="I52" s="18">
        <f t="shared" si="0"/>
        <v>1825.3000000000002</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45105.387499999997</v>
      </c>
      <c r="I53" s="18">
        <f t="shared" si="0"/>
        <v>9825.2999999999993</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45105.387499999997</v>
      </c>
      <c r="I54" s="18">
        <f t="shared" si="0"/>
        <v>9825.2999999999993</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44772.054166666669</v>
      </c>
      <c r="I55" s="18">
        <f t="shared" si="0"/>
        <v>1825.3000000000002</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44772.054166666669</v>
      </c>
      <c r="I56" s="18">
        <f t="shared" si="0"/>
        <v>1825.3000000000002</v>
      </c>
      <c r="J56" s="12" t="str">
        <f t="shared" si="2"/>
        <v>NOT DUE</v>
      </c>
      <c r="K56" s="24"/>
      <c r="L56" s="32" t="s">
        <v>4577</v>
      </c>
    </row>
    <row r="57" spans="1:12">
      <c r="A57" s="12" t="s">
        <v>1792</v>
      </c>
      <c r="B57" s="24" t="s">
        <v>1591</v>
      </c>
      <c r="C57" s="24" t="s">
        <v>1592</v>
      </c>
      <c r="D57" s="34">
        <v>8000</v>
      </c>
      <c r="E57" s="8">
        <v>43970</v>
      </c>
      <c r="F57" s="8">
        <v>43970</v>
      </c>
      <c r="G57" s="20">
        <v>0</v>
      </c>
      <c r="H57" s="17">
        <f t="shared" si="7"/>
        <v>44772.054166666669</v>
      </c>
      <c r="I57" s="18">
        <f t="shared" si="0"/>
        <v>1825.3000000000002</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44772.054166666669</v>
      </c>
      <c r="I58" s="18">
        <f t="shared" si="0"/>
        <v>1825.3000000000002</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44772.054166666669</v>
      </c>
      <c r="I59" s="18">
        <f t="shared" si="0"/>
        <v>1825.3000000000002</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44772.054166666669</v>
      </c>
      <c r="I60" s="18">
        <f t="shared" si="0"/>
        <v>1825.3000000000002</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44772.054166666669</v>
      </c>
      <c r="I61" s="18">
        <f t="shared" si="0"/>
        <v>1825.3000000000002</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44772.054166666669</v>
      </c>
      <c r="I62" s="18">
        <f t="shared" si="0"/>
        <v>1825.3000000000002</v>
      </c>
      <c r="J62" s="12" t="str">
        <f t="shared" si="2"/>
        <v>NOT DUE</v>
      </c>
      <c r="K62" s="24" t="s">
        <v>3705</v>
      </c>
      <c r="L62" s="32" t="s">
        <v>4577</v>
      </c>
    </row>
    <row r="63" spans="1:12">
      <c r="A63" s="12" t="s">
        <v>1798</v>
      </c>
      <c r="B63" s="24" t="s">
        <v>1611</v>
      </c>
      <c r="C63" s="24" t="s">
        <v>1078</v>
      </c>
      <c r="D63" s="34">
        <v>2000</v>
      </c>
      <c r="E63" s="8">
        <v>43970</v>
      </c>
      <c r="F63" s="117">
        <v>44673</v>
      </c>
      <c r="G63" s="20">
        <v>5828</v>
      </c>
      <c r="H63" s="17">
        <f>IF(I63&lt;=2000,$F$5+(I63/24),"error")</f>
        <v>44764.887499999997</v>
      </c>
      <c r="I63" s="18">
        <f t="shared" si="0"/>
        <v>1653.3000000000002</v>
      </c>
      <c r="J63" s="12" t="str">
        <f t="shared" si="2"/>
        <v>NOT DUE</v>
      </c>
      <c r="K63" s="24" t="s">
        <v>3704</v>
      </c>
      <c r="L63" s="32" t="s">
        <v>4577</v>
      </c>
    </row>
    <row r="64" spans="1:12" ht="25.5">
      <c r="A64" s="12" t="s">
        <v>1799</v>
      </c>
      <c r="B64" s="24" t="s">
        <v>1612</v>
      </c>
      <c r="C64" s="24" t="s">
        <v>1480</v>
      </c>
      <c r="D64" s="34">
        <v>2000</v>
      </c>
      <c r="E64" s="8">
        <v>43970</v>
      </c>
      <c r="F64" s="117">
        <v>44673</v>
      </c>
      <c r="G64" s="20">
        <v>5828</v>
      </c>
      <c r="H64" s="17">
        <f>IF(I64&lt;=2000,$F$5+(I64/24),"error")</f>
        <v>44764.887499999997</v>
      </c>
      <c r="I64" s="18">
        <f t="shared" si="0"/>
        <v>1653.3000000000002</v>
      </c>
      <c r="J64" s="12" t="str">
        <f t="shared" si="2"/>
        <v>NOT DUE</v>
      </c>
      <c r="K64" s="24" t="s">
        <v>3704</v>
      </c>
      <c r="L64" s="32" t="s">
        <v>4577</v>
      </c>
    </row>
    <row r="65" spans="1:12">
      <c r="A65" s="12" t="s">
        <v>1800</v>
      </c>
      <c r="B65" s="24" t="s">
        <v>1613</v>
      </c>
      <c r="C65" s="24" t="s">
        <v>1078</v>
      </c>
      <c r="D65" s="34">
        <v>2000</v>
      </c>
      <c r="E65" s="8">
        <v>43970</v>
      </c>
      <c r="F65" s="117">
        <v>44673</v>
      </c>
      <c r="G65" s="20">
        <v>5828</v>
      </c>
      <c r="H65" s="17">
        <f>IF(I65&lt;=2000,$F$5+(I65/24),"error")</f>
        <v>44764.887499999997</v>
      </c>
      <c r="I65" s="18">
        <f t="shared" si="0"/>
        <v>1653.3000000000002</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44764.887499999997</v>
      </c>
      <c r="I66" s="18">
        <f t="shared" si="0"/>
        <v>1653.3000000000002</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44772.054166666669</v>
      </c>
      <c r="I67" s="18">
        <f t="shared" si="0"/>
        <v>1825.3000000000002</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44772.054166666669</v>
      </c>
      <c r="I68" s="18">
        <f t="shared" si="0"/>
        <v>1825.3000000000002</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44772.054166666669</v>
      </c>
      <c r="I69" s="18">
        <f t="shared" si="0"/>
        <v>1825.3000000000002</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45105.387499999997</v>
      </c>
      <c r="I70" s="18">
        <f t="shared" si="0"/>
        <v>9825.2999999999993</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45105.387499999997</v>
      </c>
      <c r="I71" s="18">
        <f t="shared" si="0"/>
        <v>9825.2999999999993</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44764.887499999997</v>
      </c>
      <c r="I72" s="18">
        <f t="shared" ref="I72:I120" si="9">D72-($F$4-G72)</f>
        <v>1653.3000000000002</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44764.887499999997</v>
      </c>
      <c r="I73" s="18">
        <f t="shared" si="9"/>
        <v>1653.3000000000002</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44772.054166666669</v>
      </c>
      <c r="I74" s="18">
        <f t="shared" si="9"/>
        <v>1825.3000000000002</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44772.054166666669</v>
      </c>
      <c r="I75" s="18">
        <f t="shared" si="9"/>
        <v>1825.3000000000002</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44772.054166666669</v>
      </c>
      <c r="I76" s="18">
        <f t="shared" si="9"/>
        <v>1825.3000000000002</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45105.387499999997</v>
      </c>
      <c r="I77" s="18">
        <f t="shared" si="9"/>
        <v>9825.2999999999993</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45105.387499999997</v>
      </c>
      <c r="I78" s="18">
        <f t="shared" si="9"/>
        <v>9825.2999999999993</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45105.387499999997</v>
      </c>
      <c r="I79" s="18">
        <f t="shared" si="9"/>
        <v>9825.2999999999993</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45105.387499999997</v>
      </c>
      <c r="I80" s="18">
        <f t="shared" si="9"/>
        <v>9825.2999999999993</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45105.387499999997</v>
      </c>
      <c r="I81" s="18">
        <f t="shared" si="9"/>
        <v>9825.2999999999993</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45105.387499999997</v>
      </c>
      <c r="I82" s="18">
        <f t="shared" si="9"/>
        <v>9825.2999999999993</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44772.054166666669</v>
      </c>
      <c r="I83" s="18">
        <f t="shared" si="9"/>
        <v>1825.3000000000002</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44772.054166666669</v>
      </c>
      <c r="I84" s="18">
        <f t="shared" si="9"/>
        <v>1825.3000000000002</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44772.054166666669</v>
      </c>
      <c r="I85" s="18">
        <f t="shared" si="9"/>
        <v>1825.3000000000002</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44772.054166666669</v>
      </c>
      <c r="I86" s="18">
        <f t="shared" si="9"/>
        <v>1825.3000000000002</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44772.054166666669</v>
      </c>
      <c r="I87" s="18">
        <f t="shared" si="9"/>
        <v>1825.3000000000002</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44772.054166666669</v>
      </c>
      <c r="I88" s="18">
        <f t="shared" si="9"/>
        <v>1825.3000000000002</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44772.054166666669</v>
      </c>
      <c r="I89" s="18">
        <f t="shared" si="9"/>
        <v>1825.3000000000002</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44772.054166666669</v>
      </c>
      <c r="I90" s="18">
        <f t="shared" si="9"/>
        <v>1825.3000000000002</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44772.054166666669</v>
      </c>
      <c r="I91" s="18">
        <f t="shared" si="9"/>
        <v>1825.3000000000002</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44772.054166666669</v>
      </c>
      <c r="I92" s="18">
        <f t="shared" si="9"/>
        <v>1825.3000000000002</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44772.054166666669</v>
      </c>
      <c r="I93" s="18">
        <f t="shared" si="9"/>
        <v>1825.3000000000002</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44772.054166666669</v>
      </c>
      <c r="I94" s="18">
        <f t="shared" si="9"/>
        <v>1825.3000000000002</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44772.054166666669</v>
      </c>
      <c r="I95" s="18">
        <f t="shared" si="9"/>
        <v>1825.3000000000002</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44772.054166666669</v>
      </c>
      <c r="I96" s="18">
        <f t="shared" si="9"/>
        <v>1825.3000000000002</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45105.387499999997</v>
      </c>
      <c r="I97" s="18">
        <f t="shared" si="9"/>
        <v>9825.2999999999993</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45105.387499999997</v>
      </c>
      <c r="I98" s="18">
        <f t="shared" si="9"/>
        <v>9825.2999999999993</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44772.054166666669</v>
      </c>
      <c r="I99" s="18">
        <f t="shared" si="9"/>
        <v>1825.3000000000002</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45105.387499999997</v>
      </c>
      <c r="I100" s="18">
        <f t="shared" si="9"/>
        <v>9825.2999999999993</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44772.054166666669</v>
      </c>
      <c r="I101" s="18">
        <f t="shared" si="9"/>
        <v>1825.3000000000002</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44764.887499999997</v>
      </c>
      <c r="I102" s="18">
        <f t="shared" si="9"/>
        <v>1653.3000000000002</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44772.054166666669</v>
      </c>
      <c r="I103" s="18">
        <f t="shared" si="9"/>
        <v>1825.3000000000002</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44772.054166666669</v>
      </c>
      <c r="I104" s="18">
        <f t="shared" si="9"/>
        <v>1825.3000000000002</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44772.054166666669</v>
      </c>
      <c r="I105" s="18">
        <f t="shared" si="9"/>
        <v>1825.3000000000002</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44772.054166666669</v>
      </c>
      <c r="I106" s="18">
        <f t="shared" si="9"/>
        <v>1825.3000000000002</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44772.054166666669</v>
      </c>
      <c r="I107" s="18">
        <f t="shared" si="9"/>
        <v>1825.3000000000002</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45105.387499999997</v>
      </c>
      <c r="I108" s="18">
        <f t="shared" si="9"/>
        <v>9825.2999999999993</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44772.054166666669</v>
      </c>
      <c r="I109" s="18">
        <f t="shared" si="9"/>
        <v>1825.3000000000002</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44772.054166666669</v>
      </c>
      <c r="I110" s="18">
        <f t="shared" si="9"/>
        <v>1825.3000000000002</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44772.054166666669</v>
      </c>
      <c r="I111" s="18">
        <f t="shared" si="9"/>
        <v>1825.3000000000002</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44772.054166666669</v>
      </c>
      <c r="I112" s="18">
        <f t="shared" si="9"/>
        <v>1825.3000000000002</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44772.054166666669</v>
      </c>
      <c r="I113" s="18">
        <f t="shared" si="9"/>
        <v>1825.3000000000002</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44772.054166666669</v>
      </c>
      <c r="I114" s="18">
        <f t="shared" si="9"/>
        <v>1825.3000000000002</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44772.054166666669</v>
      </c>
      <c r="I115" s="18">
        <f t="shared" si="9"/>
        <v>1825.3000000000002</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44772.054166666669</v>
      </c>
      <c r="I116" s="18">
        <f t="shared" si="9"/>
        <v>1825.3000000000002</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44772.054166666669</v>
      </c>
      <c r="I117" s="18">
        <f t="shared" si="9"/>
        <v>1825.3000000000002</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44764.887499999997</v>
      </c>
      <c r="I118" s="18">
        <f t="shared" si="9"/>
        <v>1653.3000000000002</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45438.720833333333</v>
      </c>
      <c r="I119" s="18">
        <f t="shared" si="9"/>
        <v>17825.3</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44764.887499999997</v>
      </c>
      <c r="I120" s="18">
        <f t="shared" si="9"/>
        <v>1653.3000000000002</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topLeftCell="A106"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16331.4</v>
      </c>
    </row>
    <row r="5" spans="1:12" ht="18" customHeight="1">
      <c r="A5" s="332" t="s">
        <v>77</v>
      </c>
      <c r="B5" s="332"/>
      <c r="C5" s="30" t="s">
        <v>5221</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44671</v>
      </c>
      <c r="G8" s="20">
        <v>15736</v>
      </c>
      <c r="H8" s="17">
        <f>IF(I8&lt;=2000,$F$5+(I8/24),"error")</f>
        <v>44754.525000000001</v>
      </c>
      <c r="I8" s="18">
        <f t="shared" ref="I8:I71" si="0">D8-($F$4-G8)</f>
        <v>1404.6000000000004</v>
      </c>
      <c r="J8" s="12" t="str">
        <f>IF(I8="","",IF(I8&lt;0,"OVERDUE","NOT DUE"))</f>
        <v>NOT DUE</v>
      </c>
      <c r="K8" s="24" t="s">
        <v>3704</v>
      </c>
      <c r="L8" s="13"/>
    </row>
    <row r="9" spans="1:12" ht="25.5">
      <c r="A9" s="12" t="s">
        <v>3503</v>
      </c>
      <c r="B9" s="24" t="s">
        <v>1462</v>
      </c>
      <c r="C9" s="24" t="s">
        <v>1463</v>
      </c>
      <c r="D9" s="34">
        <v>2000</v>
      </c>
      <c r="E9" s="8">
        <v>43970</v>
      </c>
      <c r="F9" s="193">
        <v>44671</v>
      </c>
      <c r="G9" s="20">
        <v>15736</v>
      </c>
      <c r="H9" s="17">
        <f t="shared" ref="H9:H38" si="1">IF(I9&lt;=2000,$F$5+(I9/24),"error")</f>
        <v>44754.525000000001</v>
      </c>
      <c r="I9" s="18">
        <f t="shared" si="0"/>
        <v>1404.6000000000004</v>
      </c>
      <c r="J9" s="12" t="str">
        <f t="shared" ref="J9:J72" si="2">IF(I9="","",IF(I9&lt;0,"OVERDUE","NOT DUE"))</f>
        <v>NOT DUE</v>
      </c>
      <c r="K9" s="24" t="s">
        <v>3704</v>
      </c>
      <c r="L9" s="13"/>
    </row>
    <row r="10" spans="1:12" ht="15" customHeight="1">
      <c r="A10" s="12" t="s">
        <v>3504</v>
      </c>
      <c r="B10" s="24" t="s">
        <v>1464</v>
      </c>
      <c r="C10" s="24" t="s">
        <v>1465</v>
      </c>
      <c r="D10" s="34">
        <v>2000</v>
      </c>
      <c r="E10" s="8">
        <v>43970</v>
      </c>
      <c r="F10" s="193">
        <v>44671</v>
      </c>
      <c r="G10" s="20">
        <v>15736</v>
      </c>
      <c r="H10" s="17">
        <f t="shared" si="1"/>
        <v>44754.525000000001</v>
      </c>
      <c r="I10" s="18">
        <f t="shared" si="0"/>
        <v>1404.6000000000004</v>
      </c>
      <c r="J10" s="12" t="str">
        <f t="shared" si="2"/>
        <v>NOT DUE</v>
      </c>
      <c r="K10" s="24" t="s">
        <v>3704</v>
      </c>
      <c r="L10" s="13"/>
    </row>
    <row r="11" spans="1:12" ht="15" customHeight="1">
      <c r="A11" s="12" t="s">
        <v>3505</v>
      </c>
      <c r="B11" s="24" t="s">
        <v>1466</v>
      </c>
      <c r="C11" s="24" t="s">
        <v>1467</v>
      </c>
      <c r="D11" s="34">
        <v>2000</v>
      </c>
      <c r="E11" s="8">
        <v>43970</v>
      </c>
      <c r="F11" s="193">
        <v>44671</v>
      </c>
      <c r="G11" s="20">
        <v>15736</v>
      </c>
      <c r="H11" s="17">
        <f t="shared" si="1"/>
        <v>44754.525000000001</v>
      </c>
      <c r="I11" s="18">
        <f t="shared" si="0"/>
        <v>1404.6000000000004</v>
      </c>
      <c r="J11" s="12" t="str">
        <f t="shared" si="2"/>
        <v>NOT DUE</v>
      </c>
      <c r="K11" s="24" t="s">
        <v>3704</v>
      </c>
      <c r="L11" s="13"/>
    </row>
    <row r="12" spans="1:12" ht="15" customHeight="1">
      <c r="A12" s="12" t="s">
        <v>3506</v>
      </c>
      <c r="B12" s="24" t="s">
        <v>1468</v>
      </c>
      <c r="C12" s="24" t="s">
        <v>1469</v>
      </c>
      <c r="D12" s="34">
        <v>2000</v>
      </c>
      <c r="E12" s="8">
        <v>43970</v>
      </c>
      <c r="F12" s="193">
        <v>44671</v>
      </c>
      <c r="G12" s="20">
        <v>15736</v>
      </c>
      <c r="H12" s="17">
        <f t="shared" si="1"/>
        <v>44754.525000000001</v>
      </c>
      <c r="I12" s="18">
        <f t="shared" si="0"/>
        <v>1404.6000000000004</v>
      </c>
      <c r="J12" s="12" t="str">
        <f t="shared" si="2"/>
        <v>NOT DUE</v>
      </c>
      <c r="K12" s="24" t="s">
        <v>3704</v>
      </c>
      <c r="L12" s="13"/>
    </row>
    <row r="13" spans="1:12" ht="26.45" customHeight="1">
      <c r="A13" s="12" t="s">
        <v>3507</v>
      </c>
      <c r="B13" s="24" t="s">
        <v>1534</v>
      </c>
      <c r="C13" s="24" t="s">
        <v>1470</v>
      </c>
      <c r="D13" s="34">
        <v>2000</v>
      </c>
      <c r="E13" s="8">
        <v>43970</v>
      </c>
      <c r="F13" s="193">
        <v>44671</v>
      </c>
      <c r="G13" s="20">
        <v>15736</v>
      </c>
      <c r="H13" s="17">
        <f t="shared" si="1"/>
        <v>44754.525000000001</v>
      </c>
      <c r="I13" s="18">
        <f t="shared" si="0"/>
        <v>1404.6000000000004</v>
      </c>
      <c r="J13" s="12" t="str">
        <f t="shared" si="2"/>
        <v>NOT DUE</v>
      </c>
      <c r="K13" s="24" t="s">
        <v>3704</v>
      </c>
      <c r="L13" s="13"/>
    </row>
    <row r="14" spans="1:12" ht="26.45" customHeight="1">
      <c r="A14" s="12" t="s">
        <v>3508</v>
      </c>
      <c r="B14" s="24" t="s">
        <v>1535</v>
      </c>
      <c r="C14" s="24" t="s">
        <v>1471</v>
      </c>
      <c r="D14" s="34">
        <v>2000</v>
      </c>
      <c r="E14" s="8">
        <v>43970</v>
      </c>
      <c r="F14" s="193">
        <v>44671</v>
      </c>
      <c r="G14" s="20">
        <v>15736</v>
      </c>
      <c r="H14" s="17">
        <f t="shared" si="1"/>
        <v>44754.525000000001</v>
      </c>
      <c r="I14" s="18">
        <f t="shared" si="0"/>
        <v>1404.6000000000004</v>
      </c>
      <c r="J14" s="12" t="str">
        <f t="shared" si="2"/>
        <v>NOT DUE</v>
      </c>
      <c r="K14" s="24" t="s">
        <v>3704</v>
      </c>
      <c r="L14" s="13"/>
    </row>
    <row r="15" spans="1:12" ht="15" customHeight="1">
      <c r="A15" s="12" t="s">
        <v>3509</v>
      </c>
      <c r="B15" s="24" t="s">
        <v>1472</v>
      </c>
      <c r="C15" s="24" t="s">
        <v>1473</v>
      </c>
      <c r="D15" s="34">
        <v>2000</v>
      </c>
      <c r="E15" s="8">
        <v>43970</v>
      </c>
      <c r="F15" s="193">
        <v>44671</v>
      </c>
      <c r="G15" s="20">
        <v>15736</v>
      </c>
      <c r="H15" s="17">
        <f t="shared" si="1"/>
        <v>44754.525000000001</v>
      </c>
      <c r="I15" s="18">
        <f t="shared" si="0"/>
        <v>1404.6000000000004</v>
      </c>
      <c r="J15" s="12" t="str">
        <f t="shared" si="2"/>
        <v>NOT DUE</v>
      </c>
      <c r="K15" s="24" t="s">
        <v>3704</v>
      </c>
      <c r="L15" s="13"/>
    </row>
    <row r="16" spans="1:12" ht="15" customHeight="1">
      <c r="A16" s="12" t="s">
        <v>3510</v>
      </c>
      <c r="B16" s="24" t="s">
        <v>1474</v>
      </c>
      <c r="C16" s="24" t="s">
        <v>1475</v>
      </c>
      <c r="D16" s="34">
        <v>2000</v>
      </c>
      <c r="E16" s="8">
        <v>43970</v>
      </c>
      <c r="F16" s="193">
        <v>44671</v>
      </c>
      <c r="G16" s="20">
        <v>15736</v>
      </c>
      <c r="H16" s="17">
        <f t="shared" si="1"/>
        <v>44754.525000000001</v>
      </c>
      <c r="I16" s="18">
        <f t="shared" si="0"/>
        <v>1404.6000000000004</v>
      </c>
      <c r="J16" s="12" t="str">
        <f t="shared" si="2"/>
        <v>NOT DUE</v>
      </c>
      <c r="K16" s="24" t="s">
        <v>3704</v>
      </c>
      <c r="L16" s="13"/>
    </row>
    <row r="17" spans="1:12" ht="15" customHeight="1">
      <c r="A17" s="12" t="s">
        <v>3511</v>
      </c>
      <c r="B17" s="24" t="s">
        <v>1476</v>
      </c>
      <c r="C17" s="24" t="s">
        <v>1475</v>
      </c>
      <c r="D17" s="34">
        <v>2000</v>
      </c>
      <c r="E17" s="8">
        <v>43970</v>
      </c>
      <c r="F17" s="193">
        <v>44671</v>
      </c>
      <c r="G17" s="20">
        <v>15736</v>
      </c>
      <c r="H17" s="17">
        <f t="shared" si="1"/>
        <v>44754.525000000001</v>
      </c>
      <c r="I17" s="18">
        <f t="shared" si="0"/>
        <v>1404.6000000000004</v>
      </c>
      <c r="J17" s="12" t="str">
        <f t="shared" si="2"/>
        <v>NOT DUE</v>
      </c>
      <c r="K17" s="24" t="s">
        <v>3704</v>
      </c>
      <c r="L17" s="13"/>
    </row>
    <row r="18" spans="1:12" ht="15" customHeight="1">
      <c r="A18" s="12" t="s">
        <v>3512</v>
      </c>
      <c r="B18" s="24" t="s">
        <v>1477</v>
      </c>
      <c r="C18" s="24" t="s">
        <v>1478</v>
      </c>
      <c r="D18" s="34">
        <v>2000</v>
      </c>
      <c r="E18" s="8">
        <v>43970</v>
      </c>
      <c r="F18" s="193">
        <v>44671</v>
      </c>
      <c r="G18" s="20">
        <v>15736</v>
      </c>
      <c r="H18" s="17">
        <f t="shared" si="1"/>
        <v>44754.525000000001</v>
      </c>
      <c r="I18" s="18">
        <f t="shared" si="0"/>
        <v>1404.6000000000004</v>
      </c>
      <c r="J18" s="12" t="str">
        <f t="shared" si="2"/>
        <v>NOT DUE</v>
      </c>
      <c r="K18" s="24" t="s">
        <v>3704</v>
      </c>
      <c r="L18" s="13"/>
    </row>
    <row r="19" spans="1:12" ht="26.45" customHeight="1">
      <c r="A19" s="12" t="s">
        <v>3513</v>
      </c>
      <c r="B19" s="24" t="s">
        <v>1479</v>
      </c>
      <c r="C19" s="24" t="s">
        <v>1480</v>
      </c>
      <c r="D19" s="34">
        <v>2000</v>
      </c>
      <c r="E19" s="8">
        <v>43970</v>
      </c>
      <c r="F19" s="193">
        <v>44671</v>
      </c>
      <c r="G19" s="20">
        <v>15736</v>
      </c>
      <c r="H19" s="17">
        <f t="shared" si="1"/>
        <v>44754.525000000001</v>
      </c>
      <c r="I19" s="18">
        <f t="shared" si="0"/>
        <v>1404.6000000000004</v>
      </c>
      <c r="J19" s="12" t="str">
        <f t="shared" si="2"/>
        <v>NOT DUE</v>
      </c>
      <c r="K19" s="24" t="s">
        <v>3704</v>
      </c>
      <c r="L19" s="13"/>
    </row>
    <row r="20" spans="1:12" ht="15" customHeight="1">
      <c r="A20" s="12" t="s">
        <v>3514</v>
      </c>
      <c r="B20" s="24" t="s">
        <v>1481</v>
      </c>
      <c r="C20" s="24" t="s">
        <v>1480</v>
      </c>
      <c r="D20" s="34">
        <v>2000</v>
      </c>
      <c r="E20" s="8">
        <v>43970</v>
      </c>
      <c r="F20" s="193">
        <v>44671</v>
      </c>
      <c r="G20" s="20">
        <v>15736</v>
      </c>
      <c r="H20" s="17">
        <f t="shared" si="1"/>
        <v>44754.525000000001</v>
      </c>
      <c r="I20" s="18">
        <f t="shared" si="0"/>
        <v>1404.6000000000004</v>
      </c>
      <c r="J20" s="12" t="str">
        <f t="shared" si="2"/>
        <v>NOT DUE</v>
      </c>
      <c r="K20" s="24" t="s">
        <v>3704</v>
      </c>
      <c r="L20" s="13"/>
    </row>
    <row r="21" spans="1:12" ht="26.45" customHeight="1">
      <c r="A21" s="12" t="s">
        <v>3515</v>
      </c>
      <c r="B21" s="24" t="s">
        <v>1482</v>
      </c>
      <c r="C21" s="24" t="s">
        <v>1483</v>
      </c>
      <c r="D21" s="34">
        <v>2000</v>
      </c>
      <c r="E21" s="8">
        <v>43970</v>
      </c>
      <c r="F21" s="193">
        <v>44671</v>
      </c>
      <c r="G21" s="20">
        <v>15736</v>
      </c>
      <c r="H21" s="17">
        <f t="shared" si="1"/>
        <v>44754.525000000001</v>
      </c>
      <c r="I21" s="18">
        <f t="shared" si="0"/>
        <v>1404.6000000000004</v>
      </c>
      <c r="J21" s="12" t="str">
        <f t="shared" si="2"/>
        <v>NOT DUE</v>
      </c>
      <c r="K21" s="24" t="s">
        <v>3704</v>
      </c>
      <c r="L21" s="13"/>
    </row>
    <row r="22" spans="1:12" ht="26.45" customHeight="1">
      <c r="A22" s="12" t="s">
        <v>3516</v>
      </c>
      <c r="B22" s="24" t="s">
        <v>1536</v>
      </c>
      <c r="C22" s="24" t="s">
        <v>1480</v>
      </c>
      <c r="D22" s="34">
        <v>2000</v>
      </c>
      <c r="E22" s="8">
        <v>43970</v>
      </c>
      <c r="F22" s="193">
        <v>44671</v>
      </c>
      <c r="G22" s="20">
        <v>15736</v>
      </c>
      <c r="H22" s="17">
        <f>IF(I22&lt;=2000,$F$5+(I22/24),"error")</f>
        <v>44754.525000000001</v>
      </c>
      <c r="I22" s="18">
        <f t="shared" si="0"/>
        <v>1404.6000000000004</v>
      </c>
      <c r="J22" s="12" t="str">
        <f t="shared" si="2"/>
        <v>NOT DUE</v>
      </c>
      <c r="K22" s="24" t="s">
        <v>3704</v>
      </c>
      <c r="L22" s="13"/>
    </row>
    <row r="23" spans="1:12" ht="15" customHeight="1">
      <c r="A23" s="12" t="s">
        <v>3517</v>
      </c>
      <c r="B23" s="24" t="s">
        <v>1484</v>
      </c>
      <c r="C23" s="24" t="s">
        <v>1485</v>
      </c>
      <c r="D23" s="34">
        <v>2000</v>
      </c>
      <c r="E23" s="8">
        <v>43970</v>
      </c>
      <c r="F23" s="193">
        <v>44671</v>
      </c>
      <c r="G23" s="20">
        <v>15736</v>
      </c>
      <c r="H23" s="17">
        <f t="shared" si="1"/>
        <v>44754.525000000001</v>
      </c>
      <c r="I23" s="18">
        <f t="shared" si="0"/>
        <v>1404.6000000000004</v>
      </c>
      <c r="J23" s="12" t="str">
        <f t="shared" si="2"/>
        <v>NOT DUE</v>
      </c>
      <c r="K23" s="24" t="s">
        <v>3704</v>
      </c>
      <c r="L23" s="13"/>
    </row>
    <row r="24" spans="1:12" ht="26.45" customHeight="1">
      <c r="A24" s="12" t="s">
        <v>3518</v>
      </c>
      <c r="B24" s="24" t="s">
        <v>1486</v>
      </c>
      <c r="C24" s="24" t="s">
        <v>23</v>
      </c>
      <c r="D24" s="34">
        <v>2000</v>
      </c>
      <c r="E24" s="8">
        <v>43970</v>
      </c>
      <c r="F24" s="193">
        <v>44671</v>
      </c>
      <c r="G24" s="20">
        <v>15736</v>
      </c>
      <c r="H24" s="17">
        <f t="shared" si="1"/>
        <v>44754.525000000001</v>
      </c>
      <c r="I24" s="18">
        <f t="shared" si="0"/>
        <v>1404.6000000000004</v>
      </c>
      <c r="J24" s="12" t="str">
        <f t="shared" si="2"/>
        <v>NOT DUE</v>
      </c>
      <c r="K24" s="24" t="s">
        <v>3704</v>
      </c>
      <c r="L24" s="13"/>
    </row>
    <row r="25" spans="1:12" ht="15" customHeight="1">
      <c r="A25" s="12" t="s">
        <v>3519</v>
      </c>
      <c r="B25" s="24" t="s">
        <v>1487</v>
      </c>
      <c r="C25" s="24" t="s">
        <v>1488</v>
      </c>
      <c r="D25" s="34">
        <v>2000</v>
      </c>
      <c r="E25" s="8">
        <v>43970</v>
      </c>
      <c r="F25" s="193">
        <v>44671</v>
      </c>
      <c r="G25" s="20">
        <v>15736</v>
      </c>
      <c r="H25" s="17">
        <f t="shared" si="1"/>
        <v>44754.525000000001</v>
      </c>
      <c r="I25" s="18">
        <f t="shared" si="0"/>
        <v>1404.6000000000004</v>
      </c>
      <c r="J25" s="12" t="str">
        <f t="shared" si="2"/>
        <v>NOT DUE</v>
      </c>
      <c r="K25" s="24" t="s">
        <v>3704</v>
      </c>
      <c r="L25" s="13"/>
    </row>
    <row r="26" spans="1:12" ht="26.45" customHeight="1">
      <c r="A26" s="12" t="s">
        <v>3520</v>
      </c>
      <c r="B26" s="24" t="s">
        <v>1489</v>
      </c>
      <c r="C26" s="24" t="s">
        <v>1490</v>
      </c>
      <c r="D26" s="34">
        <v>2000</v>
      </c>
      <c r="E26" s="8">
        <v>43970</v>
      </c>
      <c r="F26" s="193">
        <v>44671</v>
      </c>
      <c r="G26" s="20">
        <v>15736</v>
      </c>
      <c r="H26" s="17">
        <f t="shared" si="1"/>
        <v>44754.525000000001</v>
      </c>
      <c r="I26" s="18">
        <f t="shared" si="0"/>
        <v>1404.6000000000004</v>
      </c>
      <c r="J26" s="12" t="str">
        <f t="shared" si="2"/>
        <v>NOT DUE</v>
      </c>
      <c r="K26" s="24" t="s">
        <v>3704</v>
      </c>
      <c r="L26" s="13"/>
    </row>
    <row r="27" spans="1:12" ht="26.45" customHeight="1">
      <c r="A27" s="12" t="s">
        <v>3521</v>
      </c>
      <c r="B27" s="24" t="s">
        <v>1491</v>
      </c>
      <c r="C27" s="24" t="s">
        <v>1480</v>
      </c>
      <c r="D27" s="34">
        <v>2000</v>
      </c>
      <c r="E27" s="8">
        <v>43970</v>
      </c>
      <c r="F27" s="193">
        <v>44671</v>
      </c>
      <c r="G27" s="20">
        <v>15736</v>
      </c>
      <c r="H27" s="17">
        <f t="shared" si="1"/>
        <v>44754.525000000001</v>
      </c>
      <c r="I27" s="18">
        <f t="shared" si="0"/>
        <v>1404.6000000000004</v>
      </c>
      <c r="J27" s="12" t="str">
        <f t="shared" si="2"/>
        <v>NOT DUE</v>
      </c>
      <c r="K27" s="24" t="s">
        <v>3704</v>
      </c>
      <c r="L27" s="13"/>
    </row>
    <row r="28" spans="1:12" ht="26.45" customHeight="1">
      <c r="A28" s="12" t="s">
        <v>3522</v>
      </c>
      <c r="B28" s="24" t="s">
        <v>1492</v>
      </c>
      <c r="C28" s="24" t="s">
        <v>1493</v>
      </c>
      <c r="D28" s="34">
        <v>2000</v>
      </c>
      <c r="E28" s="8">
        <v>43970</v>
      </c>
      <c r="F28" s="193">
        <v>44671</v>
      </c>
      <c r="G28" s="20">
        <v>15736</v>
      </c>
      <c r="H28" s="17">
        <f t="shared" si="1"/>
        <v>44754.525000000001</v>
      </c>
      <c r="I28" s="18">
        <f t="shared" si="0"/>
        <v>1404.6000000000004</v>
      </c>
      <c r="J28" s="12" t="str">
        <f t="shared" si="2"/>
        <v>NOT DUE</v>
      </c>
      <c r="K28" s="24" t="s">
        <v>3704</v>
      </c>
      <c r="L28" s="13"/>
    </row>
    <row r="29" spans="1:12" ht="26.45" customHeight="1">
      <c r="A29" s="12" t="s">
        <v>3523</v>
      </c>
      <c r="B29" s="24" t="s">
        <v>1494</v>
      </c>
      <c r="C29" s="24" t="s">
        <v>1495</v>
      </c>
      <c r="D29" s="34">
        <v>2000</v>
      </c>
      <c r="E29" s="8">
        <v>43970</v>
      </c>
      <c r="F29" s="193">
        <v>44671</v>
      </c>
      <c r="G29" s="20">
        <v>15736</v>
      </c>
      <c r="H29" s="17">
        <f t="shared" si="1"/>
        <v>44754.525000000001</v>
      </c>
      <c r="I29" s="18">
        <f t="shared" si="0"/>
        <v>1404.6000000000004</v>
      </c>
      <c r="J29" s="12" t="str">
        <f t="shared" si="2"/>
        <v>NOT DUE</v>
      </c>
      <c r="K29" s="24" t="s">
        <v>3704</v>
      </c>
      <c r="L29" s="13"/>
    </row>
    <row r="30" spans="1:12" ht="26.45" customHeight="1">
      <c r="A30" s="12" t="s">
        <v>3524</v>
      </c>
      <c r="B30" s="24" t="s">
        <v>1496</v>
      </c>
      <c r="C30" s="24" t="s">
        <v>1469</v>
      </c>
      <c r="D30" s="34">
        <v>2000</v>
      </c>
      <c r="E30" s="8">
        <v>43970</v>
      </c>
      <c r="F30" s="193">
        <v>44671</v>
      </c>
      <c r="G30" s="20">
        <v>15736</v>
      </c>
      <c r="H30" s="17">
        <f t="shared" si="1"/>
        <v>44754.525000000001</v>
      </c>
      <c r="I30" s="18">
        <f t="shared" si="0"/>
        <v>1404.6000000000004</v>
      </c>
      <c r="J30" s="12" t="str">
        <f t="shared" si="2"/>
        <v>NOT DUE</v>
      </c>
      <c r="K30" s="24" t="s">
        <v>3704</v>
      </c>
      <c r="L30" s="13"/>
    </row>
    <row r="31" spans="1:12" ht="26.45" customHeight="1">
      <c r="A31" s="12" t="s">
        <v>3525</v>
      </c>
      <c r="B31" s="24" t="s">
        <v>1537</v>
      </c>
      <c r="C31" s="24" t="s">
        <v>1497</v>
      </c>
      <c r="D31" s="34">
        <v>2000</v>
      </c>
      <c r="E31" s="8">
        <v>43970</v>
      </c>
      <c r="F31" s="193">
        <v>44671</v>
      </c>
      <c r="G31" s="20">
        <v>15736</v>
      </c>
      <c r="H31" s="17">
        <f t="shared" si="1"/>
        <v>44754.525000000001</v>
      </c>
      <c r="I31" s="18">
        <f t="shared" si="0"/>
        <v>1404.6000000000004</v>
      </c>
      <c r="J31" s="12" t="str">
        <f t="shared" si="2"/>
        <v>NOT DUE</v>
      </c>
      <c r="K31" s="24" t="s">
        <v>3704</v>
      </c>
      <c r="L31" s="13"/>
    </row>
    <row r="32" spans="1:12" ht="26.45" customHeight="1">
      <c r="A32" s="12" t="s">
        <v>3526</v>
      </c>
      <c r="B32" s="24" t="s">
        <v>1498</v>
      </c>
      <c r="C32" s="24" t="s">
        <v>1499</v>
      </c>
      <c r="D32" s="34">
        <v>2000</v>
      </c>
      <c r="E32" s="8">
        <v>43970</v>
      </c>
      <c r="F32" s="193">
        <v>44671</v>
      </c>
      <c r="G32" s="20">
        <v>15736</v>
      </c>
      <c r="H32" s="17">
        <f t="shared" si="1"/>
        <v>44754.525000000001</v>
      </c>
      <c r="I32" s="18">
        <f t="shared" si="0"/>
        <v>1404.6000000000004</v>
      </c>
      <c r="J32" s="12" t="str">
        <f t="shared" si="2"/>
        <v>NOT DUE</v>
      </c>
      <c r="K32" s="24" t="s">
        <v>3704</v>
      </c>
      <c r="L32" s="13"/>
    </row>
    <row r="33" spans="1:12" ht="26.45" customHeight="1">
      <c r="A33" s="12" t="s">
        <v>3527</v>
      </c>
      <c r="B33" s="24" t="s">
        <v>1500</v>
      </c>
      <c r="C33" s="24" t="s">
        <v>1501</v>
      </c>
      <c r="D33" s="34">
        <v>2000</v>
      </c>
      <c r="E33" s="8">
        <v>43970</v>
      </c>
      <c r="F33" s="193">
        <v>44671</v>
      </c>
      <c r="G33" s="20">
        <v>15736</v>
      </c>
      <c r="H33" s="17">
        <f t="shared" si="1"/>
        <v>44754.525000000001</v>
      </c>
      <c r="I33" s="18">
        <f t="shared" si="0"/>
        <v>1404.6000000000004</v>
      </c>
      <c r="J33" s="12" t="str">
        <f t="shared" si="2"/>
        <v>NOT DUE</v>
      </c>
      <c r="K33" s="24" t="s">
        <v>3704</v>
      </c>
      <c r="L33" s="13"/>
    </row>
    <row r="34" spans="1:12" ht="26.45" customHeight="1">
      <c r="A34" s="12" t="s">
        <v>3528</v>
      </c>
      <c r="B34" s="24" t="s">
        <v>1502</v>
      </c>
      <c r="C34" s="24" t="s">
        <v>1503</v>
      </c>
      <c r="D34" s="34">
        <v>2000</v>
      </c>
      <c r="E34" s="8">
        <v>43970</v>
      </c>
      <c r="F34" s="193">
        <v>44671</v>
      </c>
      <c r="G34" s="20">
        <v>15736</v>
      </c>
      <c r="H34" s="17">
        <f t="shared" si="1"/>
        <v>44754.525000000001</v>
      </c>
      <c r="I34" s="18">
        <f t="shared" si="0"/>
        <v>1404.6000000000004</v>
      </c>
      <c r="J34" s="12" t="str">
        <f t="shared" si="2"/>
        <v>NOT DUE</v>
      </c>
      <c r="K34" s="24" t="s">
        <v>3704</v>
      </c>
      <c r="L34" s="13"/>
    </row>
    <row r="35" spans="1:12" ht="26.45" customHeight="1">
      <c r="A35" s="12" t="s">
        <v>3529</v>
      </c>
      <c r="B35" s="24" t="s">
        <v>1504</v>
      </c>
      <c r="C35" s="24" t="s">
        <v>1505</v>
      </c>
      <c r="D35" s="34">
        <v>2000</v>
      </c>
      <c r="E35" s="8">
        <v>43970</v>
      </c>
      <c r="F35" s="193">
        <v>44671</v>
      </c>
      <c r="G35" s="20">
        <v>15736</v>
      </c>
      <c r="H35" s="17">
        <f t="shared" si="1"/>
        <v>44754.525000000001</v>
      </c>
      <c r="I35" s="18">
        <f t="shared" si="0"/>
        <v>1404.6000000000004</v>
      </c>
      <c r="J35" s="12" t="str">
        <f t="shared" si="2"/>
        <v>NOT DUE</v>
      </c>
      <c r="K35" s="24" t="s">
        <v>3704</v>
      </c>
      <c r="L35" s="13"/>
    </row>
    <row r="36" spans="1:12" ht="26.45" customHeight="1">
      <c r="A36" s="12" t="s">
        <v>3530</v>
      </c>
      <c r="B36" s="24" t="s">
        <v>1506</v>
      </c>
      <c r="C36" s="24" t="s">
        <v>1078</v>
      </c>
      <c r="D36" s="34">
        <v>2000</v>
      </c>
      <c r="E36" s="8">
        <v>43970</v>
      </c>
      <c r="F36" s="193">
        <v>44671</v>
      </c>
      <c r="G36" s="20">
        <v>15736</v>
      </c>
      <c r="H36" s="17">
        <f>IF(I36&lt;=2000,$F$5+(I36/24),"error")</f>
        <v>44754.525000000001</v>
      </c>
      <c r="I36" s="18">
        <f t="shared" si="0"/>
        <v>1404.6000000000004</v>
      </c>
      <c r="J36" s="12" t="str">
        <f t="shared" si="2"/>
        <v>NOT DUE</v>
      </c>
      <c r="K36" s="24" t="s">
        <v>3704</v>
      </c>
      <c r="L36" s="13"/>
    </row>
    <row r="37" spans="1:12" ht="15" customHeight="1">
      <c r="A37" s="12" t="s">
        <v>3531</v>
      </c>
      <c r="B37" s="24" t="s">
        <v>1507</v>
      </c>
      <c r="C37" s="24" t="s">
        <v>36</v>
      </c>
      <c r="D37" s="34">
        <v>4000</v>
      </c>
      <c r="E37" s="8">
        <v>43970</v>
      </c>
      <c r="F37" s="193">
        <v>44671</v>
      </c>
      <c r="G37" s="20">
        <v>15736</v>
      </c>
      <c r="H37" s="17">
        <f>IF(I37&lt;=4000,$F$5+(I37/24),"error")</f>
        <v>44837.85833333333</v>
      </c>
      <c r="I37" s="18">
        <f t="shared" si="0"/>
        <v>3404.6000000000004</v>
      </c>
      <c r="J37" s="12" t="str">
        <f t="shared" si="2"/>
        <v>NOT DUE</v>
      </c>
      <c r="K37" s="24" t="s">
        <v>3704</v>
      </c>
      <c r="L37" s="13"/>
    </row>
    <row r="38" spans="1:12" ht="26.45" customHeight="1">
      <c r="A38" s="12" t="s">
        <v>3532</v>
      </c>
      <c r="B38" s="24" t="s">
        <v>1538</v>
      </c>
      <c r="C38" s="24" t="s">
        <v>1508</v>
      </c>
      <c r="D38" s="34">
        <v>2000</v>
      </c>
      <c r="E38" s="8">
        <v>43970</v>
      </c>
      <c r="F38" s="193">
        <v>44671</v>
      </c>
      <c r="G38" s="20">
        <v>15736</v>
      </c>
      <c r="H38" s="17">
        <f t="shared" si="1"/>
        <v>44754.525000000001</v>
      </c>
      <c r="I38" s="18">
        <f t="shared" si="0"/>
        <v>1404.6000000000004</v>
      </c>
      <c r="J38" s="12" t="str">
        <f t="shared" si="2"/>
        <v>NOT DUE</v>
      </c>
      <c r="K38" s="24" t="s">
        <v>3704</v>
      </c>
      <c r="L38" s="13"/>
    </row>
    <row r="39" spans="1:12" ht="15" customHeight="1">
      <c r="A39" s="12" t="s">
        <v>3533</v>
      </c>
      <c r="B39" s="24" t="s">
        <v>1509</v>
      </c>
      <c r="C39" s="24" t="s">
        <v>36</v>
      </c>
      <c r="D39" s="34">
        <v>4000</v>
      </c>
      <c r="E39" s="8">
        <v>43970</v>
      </c>
      <c r="F39" s="193">
        <v>44671</v>
      </c>
      <c r="G39" s="20">
        <v>15736</v>
      </c>
      <c r="H39" s="17">
        <f>IF(I39&lt;=4000,$F$5+(I39/24),"error")</f>
        <v>44837.85833333333</v>
      </c>
      <c r="I39" s="18">
        <f t="shared" si="0"/>
        <v>3404.6000000000004</v>
      </c>
      <c r="J39" s="12" t="str">
        <f t="shared" si="2"/>
        <v>NOT DUE</v>
      </c>
      <c r="K39" s="24" t="s">
        <v>3704</v>
      </c>
      <c r="L39" s="13"/>
    </row>
    <row r="40" spans="1:12" ht="15" customHeight="1">
      <c r="A40" s="12" t="s">
        <v>3534</v>
      </c>
      <c r="B40" s="24" t="s">
        <v>1510</v>
      </c>
      <c r="C40" s="24" t="s">
        <v>36</v>
      </c>
      <c r="D40" s="34">
        <v>4000</v>
      </c>
      <c r="E40" s="8">
        <v>43970</v>
      </c>
      <c r="F40" s="193">
        <v>44671</v>
      </c>
      <c r="G40" s="20">
        <v>15736</v>
      </c>
      <c r="H40" s="17">
        <f t="shared" ref="H40:H41" si="3">IF(I40&lt;=4000,$F$5+(I40/24),"error")</f>
        <v>44837.85833333333</v>
      </c>
      <c r="I40" s="18">
        <f t="shared" si="0"/>
        <v>3404.6000000000004</v>
      </c>
      <c r="J40" s="12" t="str">
        <f t="shared" si="2"/>
        <v>NOT DUE</v>
      </c>
      <c r="K40" s="24" t="s">
        <v>3704</v>
      </c>
      <c r="L40" s="13"/>
    </row>
    <row r="41" spans="1:12" ht="38.25" customHeight="1">
      <c r="A41" s="12" t="s">
        <v>3535</v>
      </c>
      <c r="B41" s="24" t="s">
        <v>1511</v>
      </c>
      <c r="C41" s="24" t="s">
        <v>1512</v>
      </c>
      <c r="D41" s="34">
        <v>4000</v>
      </c>
      <c r="E41" s="8">
        <v>43970</v>
      </c>
      <c r="F41" s="193">
        <v>44671</v>
      </c>
      <c r="G41" s="20">
        <v>15736</v>
      </c>
      <c r="H41" s="17">
        <f t="shared" si="3"/>
        <v>44837.85833333333</v>
      </c>
      <c r="I41" s="18">
        <f t="shared" si="0"/>
        <v>3404.6000000000004</v>
      </c>
      <c r="J41" s="12" t="str">
        <f t="shared" si="2"/>
        <v>NOT DUE</v>
      </c>
      <c r="K41" s="24"/>
      <c r="L41" s="13"/>
    </row>
    <row r="42" spans="1:12" ht="26.45" customHeight="1">
      <c r="A42" s="12" t="s">
        <v>3536</v>
      </c>
      <c r="B42" s="24" t="s">
        <v>1513</v>
      </c>
      <c r="C42" s="24" t="s">
        <v>1512</v>
      </c>
      <c r="D42" s="34">
        <v>2000</v>
      </c>
      <c r="E42" s="8">
        <v>43970</v>
      </c>
      <c r="F42" s="193">
        <v>44671</v>
      </c>
      <c r="G42" s="20">
        <v>15736</v>
      </c>
      <c r="H42" s="17">
        <f t="shared" ref="H42:H43" si="4">IF(I42&lt;=2000,$F$5+(I42/24),"error")</f>
        <v>44754.525000000001</v>
      </c>
      <c r="I42" s="18">
        <f t="shared" si="0"/>
        <v>1404.6000000000004</v>
      </c>
      <c r="J42" s="12" t="str">
        <f t="shared" si="2"/>
        <v>NOT DUE</v>
      </c>
      <c r="K42" s="24"/>
      <c r="L42" s="13"/>
    </row>
    <row r="43" spans="1:12" ht="26.45" customHeight="1">
      <c r="A43" s="12" t="s">
        <v>3537</v>
      </c>
      <c r="B43" s="24" t="s">
        <v>1518</v>
      </c>
      <c r="C43" s="24" t="s">
        <v>1519</v>
      </c>
      <c r="D43" s="34">
        <v>2000</v>
      </c>
      <c r="E43" s="8">
        <v>43970</v>
      </c>
      <c r="F43" s="193">
        <v>44671</v>
      </c>
      <c r="G43" s="20">
        <v>15736</v>
      </c>
      <c r="H43" s="17">
        <f t="shared" si="4"/>
        <v>44754.525000000001</v>
      </c>
      <c r="I43" s="18">
        <f t="shared" si="0"/>
        <v>1404.6000000000004</v>
      </c>
      <c r="J43" s="12" t="str">
        <f t="shared" si="2"/>
        <v>NOT DUE</v>
      </c>
      <c r="K43" s="24"/>
      <c r="L43" s="13"/>
    </row>
    <row r="44" spans="1:12" ht="15" customHeight="1">
      <c r="A44" s="12" t="s">
        <v>3538</v>
      </c>
      <c r="B44" s="24" t="s">
        <v>1514</v>
      </c>
      <c r="C44" s="24" t="s">
        <v>1515</v>
      </c>
      <c r="D44" s="34">
        <v>4000</v>
      </c>
      <c r="E44" s="8">
        <v>43970</v>
      </c>
      <c r="F44" s="193">
        <v>44671</v>
      </c>
      <c r="G44" s="20">
        <v>15736</v>
      </c>
      <c r="H44" s="17">
        <f t="shared" ref="H44:H45" si="5">IF(I44&lt;=4000,$F$5+(I44/24),"error")</f>
        <v>44837.85833333333</v>
      </c>
      <c r="I44" s="18">
        <f t="shared" si="0"/>
        <v>3404.6000000000004</v>
      </c>
      <c r="J44" s="12" t="str">
        <f t="shared" si="2"/>
        <v>NOT DUE</v>
      </c>
      <c r="K44" s="24"/>
      <c r="L44" s="13"/>
    </row>
    <row r="45" spans="1:12" ht="15" customHeight="1">
      <c r="A45" s="12" t="s">
        <v>3539</v>
      </c>
      <c r="B45" s="24" t="s">
        <v>1516</v>
      </c>
      <c r="C45" s="24" t="s">
        <v>1517</v>
      </c>
      <c r="D45" s="34">
        <v>4000</v>
      </c>
      <c r="E45" s="8">
        <v>43970</v>
      </c>
      <c r="F45" s="193">
        <v>44671</v>
      </c>
      <c r="G45" s="20">
        <v>15736</v>
      </c>
      <c r="H45" s="17">
        <f t="shared" si="5"/>
        <v>44837.85833333333</v>
      </c>
      <c r="I45" s="18">
        <f t="shared" si="0"/>
        <v>3404.6000000000004</v>
      </c>
      <c r="J45" s="12" t="str">
        <f t="shared" si="2"/>
        <v>NOT DUE</v>
      </c>
      <c r="K45" s="24"/>
      <c r="L45" s="13"/>
    </row>
    <row r="46" spans="1:12" ht="15" customHeight="1">
      <c r="A46" s="12" t="s">
        <v>3540</v>
      </c>
      <c r="B46" s="24" t="s">
        <v>1520</v>
      </c>
      <c r="C46" s="24" t="s">
        <v>1521</v>
      </c>
      <c r="D46" s="34">
        <v>2000</v>
      </c>
      <c r="E46" s="8">
        <v>43970</v>
      </c>
      <c r="F46" s="193">
        <v>44671</v>
      </c>
      <c r="G46" s="20">
        <v>15736</v>
      </c>
      <c r="H46" s="17">
        <f>IF(I46&lt;=2000,$F$5+(I46/24),"error")</f>
        <v>44754.525000000001</v>
      </c>
      <c r="I46" s="18">
        <f t="shared" si="0"/>
        <v>1404.6000000000004</v>
      </c>
      <c r="J46" s="12" t="str">
        <f t="shared" si="2"/>
        <v>NOT DUE</v>
      </c>
      <c r="K46" s="24"/>
      <c r="L46" s="13"/>
    </row>
    <row r="47" spans="1:12" ht="15" customHeight="1">
      <c r="A47" s="12" t="s">
        <v>3541</v>
      </c>
      <c r="B47" s="24" t="s">
        <v>1522</v>
      </c>
      <c r="C47" s="24" t="s">
        <v>1523</v>
      </c>
      <c r="D47" s="34">
        <v>8000</v>
      </c>
      <c r="E47" s="8">
        <v>43970</v>
      </c>
      <c r="F47" s="193">
        <v>44671</v>
      </c>
      <c r="G47" s="20">
        <v>15736</v>
      </c>
      <c r="H47" s="17">
        <f>IF(I47&lt;=8000,$F$5+(I47/24),"error")</f>
        <v>45004.525000000001</v>
      </c>
      <c r="I47" s="18">
        <f t="shared" si="0"/>
        <v>7404.6</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44736.35833333333</v>
      </c>
      <c r="I48" s="18">
        <f t="shared" si="0"/>
        <v>968.60000000000036</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44733.941666666666</v>
      </c>
      <c r="I49" s="18">
        <f t="shared" si="0"/>
        <v>910.60000000000036</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44733.941666666666</v>
      </c>
      <c r="I50" s="18">
        <f t="shared" si="0"/>
        <v>910.60000000000036</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44733.941666666666</v>
      </c>
      <c r="I51" s="18">
        <f t="shared" si="0"/>
        <v>910.60000000000036</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44733.941666666666</v>
      </c>
      <c r="I52" s="18">
        <f t="shared" si="0"/>
        <v>910.60000000000036</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44682.191666666666</v>
      </c>
      <c r="I53" s="18">
        <f t="shared" si="0"/>
        <v>-331.39999999999964</v>
      </c>
      <c r="J53" s="12" t="str">
        <f t="shared" si="2"/>
        <v>OVERDUE</v>
      </c>
      <c r="K53" s="24"/>
      <c r="L53" s="15"/>
    </row>
    <row r="54" spans="1:12" ht="25.5">
      <c r="A54" s="12" t="s">
        <v>3548</v>
      </c>
      <c r="B54" s="24" t="s">
        <v>1533</v>
      </c>
      <c r="C54" s="24" t="s">
        <v>36</v>
      </c>
      <c r="D54" s="34">
        <v>16000</v>
      </c>
      <c r="E54" s="8">
        <v>43970</v>
      </c>
      <c r="F54" s="8">
        <v>43970</v>
      </c>
      <c r="G54" s="20">
        <v>0</v>
      </c>
      <c r="H54" s="17">
        <f>IF(I54&lt;=16000,$F$5+(I54/24),"error")</f>
        <v>44682.191666666666</v>
      </c>
      <c r="I54" s="18">
        <f t="shared" si="0"/>
        <v>-331.39999999999964</v>
      </c>
      <c r="J54" s="12" t="str">
        <f t="shared" si="2"/>
        <v>OVERDUE</v>
      </c>
      <c r="K54" s="24"/>
      <c r="L54" s="15"/>
    </row>
    <row r="55" spans="1:12">
      <c r="A55" s="12" t="s">
        <v>3549</v>
      </c>
      <c r="B55" s="24" t="s">
        <v>1587</v>
      </c>
      <c r="C55" s="24" t="s">
        <v>1588</v>
      </c>
      <c r="D55" s="34">
        <v>8000</v>
      </c>
      <c r="E55" s="8">
        <v>43970</v>
      </c>
      <c r="F55" s="8">
        <v>44369</v>
      </c>
      <c r="G55" s="20">
        <v>9242</v>
      </c>
      <c r="H55" s="17">
        <f t="shared" ref="H55:H62" si="7">IF(I55&lt;=8000,$F$5+(I55/24),"error")</f>
        <v>44733.941666666666</v>
      </c>
      <c r="I55" s="18">
        <f t="shared" si="0"/>
        <v>910.60000000000036</v>
      </c>
      <c r="J55" s="12" t="str">
        <f t="shared" si="2"/>
        <v>NOT DUE</v>
      </c>
      <c r="K55" s="24"/>
      <c r="L55" s="15"/>
    </row>
    <row r="56" spans="1:12" ht="25.5">
      <c r="A56" s="12" t="s">
        <v>3550</v>
      </c>
      <c r="B56" s="24" t="s">
        <v>1589</v>
      </c>
      <c r="C56" s="24" t="s">
        <v>1590</v>
      </c>
      <c r="D56" s="34">
        <v>8000</v>
      </c>
      <c r="E56" s="8">
        <v>43970</v>
      </c>
      <c r="F56" s="8">
        <v>44369</v>
      </c>
      <c r="G56" s="20">
        <v>9242</v>
      </c>
      <c r="H56" s="17">
        <f t="shared" si="7"/>
        <v>44733.941666666666</v>
      </c>
      <c r="I56" s="18">
        <f t="shared" si="0"/>
        <v>910.60000000000036</v>
      </c>
      <c r="J56" s="12" t="str">
        <f t="shared" si="2"/>
        <v>NOT DUE</v>
      </c>
      <c r="K56" s="24"/>
      <c r="L56" s="15"/>
    </row>
    <row r="57" spans="1:12">
      <c r="A57" s="12" t="s">
        <v>3551</v>
      </c>
      <c r="B57" s="24" t="s">
        <v>1591</v>
      </c>
      <c r="C57" s="24" t="s">
        <v>1592</v>
      </c>
      <c r="D57" s="34">
        <v>8000</v>
      </c>
      <c r="E57" s="8">
        <v>43970</v>
      </c>
      <c r="F57" s="8">
        <v>44369</v>
      </c>
      <c r="G57" s="20">
        <v>9242</v>
      </c>
      <c r="H57" s="17">
        <f t="shared" si="7"/>
        <v>44733.941666666666</v>
      </c>
      <c r="I57" s="18">
        <f t="shared" si="0"/>
        <v>910.60000000000036</v>
      </c>
      <c r="J57" s="12" t="str">
        <f t="shared" si="2"/>
        <v>NOT DUE</v>
      </c>
      <c r="K57" s="24" t="s">
        <v>3705</v>
      </c>
      <c r="L57" s="15"/>
    </row>
    <row r="58" spans="1:12">
      <c r="A58" s="12" t="s">
        <v>3552</v>
      </c>
      <c r="B58" s="24" t="s">
        <v>1593</v>
      </c>
      <c r="C58" s="24" t="s">
        <v>1594</v>
      </c>
      <c r="D58" s="34">
        <v>8000</v>
      </c>
      <c r="E58" s="8">
        <v>43970</v>
      </c>
      <c r="F58" s="8">
        <v>44369</v>
      </c>
      <c r="G58" s="20">
        <v>9242</v>
      </c>
      <c r="H58" s="17">
        <f t="shared" si="7"/>
        <v>44733.941666666666</v>
      </c>
      <c r="I58" s="18">
        <f t="shared" si="0"/>
        <v>910.60000000000036</v>
      </c>
      <c r="J58" s="12" t="str">
        <f t="shared" si="2"/>
        <v>NOT DUE</v>
      </c>
      <c r="K58" s="24"/>
      <c r="L58" s="15"/>
    </row>
    <row r="59" spans="1:12" ht="25.5">
      <c r="A59" s="12" t="s">
        <v>3553</v>
      </c>
      <c r="B59" s="24" t="s">
        <v>1595</v>
      </c>
      <c r="C59" s="24" t="s">
        <v>1596</v>
      </c>
      <c r="D59" s="34">
        <v>8000</v>
      </c>
      <c r="E59" s="8">
        <v>43970</v>
      </c>
      <c r="F59" s="8">
        <v>44369</v>
      </c>
      <c r="G59" s="20">
        <v>9242</v>
      </c>
      <c r="H59" s="17">
        <f t="shared" si="7"/>
        <v>44733.941666666666</v>
      </c>
      <c r="I59" s="18">
        <f t="shared" si="0"/>
        <v>910.60000000000036</v>
      </c>
      <c r="J59" s="12" t="str">
        <f t="shared" si="2"/>
        <v>NOT DUE</v>
      </c>
      <c r="K59" s="24" t="s">
        <v>3705</v>
      </c>
      <c r="L59" s="15"/>
    </row>
    <row r="60" spans="1:12">
      <c r="A60" s="12" t="s">
        <v>3554</v>
      </c>
      <c r="B60" s="24" t="s">
        <v>1597</v>
      </c>
      <c r="C60" s="24" t="s">
        <v>1598</v>
      </c>
      <c r="D60" s="34">
        <v>8000</v>
      </c>
      <c r="E60" s="8">
        <v>43970</v>
      </c>
      <c r="F60" s="8">
        <v>44369</v>
      </c>
      <c r="G60" s="20">
        <v>9242</v>
      </c>
      <c r="H60" s="17">
        <f t="shared" si="7"/>
        <v>44733.941666666666</v>
      </c>
      <c r="I60" s="18">
        <f t="shared" si="0"/>
        <v>910.60000000000036</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44733.941666666666</v>
      </c>
      <c r="I61" s="18">
        <f t="shared" si="0"/>
        <v>910.60000000000036</v>
      </c>
      <c r="J61" s="12" t="str">
        <f t="shared" si="2"/>
        <v>NOT DUE</v>
      </c>
      <c r="K61" s="24" t="s">
        <v>3705</v>
      </c>
      <c r="L61" s="15"/>
    </row>
    <row r="62" spans="1:12">
      <c r="A62" s="12" t="s">
        <v>3556</v>
      </c>
      <c r="B62" s="24" t="s">
        <v>1601</v>
      </c>
      <c r="C62" s="24" t="s">
        <v>1602</v>
      </c>
      <c r="D62" s="34">
        <v>8000</v>
      </c>
      <c r="E62" s="8">
        <v>43970</v>
      </c>
      <c r="F62" s="8">
        <v>44369</v>
      </c>
      <c r="G62" s="20">
        <v>9242</v>
      </c>
      <c r="H62" s="17">
        <f t="shared" si="7"/>
        <v>44733.941666666666</v>
      </c>
      <c r="I62" s="18">
        <f t="shared" si="0"/>
        <v>910.60000000000036</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44736.35833333333</v>
      </c>
      <c r="I63" s="18">
        <f t="shared" si="0"/>
        <v>968.60000000000036</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44736.35833333333</v>
      </c>
      <c r="I64" s="18">
        <f t="shared" si="0"/>
        <v>968.60000000000036</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44736.35833333333</v>
      </c>
      <c r="I65" s="18">
        <f t="shared" si="0"/>
        <v>968.60000000000036</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44736.35833333333</v>
      </c>
      <c r="I66" s="18">
        <f t="shared" si="0"/>
        <v>968.60000000000036</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44733.941666666666</v>
      </c>
      <c r="I67" s="18">
        <f t="shared" si="0"/>
        <v>910.60000000000036</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44733.941666666666</v>
      </c>
      <c r="I68" s="18">
        <f t="shared" si="0"/>
        <v>910.60000000000036</v>
      </c>
      <c r="J68" s="12" t="str">
        <f t="shared" si="2"/>
        <v>NOT DUE</v>
      </c>
      <c r="K68" s="24" t="s">
        <v>3705</v>
      </c>
      <c r="L68" s="15"/>
    </row>
    <row r="69" spans="1:12">
      <c r="A69" s="12" t="s">
        <v>3563</v>
      </c>
      <c r="B69" s="24" t="s">
        <v>1623</v>
      </c>
      <c r="C69" s="24" t="s">
        <v>1624</v>
      </c>
      <c r="D69" s="34">
        <v>8000</v>
      </c>
      <c r="E69" s="8">
        <v>43970</v>
      </c>
      <c r="F69" s="8">
        <v>44369</v>
      </c>
      <c r="G69" s="20">
        <v>9242</v>
      </c>
      <c r="H69" s="17">
        <f t="shared" si="8"/>
        <v>44733.941666666666</v>
      </c>
      <c r="I69" s="18">
        <f t="shared" si="0"/>
        <v>910.60000000000036</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44682.191666666666</v>
      </c>
      <c r="I70" s="18">
        <f t="shared" si="0"/>
        <v>-331.39999999999964</v>
      </c>
      <c r="J70" s="12" t="str">
        <f t="shared" si="2"/>
        <v>OVERDUE</v>
      </c>
      <c r="K70" s="24" t="s">
        <v>3705</v>
      </c>
      <c r="L70" s="15"/>
    </row>
    <row r="71" spans="1:12" ht="25.5">
      <c r="A71" s="12" t="s">
        <v>3565</v>
      </c>
      <c r="B71" s="24" t="s">
        <v>3715</v>
      </c>
      <c r="C71" s="24" t="s">
        <v>36</v>
      </c>
      <c r="D71" s="34">
        <v>16000</v>
      </c>
      <c r="E71" s="8">
        <v>43970</v>
      </c>
      <c r="F71" s="8">
        <v>43970</v>
      </c>
      <c r="G71" s="20">
        <v>0</v>
      </c>
      <c r="H71" s="17">
        <f>IF(I71&lt;=16000,$F$5+(I71/24),"error")</f>
        <v>44682.191666666666</v>
      </c>
      <c r="I71" s="18">
        <f t="shared" si="0"/>
        <v>-331.39999999999964</v>
      </c>
      <c r="J71" s="12" t="str">
        <f t="shared" si="2"/>
        <v>OVERDUE</v>
      </c>
      <c r="K71" s="24" t="s">
        <v>3705</v>
      </c>
      <c r="L71" s="15"/>
    </row>
    <row r="72" spans="1:12" ht="25.5">
      <c r="A72" s="12" t="s">
        <v>3566</v>
      </c>
      <c r="B72" s="24" t="s">
        <v>1632</v>
      </c>
      <c r="C72" s="24" t="s">
        <v>1633</v>
      </c>
      <c r="D72" s="34">
        <v>4000</v>
      </c>
      <c r="E72" s="8">
        <v>43970</v>
      </c>
      <c r="F72" s="8">
        <v>44556</v>
      </c>
      <c r="G72" s="20">
        <v>13300</v>
      </c>
      <c r="H72" s="17">
        <f>IF(I72&lt;=4000,$F$5+(I72/24),"error")</f>
        <v>44736.35833333333</v>
      </c>
      <c r="I72" s="18">
        <f t="shared" ref="I72:I120" si="9">D72-($F$4-G72)</f>
        <v>968.60000000000036</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44736.35833333333</v>
      </c>
      <c r="I73" s="18">
        <f t="shared" si="9"/>
        <v>968.60000000000036</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44733.941666666666</v>
      </c>
      <c r="I74" s="18">
        <f t="shared" si="9"/>
        <v>910.60000000000036</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44733.941666666666</v>
      </c>
      <c r="I75" s="18">
        <f t="shared" si="9"/>
        <v>910.60000000000036</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44733.941666666666</v>
      </c>
      <c r="I76" s="18">
        <f t="shared" si="9"/>
        <v>910.60000000000036</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44682.191666666666</v>
      </c>
      <c r="I77" s="18">
        <f t="shared" si="9"/>
        <v>-331.39999999999964</v>
      </c>
      <c r="J77" s="12" t="str">
        <f t="shared" si="10"/>
        <v>OVERDUE</v>
      </c>
      <c r="K77" s="24" t="s">
        <v>3705</v>
      </c>
      <c r="L77" s="15"/>
    </row>
    <row r="78" spans="1:12" ht="25.5">
      <c r="A78" s="12" t="s">
        <v>3572</v>
      </c>
      <c r="B78" s="24" t="s">
        <v>3714</v>
      </c>
      <c r="C78" s="24" t="s">
        <v>36</v>
      </c>
      <c r="D78" s="34">
        <v>16000</v>
      </c>
      <c r="E78" s="8">
        <v>43970</v>
      </c>
      <c r="F78" s="8">
        <v>43970</v>
      </c>
      <c r="G78" s="20">
        <v>0</v>
      </c>
      <c r="H78" s="17">
        <f t="shared" ref="H78:H82" si="12">IF(I78&lt;=16000,$F$5+(I78/24),"error")</f>
        <v>44682.191666666666</v>
      </c>
      <c r="I78" s="18">
        <f t="shared" si="9"/>
        <v>-331.39999999999964</v>
      </c>
      <c r="J78" s="12" t="str">
        <f t="shared" si="10"/>
        <v>OVERDUE</v>
      </c>
      <c r="K78" s="24" t="s">
        <v>3705</v>
      </c>
      <c r="L78" s="15"/>
    </row>
    <row r="79" spans="1:12" ht="25.5">
      <c r="A79" s="12" t="s">
        <v>3573</v>
      </c>
      <c r="B79" s="24" t="s">
        <v>1644</v>
      </c>
      <c r="C79" s="24" t="s">
        <v>36</v>
      </c>
      <c r="D79" s="34">
        <v>16000</v>
      </c>
      <c r="E79" s="8">
        <v>43970</v>
      </c>
      <c r="F79" s="8">
        <v>43970</v>
      </c>
      <c r="G79" s="20">
        <v>0</v>
      </c>
      <c r="H79" s="17">
        <f t="shared" si="12"/>
        <v>44682.191666666666</v>
      </c>
      <c r="I79" s="18">
        <f t="shared" si="9"/>
        <v>-331.39999999999964</v>
      </c>
      <c r="J79" s="12" t="str">
        <f t="shared" si="10"/>
        <v>OVERDUE</v>
      </c>
      <c r="K79" s="24" t="s">
        <v>3706</v>
      </c>
      <c r="L79" s="15"/>
    </row>
    <row r="80" spans="1:12">
      <c r="A80" s="12" t="s">
        <v>3574</v>
      </c>
      <c r="B80" s="24" t="s">
        <v>3712</v>
      </c>
      <c r="C80" s="24" t="s">
        <v>36</v>
      </c>
      <c r="D80" s="34">
        <v>16000</v>
      </c>
      <c r="E80" s="8">
        <v>43970</v>
      </c>
      <c r="F80" s="8">
        <v>43970</v>
      </c>
      <c r="G80" s="20">
        <v>0</v>
      </c>
      <c r="H80" s="17">
        <f t="shared" si="12"/>
        <v>44682.191666666666</v>
      </c>
      <c r="I80" s="18">
        <f t="shared" si="9"/>
        <v>-331.39999999999964</v>
      </c>
      <c r="J80" s="12" t="str">
        <f t="shared" si="10"/>
        <v>OVERDUE</v>
      </c>
      <c r="K80" s="24" t="s">
        <v>3705</v>
      </c>
      <c r="L80" s="15"/>
    </row>
    <row r="81" spans="1:12" ht="25.5">
      <c r="A81" s="12" t="s">
        <v>3575</v>
      </c>
      <c r="B81" s="24" t="s">
        <v>3711</v>
      </c>
      <c r="C81" s="24" t="s">
        <v>36</v>
      </c>
      <c r="D81" s="34">
        <v>16000</v>
      </c>
      <c r="E81" s="8">
        <v>43970</v>
      </c>
      <c r="F81" s="8">
        <v>43970</v>
      </c>
      <c r="G81" s="20">
        <v>0</v>
      </c>
      <c r="H81" s="17">
        <f t="shared" si="12"/>
        <v>44682.191666666666</v>
      </c>
      <c r="I81" s="18">
        <f t="shared" si="9"/>
        <v>-331.39999999999964</v>
      </c>
      <c r="J81" s="12" t="str">
        <f t="shared" si="10"/>
        <v>OVERDUE</v>
      </c>
      <c r="K81" s="24" t="s">
        <v>3705</v>
      </c>
      <c r="L81" s="15"/>
    </row>
    <row r="82" spans="1:12">
      <c r="A82" s="12" t="s">
        <v>3576</v>
      </c>
      <c r="B82" s="24" t="s">
        <v>3710</v>
      </c>
      <c r="C82" s="24" t="s">
        <v>36</v>
      </c>
      <c r="D82" s="34">
        <v>16000</v>
      </c>
      <c r="E82" s="8">
        <v>43970</v>
      </c>
      <c r="F82" s="8">
        <v>43970</v>
      </c>
      <c r="G82" s="20">
        <v>0</v>
      </c>
      <c r="H82" s="17">
        <f t="shared" si="12"/>
        <v>44682.191666666666</v>
      </c>
      <c r="I82" s="18">
        <f t="shared" si="9"/>
        <v>-331.39999999999964</v>
      </c>
      <c r="J82" s="12" t="str">
        <f t="shared" si="10"/>
        <v>OVERDUE</v>
      </c>
      <c r="K82" s="24" t="s">
        <v>3705</v>
      </c>
      <c r="L82" s="15"/>
    </row>
    <row r="83" spans="1:12">
      <c r="A83" s="12" t="s">
        <v>3577</v>
      </c>
      <c r="B83" s="24" t="s">
        <v>1651</v>
      </c>
      <c r="C83" s="24" t="s">
        <v>1652</v>
      </c>
      <c r="D83" s="34">
        <v>8000</v>
      </c>
      <c r="E83" s="8">
        <v>43970</v>
      </c>
      <c r="F83" s="8">
        <v>44369</v>
      </c>
      <c r="G83" s="20">
        <v>9242</v>
      </c>
      <c r="H83" s="17">
        <f>IF(I83&lt;=8000,$F$5+(I83/24),"error")</f>
        <v>44733.941666666666</v>
      </c>
      <c r="I83" s="18">
        <f t="shared" si="9"/>
        <v>910.60000000000036</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44733.941666666666</v>
      </c>
      <c r="I84" s="18">
        <f t="shared" si="9"/>
        <v>910.60000000000036</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44733.941666666666</v>
      </c>
      <c r="I85" s="18">
        <f t="shared" si="9"/>
        <v>910.60000000000036</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44733.941666666666</v>
      </c>
      <c r="I86" s="18">
        <f t="shared" si="9"/>
        <v>910.60000000000036</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44733.941666666666</v>
      </c>
      <c r="I87" s="18">
        <f t="shared" si="9"/>
        <v>910.60000000000036</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44733.941666666666</v>
      </c>
      <c r="I88" s="18">
        <f t="shared" si="9"/>
        <v>910.60000000000036</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44733.941666666666</v>
      </c>
      <c r="I89" s="18">
        <f t="shared" si="9"/>
        <v>910.60000000000036</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44733.941666666666</v>
      </c>
      <c r="I90" s="18">
        <f t="shared" si="9"/>
        <v>910.60000000000036</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44733.941666666666</v>
      </c>
      <c r="I91" s="18">
        <f t="shared" si="9"/>
        <v>910.60000000000036</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44733.941666666666</v>
      </c>
      <c r="I92" s="18">
        <f t="shared" si="9"/>
        <v>910.60000000000036</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44733.941666666666</v>
      </c>
      <c r="I93" s="18">
        <f t="shared" si="9"/>
        <v>910.60000000000036</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44733.941666666666</v>
      </c>
      <c r="I94" s="18">
        <f t="shared" si="9"/>
        <v>910.60000000000036</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44733.941666666666</v>
      </c>
      <c r="I95" s="18">
        <f t="shared" si="9"/>
        <v>910.60000000000036</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44733.941666666666</v>
      </c>
      <c r="I96" s="18">
        <f t="shared" si="9"/>
        <v>910.60000000000036</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44682.191666666666</v>
      </c>
      <c r="I97" s="18">
        <f t="shared" si="9"/>
        <v>-331.39999999999964</v>
      </c>
      <c r="J97" s="12" t="str">
        <f t="shared" si="10"/>
        <v>OVERDUE</v>
      </c>
      <c r="K97" s="24" t="s">
        <v>3707</v>
      </c>
      <c r="L97" s="15"/>
    </row>
    <row r="98" spans="1:12" ht="25.5">
      <c r="A98" s="12" t="s">
        <v>3592</v>
      </c>
      <c r="B98" s="24" t="s">
        <v>1686</v>
      </c>
      <c r="C98" s="24" t="s">
        <v>36</v>
      </c>
      <c r="D98" s="34">
        <v>16000</v>
      </c>
      <c r="E98" s="8">
        <v>43970</v>
      </c>
      <c r="F98" s="8">
        <v>43970</v>
      </c>
      <c r="G98" s="20">
        <v>0</v>
      </c>
      <c r="H98" s="17">
        <f>IF(I98&lt;=16000,$F$5+(I98/24),"error")</f>
        <v>44682.191666666666</v>
      </c>
      <c r="I98" s="18">
        <f t="shared" si="9"/>
        <v>-331.39999999999964</v>
      </c>
      <c r="J98" s="12" t="str">
        <f t="shared" si="10"/>
        <v>OVERDUE</v>
      </c>
      <c r="K98" s="24" t="s">
        <v>3707</v>
      </c>
      <c r="L98" s="15"/>
    </row>
    <row r="99" spans="1:12" ht="25.5">
      <c r="A99" s="12" t="s">
        <v>3593</v>
      </c>
      <c r="B99" s="24" t="s">
        <v>1687</v>
      </c>
      <c r="C99" s="24" t="s">
        <v>36</v>
      </c>
      <c r="D99" s="34">
        <v>8000</v>
      </c>
      <c r="E99" s="8">
        <v>43970</v>
      </c>
      <c r="F99" s="8">
        <v>44369</v>
      </c>
      <c r="G99" s="20">
        <v>9242</v>
      </c>
      <c r="H99" s="17">
        <f>IF(I99&lt;=8000,$F$5+(I99/24),"error")</f>
        <v>44733.941666666666</v>
      </c>
      <c r="I99" s="18">
        <f t="shared" si="9"/>
        <v>910.60000000000036</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44682.191666666666</v>
      </c>
      <c r="I100" s="18">
        <f t="shared" si="9"/>
        <v>-331.39999999999964</v>
      </c>
      <c r="J100" s="12" t="str">
        <f t="shared" si="10"/>
        <v>OVERDUE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44733.941666666666</v>
      </c>
      <c r="I109" s="197">
        <f t="shared" si="9"/>
        <v>910.60000000000036</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44733.941666666666</v>
      </c>
      <c r="I110" s="18">
        <f t="shared" si="9"/>
        <v>910.60000000000036</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44733.941666666666</v>
      </c>
      <c r="I111" s="18">
        <f t="shared" si="9"/>
        <v>910.60000000000036</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44733.941666666666</v>
      </c>
      <c r="I112" s="18">
        <f t="shared" si="9"/>
        <v>910.60000000000036</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44733.941666666666</v>
      </c>
      <c r="I113" s="18">
        <f t="shared" si="9"/>
        <v>910.60000000000036</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44733.941666666666</v>
      </c>
      <c r="I114" s="18">
        <f t="shared" si="9"/>
        <v>910.60000000000036</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44733.941666666666</v>
      </c>
      <c r="I115" s="18">
        <f t="shared" si="9"/>
        <v>910.60000000000036</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44733.941666666666</v>
      </c>
      <c r="I116" s="18">
        <f t="shared" si="9"/>
        <v>910.60000000000036</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44733.941666666666</v>
      </c>
      <c r="I117" s="18">
        <f t="shared" si="9"/>
        <v>910.60000000000036</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44736.35833333333</v>
      </c>
      <c r="I118" s="18">
        <f t="shared" si="9"/>
        <v>968.60000000000036</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45015.525000000001</v>
      </c>
      <c r="I119" s="18">
        <f t="shared" si="9"/>
        <v>7668.6</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44736.35833333333</v>
      </c>
      <c r="I120" s="18">
        <f t="shared" si="9"/>
        <v>968.60000000000036</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5638</v>
      </c>
    </row>
    <row r="69" spans="1:3" ht="26.25" customHeight="1">
      <c r="A69" s="319">
        <v>67</v>
      </c>
      <c r="B69" s="184" t="s">
        <v>2371</v>
      </c>
      <c r="C69" s="186" t="s">
        <v>5638</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3453.9</v>
      </c>
    </row>
    <row r="5" spans="1:12" ht="18" customHeight="1">
      <c r="A5" s="332" t="s">
        <v>77</v>
      </c>
      <c r="B5" s="332"/>
      <c r="C5" s="30" t="s">
        <v>5221</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44718.754166666666</v>
      </c>
      <c r="I8" s="18">
        <f t="shared" ref="I8:I71" si="0">D8-($F$4-G8)</f>
        <v>546.09999999999991</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44718.754166666666</v>
      </c>
      <c r="I9" s="18">
        <f t="shared" si="0"/>
        <v>546.09999999999991</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44718.754166666666</v>
      </c>
      <c r="I10" s="18">
        <f t="shared" si="0"/>
        <v>546.09999999999991</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44718.754166666666</v>
      </c>
      <c r="I11" s="18">
        <f t="shared" si="0"/>
        <v>546.09999999999991</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44718.754166666666</v>
      </c>
      <c r="I12" s="18">
        <f t="shared" si="0"/>
        <v>546.09999999999991</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44718.754166666666</v>
      </c>
      <c r="I13" s="18">
        <f t="shared" si="0"/>
        <v>546.09999999999991</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44718.754166666666</v>
      </c>
      <c r="I14" s="18">
        <f t="shared" si="0"/>
        <v>546.09999999999991</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44718.754166666666</v>
      </c>
      <c r="I15" s="18">
        <f t="shared" si="0"/>
        <v>546.09999999999991</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44718.754166666666</v>
      </c>
      <c r="I16" s="18">
        <f t="shared" si="0"/>
        <v>546.09999999999991</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44718.754166666666</v>
      </c>
      <c r="I17" s="18">
        <f t="shared" si="0"/>
        <v>546.09999999999991</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44718.754166666666</v>
      </c>
      <c r="I18" s="18">
        <f t="shared" si="0"/>
        <v>546.09999999999991</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44718.754166666666</v>
      </c>
      <c r="I19" s="18">
        <f t="shared" si="0"/>
        <v>546.09999999999991</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44718.754166666666</v>
      </c>
      <c r="I20" s="18">
        <f t="shared" si="0"/>
        <v>546.09999999999991</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44718.754166666666</v>
      </c>
      <c r="I21" s="18">
        <f t="shared" si="0"/>
        <v>546.09999999999991</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44718.754166666666</v>
      </c>
      <c r="I22" s="18">
        <f t="shared" si="0"/>
        <v>546.09999999999991</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44718.754166666666</v>
      </c>
      <c r="I23" s="18">
        <f t="shared" si="0"/>
        <v>546.09999999999991</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44718.754166666666</v>
      </c>
      <c r="I24" s="18">
        <f t="shared" si="0"/>
        <v>546.09999999999991</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44718.754166666666</v>
      </c>
      <c r="I25" s="18">
        <f t="shared" si="0"/>
        <v>546.09999999999991</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44718.754166666666</v>
      </c>
      <c r="I26" s="18">
        <f t="shared" si="0"/>
        <v>546.09999999999991</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44718.754166666666</v>
      </c>
      <c r="I27" s="18">
        <f t="shared" si="0"/>
        <v>546.09999999999991</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44718.754166666666</v>
      </c>
      <c r="I28" s="18">
        <f t="shared" si="0"/>
        <v>546.09999999999991</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44718.754166666666</v>
      </c>
      <c r="I29" s="18">
        <f t="shared" si="0"/>
        <v>546.09999999999991</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44718.754166666666</v>
      </c>
      <c r="I30" s="18">
        <f t="shared" si="0"/>
        <v>546.09999999999991</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44718.754166666666</v>
      </c>
      <c r="I31" s="18">
        <f t="shared" si="0"/>
        <v>546.09999999999991</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44718.754166666666</v>
      </c>
      <c r="I32" s="18">
        <f t="shared" si="0"/>
        <v>546.09999999999991</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44718.754166666666</v>
      </c>
      <c r="I33" s="18">
        <f t="shared" si="0"/>
        <v>546.09999999999991</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44718.754166666666</v>
      </c>
      <c r="I34" s="18">
        <f t="shared" si="0"/>
        <v>546.09999999999991</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44718.754166666666</v>
      </c>
      <c r="I35" s="18">
        <f t="shared" si="0"/>
        <v>546.09999999999991</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44718.754166666666</v>
      </c>
      <c r="I36" s="18">
        <f t="shared" si="0"/>
        <v>546.09999999999991</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44718.754166666666</v>
      </c>
      <c r="I37" s="18">
        <f t="shared" si="0"/>
        <v>546.09999999999991</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44718.754166666666</v>
      </c>
      <c r="I38" s="18">
        <f t="shared" si="0"/>
        <v>546.09999999999991</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44718.754166666666</v>
      </c>
      <c r="I39" s="18">
        <f t="shared" si="0"/>
        <v>546.09999999999991</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44718.754166666666</v>
      </c>
      <c r="I40" s="18">
        <f t="shared" si="0"/>
        <v>546.09999999999991</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44718.754166666666</v>
      </c>
      <c r="I41" s="18">
        <f t="shared" si="0"/>
        <v>546.09999999999991</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44718.754166666666</v>
      </c>
      <c r="I42" s="18">
        <f t="shared" si="0"/>
        <v>546.09999999999991</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44718.754166666666</v>
      </c>
      <c r="I43" s="18">
        <f t="shared" si="0"/>
        <v>546.09999999999991</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44718.754166666666</v>
      </c>
      <c r="I44" s="18">
        <f t="shared" si="0"/>
        <v>546.09999999999991</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44718.754166666666</v>
      </c>
      <c r="I45" s="18">
        <f t="shared" si="0"/>
        <v>546.09999999999991</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44718.754166666666</v>
      </c>
      <c r="I46" s="18">
        <f t="shared" si="0"/>
        <v>546.09999999999991</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44885.42083333333</v>
      </c>
      <c r="I47" s="18">
        <f t="shared" si="0"/>
        <v>4546.1000000000004</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44718.754166666666</v>
      </c>
      <c r="I48" s="18">
        <f t="shared" si="0"/>
        <v>546.09999999999991</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44885.42083333333</v>
      </c>
      <c r="I49" s="18">
        <f t="shared" si="0"/>
        <v>4546.1000000000004</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44885.42083333333</v>
      </c>
      <c r="I50" s="18">
        <f t="shared" si="0"/>
        <v>4546.1000000000004</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44885.42083333333</v>
      </c>
      <c r="I51" s="18">
        <f t="shared" si="0"/>
        <v>4546.1000000000004</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44885.42083333333</v>
      </c>
      <c r="I52" s="18">
        <f t="shared" si="0"/>
        <v>4546.1000000000004</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45218.754166666666</v>
      </c>
      <c r="I53" s="18">
        <f t="shared" si="0"/>
        <v>12546.1</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45218.754166666666</v>
      </c>
      <c r="I54" s="18">
        <f t="shared" si="0"/>
        <v>12546.1</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44885.42083333333</v>
      </c>
      <c r="I55" s="18">
        <f t="shared" si="0"/>
        <v>4546.1000000000004</v>
      </c>
      <c r="J55" s="12" t="str">
        <f t="shared" si="2"/>
        <v>NOT DUE</v>
      </c>
      <c r="K55" s="24"/>
      <c r="L55" s="32"/>
    </row>
    <row r="56" spans="1:12" ht="25.5">
      <c r="A56" s="12" t="s">
        <v>3436</v>
      </c>
      <c r="B56" s="24" t="s">
        <v>1589</v>
      </c>
      <c r="C56" s="24" t="s">
        <v>1590</v>
      </c>
      <c r="D56" s="34">
        <v>8000</v>
      </c>
      <c r="E56" s="8">
        <v>43970</v>
      </c>
      <c r="F56" s="8">
        <v>43970</v>
      </c>
      <c r="G56" s="20">
        <v>0</v>
      </c>
      <c r="H56" s="17">
        <f t="shared" si="7"/>
        <v>44885.42083333333</v>
      </c>
      <c r="I56" s="18">
        <f t="shared" si="0"/>
        <v>4546.1000000000004</v>
      </c>
      <c r="J56" s="12" t="str">
        <f t="shared" si="2"/>
        <v>NOT DUE</v>
      </c>
      <c r="K56" s="24"/>
      <c r="L56" s="32"/>
    </row>
    <row r="57" spans="1:12">
      <c r="A57" s="12" t="s">
        <v>3437</v>
      </c>
      <c r="B57" s="24" t="s">
        <v>1591</v>
      </c>
      <c r="C57" s="24" t="s">
        <v>1592</v>
      </c>
      <c r="D57" s="34">
        <v>8000</v>
      </c>
      <c r="E57" s="8">
        <v>43970</v>
      </c>
      <c r="F57" s="8">
        <v>43970</v>
      </c>
      <c r="G57" s="20">
        <v>0</v>
      </c>
      <c r="H57" s="17">
        <f t="shared" si="7"/>
        <v>44885.42083333333</v>
      </c>
      <c r="I57" s="18">
        <f t="shared" si="0"/>
        <v>4546.1000000000004</v>
      </c>
      <c r="J57" s="12" t="str">
        <f t="shared" si="2"/>
        <v>NOT DUE</v>
      </c>
      <c r="K57" s="24" t="s">
        <v>3705</v>
      </c>
      <c r="L57" s="32"/>
    </row>
    <row r="58" spans="1:12">
      <c r="A58" s="12" t="s">
        <v>3438</v>
      </c>
      <c r="B58" s="24" t="s">
        <v>1593</v>
      </c>
      <c r="C58" s="24" t="s">
        <v>1594</v>
      </c>
      <c r="D58" s="34">
        <v>8000</v>
      </c>
      <c r="E58" s="8">
        <v>43970</v>
      </c>
      <c r="F58" s="8">
        <v>43970</v>
      </c>
      <c r="G58" s="20">
        <v>0</v>
      </c>
      <c r="H58" s="17">
        <f t="shared" si="7"/>
        <v>44885.42083333333</v>
      </c>
      <c r="I58" s="18">
        <f t="shared" si="0"/>
        <v>4546.1000000000004</v>
      </c>
      <c r="J58" s="12" t="str">
        <f t="shared" si="2"/>
        <v>NOT DUE</v>
      </c>
      <c r="K58" s="24"/>
      <c r="L58" s="32"/>
    </row>
    <row r="59" spans="1:12" ht="25.5">
      <c r="A59" s="12" t="s">
        <v>3439</v>
      </c>
      <c r="B59" s="24" t="s">
        <v>1595</v>
      </c>
      <c r="C59" s="24" t="s">
        <v>1596</v>
      </c>
      <c r="D59" s="34">
        <v>8000</v>
      </c>
      <c r="E59" s="8">
        <v>43970</v>
      </c>
      <c r="F59" s="8">
        <v>43970</v>
      </c>
      <c r="G59" s="20">
        <v>0</v>
      </c>
      <c r="H59" s="17">
        <f t="shared" si="7"/>
        <v>44885.42083333333</v>
      </c>
      <c r="I59" s="18">
        <f t="shared" si="0"/>
        <v>4546.1000000000004</v>
      </c>
      <c r="J59" s="12" t="str">
        <f t="shared" si="2"/>
        <v>NOT DUE</v>
      </c>
      <c r="K59" s="24" t="s">
        <v>3705</v>
      </c>
      <c r="L59" s="32"/>
    </row>
    <row r="60" spans="1:12">
      <c r="A60" s="12" t="s">
        <v>3440</v>
      </c>
      <c r="B60" s="24" t="s">
        <v>1597</v>
      </c>
      <c r="C60" s="24" t="s">
        <v>1598</v>
      </c>
      <c r="D60" s="34">
        <v>8000</v>
      </c>
      <c r="E60" s="8">
        <v>43970</v>
      </c>
      <c r="F60" s="8">
        <v>43970</v>
      </c>
      <c r="G60" s="20">
        <v>0</v>
      </c>
      <c r="H60" s="17">
        <f t="shared" si="7"/>
        <v>44885.42083333333</v>
      </c>
      <c r="I60" s="18">
        <f t="shared" si="0"/>
        <v>4546.1000000000004</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44885.42083333333</v>
      </c>
      <c r="I61" s="18">
        <f t="shared" si="0"/>
        <v>4546.1000000000004</v>
      </c>
      <c r="J61" s="12" t="str">
        <f t="shared" si="2"/>
        <v>NOT DUE</v>
      </c>
      <c r="K61" s="24" t="s">
        <v>3705</v>
      </c>
      <c r="L61" s="32"/>
    </row>
    <row r="62" spans="1:12">
      <c r="A62" s="12" t="s">
        <v>3442</v>
      </c>
      <c r="B62" s="24" t="s">
        <v>1601</v>
      </c>
      <c r="C62" s="24" t="s">
        <v>1602</v>
      </c>
      <c r="D62" s="34">
        <v>8000</v>
      </c>
      <c r="E62" s="8">
        <v>43970</v>
      </c>
      <c r="F62" s="8">
        <v>43970</v>
      </c>
      <c r="G62" s="20">
        <v>0</v>
      </c>
      <c r="H62" s="17">
        <f t="shared" si="7"/>
        <v>44885.42083333333</v>
      </c>
      <c r="I62" s="18">
        <f t="shared" si="0"/>
        <v>4546.1000000000004</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44718.754166666666</v>
      </c>
      <c r="I63" s="18">
        <f t="shared" si="0"/>
        <v>546.09999999999991</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44718.754166666666</v>
      </c>
      <c r="I64" s="18">
        <f t="shared" si="0"/>
        <v>546.09999999999991</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44718.754166666666</v>
      </c>
      <c r="I65" s="18">
        <f t="shared" si="0"/>
        <v>546.09999999999991</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44718.754166666666</v>
      </c>
      <c r="I66" s="18">
        <f t="shared" si="0"/>
        <v>546.09999999999991</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44885.42083333333</v>
      </c>
      <c r="I67" s="18">
        <f t="shared" si="0"/>
        <v>4546.1000000000004</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44885.42083333333</v>
      </c>
      <c r="I68" s="18">
        <f t="shared" si="0"/>
        <v>4546.1000000000004</v>
      </c>
      <c r="J68" s="12" t="str">
        <f t="shared" si="2"/>
        <v>NOT DUE</v>
      </c>
      <c r="K68" s="24" t="s">
        <v>3705</v>
      </c>
      <c r="L68" s="32"/>
    </row>
    <row r="69" spans="1:12">
      <c r="A69" s="12" t="s">
        <v>3449</v>
      </c>
      <c r="B69" s="24" t="s">
        <v>1623</v>
      </c>
      <c r="C69" s="24" t="s">
        <v>1624</v>
      </c>
      <c r="D69" s="34">
        <v>8000</v>
      </c>
      <c r="E69" s="8">
        <v>43970</v>
      </c>
      <c r="F69" s="8">
        <v>43970</v>
      </c>
      <c r="G69" s="20">
        <v>0</v>
      </c>
      <c r="H69" s="17">
        <f t="shared" si="8"/>
        <v>44885.42083333333</v>
      </c>
      <c r="I69" s="18">
        <f t="shared" si="0"/>
        <v>4546.1000000000004</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45218.754166666666</v>
      </c>
      <c r="I70" s="18">
        <f t="shared" si="0"/>
        <v>12546.1</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45218.754166666666</v>
      </c>
      <c r="I71" s="18">
        <f t="shared" si="0"/>
        <v>12546.1</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44718.754166666666</v>
      </c>
      <c r="I72" s="18">
        <f t="shared" ref="I72:I120" si="9">D72-($F$4-G72)</f>
        <v>546.09999999999991</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44718.754166666666</v>
      </c>
      <c r="I73" s="18">
        <f t="shared" si="9"/>
        <v>546.09999999999991</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44885.42083333333</v>
      </c>
      <c r="I74" s="18">
        <f t="shared" si="9"/>
        <v>4546.1000000000004</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44885.42083333333</v>
      </c>
      <c r="I75" s="18">
        <f t="shared" si="9"/>
        <v>4546.1000000000004</v>
      </c>
      <c r="J75" s="12" t="str">
        <f t="shared" si="10"/>
        <v>NOT DUE</v>
      </c>
      <c r="K75" s="24" t="s">
        <v>3705</v>
      </c>
      <c r="L75" s="32"/>
    </row>
    <row r="76" spans="1:12">
      <c r="A76" s="12" t="s">
        <v>3456</v>
      </c>
      <c r="B76" s="24" t="s">
        <v>1638</v>
      </c>
      <c r="C76" s="24" t="s">
        <v>1529</v>
      </c>
      <c r="D76" s="34">
        <v>8000</v>
      </c>
      <c r="E76" s="8">
        <v>43970</v>
      </c>
      <c r="F76" s="8">
        <v>43970</v>
      </c>
      <c r="G76" s="20">
        <v>0</v>
      </c>
      <c r="H76" s="17">
        <f t="shared" si="11"/>
        <v>44885.42083333333</v>
      </c>
      <c r="I76" s="18">
        <f t="shared" si="9"/>
        <v>4546.1000000000004</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45218.754166666666</v>
      </c>
      <c r="I77" s="18">
        <f t="shared" si="9"/>
        <v>12546.1</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45218.754166666666</v>
      </c>
      <c r="I78" s="18">
        <f t="shared" si="9"/>
        <v>12546.1</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45218.754166666666</v>
      </c>
      <c r="I79" s="18">
        <f t="shared" si="9"/>
        <v>12546.1</v>
      </c>
      <c r="J79" s="12" t="str">
        <f t="shared" si="10"/>
        <v>NOT DUE</v>
      </c>
      <c r="K79" s="24" t="s">
        <v>3706</v>
      </c>
      <c r="L79" s="32"/>
    </row>
    <row r="80" spans="1:12">
      <c r="A80" s="12" t="s">
        <v>3460</v>
      </c>
      <c r="B80" s="24" t="s">
        <v>3712</v>
      </c>
      <c r="C80" s="24" t="s">
        <v>36</v>
      </c>
      <c r="D80" s="34">
        <v>16000</v>
      </c>
      <c r="E80" s="8">
        <v>43970</v>
      </c>
      <c r="F80" s="8">
        <v>43970</v>
      </c>
      <c r="G80" s="20">
        <v>0</v>
      </c>
      <c r="H80" s="17">
        <f t="shared" si="12"/>
        <v>45218.754166666666</v>
      </c>
      <c r="I80" s="18">
        <f t="shared" si="9"/>
        <v>12546.1</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45218.754166666666</v>
      </c>
      <c r="I81" s="18">
        <f t="shared" si="9"/>
        <v>12546.1</v>
      </c>
      <c r="J81" s="12" t="str">
        <f t="shared" si="10"/>
        <v>NOT DUE</v>
      </c>
      <c r="K81" s="24" t="s">
        <v>3705</v>
      </c>
      <c r="L81" s="32"/>
    </row>
    <row r="82" spans="1:12">
      <c r="A82" s="12" t="s">
        <v>3462</v>
      </c>
      <c r="B82" s="24" t="s">
        <v>3710</v>
      </c>
      <c r="C82" s="24" t="s">
        <v>36</v>
      </c>
      <c r="D82" s="34">
        <v>16000</v>
      </c>
      <c r="E82" s="8">
        <v>43970</v>
      </c>
      <c r="F82" s="8">
        <v>43970</v>
      </c>
      <c r="G82" s="20">
        <v>0</v>
      </c>
      <c r="H82" s="17">
        <f t="shared" si="12"/>
        <v>45218.754166666666</v>
      </c>
      <c r="I82" s="18">
        <f t="shared" si="9"/>
        <v>12546.1</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44885.42083333333</v>
      </c>
      <c r="I83" s="18">
        <f t="shared" si="9"/>
        <v>4546.1000000000004</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44885.42083333333</v>
      </c>
      <c r="I84" s="18">
        <f t="shared" si="9"/>
        <v>4546.1000000000004</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44885.42083333333</v>
      </c>
      <c r="I85" s="18">
        <f t="shared" si="9"/>
        <v>4546.1000000000004</v>
      </c>
      <c r="J85" s="12" t="str">
        <f t="shared" si="10"/>
        <v>NOT DUE</v>
      </c>
      <c r="K85" s="24" t="s">
        <v>3707</v>
      </c>
      <c r="L85" s="32"/>
    </row>
    <row r="86" spans="1:12">
      <c r="A86" s="12" t="s">
        <v>3466</v>
      </c>
      <c r="B86" s="24" t="s">
        <v>1655</v>
      </c>
      <c r="C86" s="24" t="s">
        <v>1529</v>
      </c>
      <c r="D86" s="34">
        <v>8000</v>
      </c>
      <c r="E86" s="8">
        <v>43970</v>
      </c>
      <c r="F86" s="8">
        <v>43970</v>
      </c>
      <c r="G86" s="20">
        <v>0</v>
      </c>
      <c r="H86" s="17">
        <f t="shared" si="13"/>
        <v>44885.42083333333</v>
      </c>
      <c r="I86" s="18">
        <f t="shared" si="9"/>
        <v>4546.1000000000004</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44885.42083333333</v>
      </c>
      <c r="I87" s="18">
        <f t="shared" si="9"/>
        <v>4546.1000000000004</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44885.42083333333</v>
      </c>
      <c r="I88" s="18">
        <f t="shared" si="9"/>
        <v>4546.1000000000004</v>
      </c>
      <c r="J88" s="12" t="str">
        <f t="shared" si="10"/>
        <v>NOT DUE</v>
      </c>
      <c r="K88" s="24" t="s">
        <v>3707</v>
      </c>
      <c r="L88" s="32"/>
    </row>
    <row r="89" spans="1:12">
      <c r="A89" s="12" t="s">
        <v>3469</v>
      </c>
      <c r="B89" s="24" t="s">
        <v>1660</v>
      </c>
      <c r="C89" s="24" t="s">
        <v>1529</v>
      </c>
      <c r="D89" s="34">
        <v>8000</v>
      </c>
      <c r="E89" s="8">
        <v>43970</v>
      </c>
      <c r="F89" s="8">
        <v>43970</v>
      </c>
      <c r="G89" s="20">
        <v>0</v>
      </c>
      <c r="H89" s="17">
        <f t="shared" si="13"/>
        <v>44885.42083333333</v>
      </c>
      <c r="I89" s="18">
        <f t="shared" si="9"/>
        <v>4546.1000000000004</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44885.42083333333</v>
      </c>
      <c r="I90" s="18">
        <f t="shared" si="9"/>
        <v>4546.1000000000004</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44885.42083333333</v>
      </c>
      <c r="I91" s="18">
        <f t="shared" si="9"/>
        <v>4546.1000000000004</v>
      </c>
      <c r="J91" s="12" t="str">
        <f t="shared" si="10"/>
        <v>NOT DUE</v>
      </c>
      <c r="K91" s="24" t="s">
        <v>3707</v>
      </c>
      <c r="L91" s="32"/>
    </row>
    <row r="92" spans="1:12">
      <c r="A92" s="12" t="s">
        <v>3472</v>
      </c>
      <c r="B92" s="24" t="s">
        <v>1664</v>
      </c>
      <c r="C92" s="24" t="s">
        <v>1665</v>
      </c>
      <c r="D92" s="34">
        <v>8000</v>
      </c>
      <c r="E92" s="8">
        <v>43970</v>
      </c>
      <c r="F92" s="8">
        <v>43970</v>
      </c>
      <c r="G92" s="20">
        <v>0</v>
      </c>
      <c r="H92" s="17">
        <f t="shared" si="13"/>
        <v>44885.42083333333</v>
      </c>
      <c r="I92" s="18">
        <f t="shared" si="9"/>
        <v>4546.1000000000004</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44885.42083333333</v>
      </c>
      <c r="I93" s="18">
        <f t="shared" si="9"/>
        <v>4546.1000000000004</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44885.42083333333</v>
      </c>
      <c r="I94" s="18">
        <f t="shared" si="9"/>
        <v>4546.1000000000004</v>
      </c>
      <c r="J94" s="12" t="str">
        <f t="shared" si="10"/>
        <v>NOT DUE</v>
      </c>
      <c r="K94" s="24" t="s">
        <v>3707</v>
      </c>
      <c r="L94" s="32"/>
    </row>
    <row r="95" spans="1:12">
      <c r="A95" s="12" t="s">
        <v>3475</v>
      </c>
      <c r="B95" s="24" t="s">
        <v>1668</v>
      </c>
      <c r="C95" s="24" t="s">
        <v>1669</v>
      </c>
      <c r="D95" s="34">
        <v>8000</v>
      </c>
      <c r="E95" s="8">
        <v>43970</v>
      </c>
      <c r="F95" s="8">
        <v>43970</v>
      </c>
      <c r="G95" s="20">
        <v>0</v>
      </c>
      <c r="H95" s="17">
        <f t="shared" si="13"/>
        <v>44885.42083333333</v>
      </c>
      <c r="I95" s="18">
        <f t="shared" si="9"/>
        <v>4546.1000000000004</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44885.42083333333</v>
      </c>
      <c r="I96" s="18">
        <f t="shared" si="9"/>
        <v>4546.1000000000004</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45218.754166666666</v>
      </c>
      <c r="I97" s="18">
        <f t="shared" si="9"/>
        <v>12546.1</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45218.754166666666</v>
      </c>
      <c r="I98" s="18">
        <f t="shared" si="9"/>
        <v>12546.1</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44885.42083333333</v>
      </c>
      <c r="I99" s="18">
        <f t="shared" si="9"/>
        <v>4546.1000000000004</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45218.754166666666</v>
      </c>
      <c r="I100" s="18">
        <f t="shared" si="9"/>
        <v>12546.1</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44885.42083333333</v>
      </c>
      <c r="I101" s="18">
        <f t="shared" si="9"/>
        <v>4546.1000000000004</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44718.754166666666</v>
      </c>
      <c r="I102" s="18">
        <f t="shared" si="9"/>
        <v>546.09999999999991</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44885.42083333333</v>
      </c>
      <c r="I103" s="18">
        <f t="shared" si="9"/>
        <v>4546.1000000000004</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44885.42083333333</v>
      </c>
      <c r="I104" s="18">
        <f t="shared" si="9"/>
        <v>4546.1000000000004</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44885.42083333333</v>
      </c>
      <c r="I105" s="18">
        <f t="shared" si="9"/>
        <v>4546.1000000000004</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44885.42083333333</v>
      </c>
      <c r="I106" s="18">
        <f t="shared" si="9"/>
        <v>4546.1000000000004</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44885.42083333333</v>
      </c>
      <c r="I107" s="18">
        <f t="shared" si="9"/>
        <v>4546.1000000000004</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45218.754166666666</v>
      </c>
      <c r="I108" s="18">
        <f t="shared" si="9"/>
        <v>12546.1</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44885.42083333333</v>
      </c>
      <c r="I109" s="18">
        <f t="shared" si="9"/>
        <v>4546.1000000000004</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44885.42083333333</v>
      </c>
      <c r="I110" s="18">
        <f t="shared" si="9"/>
        <v>4546.1000000000004</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44885.42083333333</v>
      </c>
      <c r="I111" s="18">
        <f t="shared" si="9"/>
        <v>4546.1000000000004</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44885.42083333333</v>
      </c>
      <c r="I112" s="18">
        <f t="shared" si="9"/>
        <v>4546.1000000000004</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44885.42083333333</v>
      </c>
      <c r="I113" s="18">
        <f t="shared" si="9"/>
        <v>4546.1000000000004</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44885.42083333333</v>
      </c>
      <c r="I114" s="18">
        <f t="shared" si="9"/>
        <v>4546.1000000000004</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44885.42083333333</v>
      </c>
      <c r="I115" s="18">
        <f t="shared" si="9"/>
        <v>4546.1000000000004</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44885.42083333333</v>
      </c>
      <c r="I116" s="18">
        <f t="shared" si="9"/>
        <v>4546.1000000000004</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44885.42083333333</v>
      </c>
      <c r="I117" s="18">
        <f t="shared" si="9"/>
        <v>4546.1000000000004</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44718.754166666666</v>
      </c>
      <c r="I118" s="18">
        <f t="shared" si="9"/>
        <v>546.09999999999991</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45552.087500000001</v>
      </c>
      <c r="I119" s="18">
        <f t="shared" si="9"/>
        <v>20546.099999999999</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44718.754166666666</v>
      </c>
      <c r="I120" s="18">
        <f t="shared" si="9"/>
        <v>546.09999999999991</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topLeftCell="A31"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44995.908333333333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44995.908333333333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45161.2</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44995.908333333333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45161.2</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44995.908333333333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45161.2</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45161.2</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45161.2</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44995.908333333333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44995.908333333333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44696</v>
      </c>
      <c r="G19" s="52"/>
      <c r="H19" s="10">
        <f>F19+1</f>
        <v>44697</v>
      </c>
      <c r="I19" s="11">
        <f t="shared" ref="I19:I36" ca="1" si="4">IF(ISBLANK(H19),"",H19-DATE(YEAR(NOW()),MONTH(NOW()),DAY(NOW())))</f>
        <v>1</v>
      </c>
      <c r="J19" s="12" t="str">
        <f t="shared" ca="1" si="3"/>
        <v>NOT DUE</v>
      </c>
      <c r="K19" s="24" t="s">
        <v>1403</v>
      </c>
      <c r="L19" s="15"/>
    </row>
    <row r="20" spans="1:12" ht="38.25">
      <c r="A20" s="274" t="s">
        <v>3370</v>
      </c>
      <c r="B20" s="24" t="s">
        <v>1375</v>
      </c>
      <c r="C20" s="24" t="s">
        <v>1376</v>
      </c>
      <c r="D20" s="34" t="s">
        <v>1</v>
      </c>
      <c r="E20" s="8">
        <v>43970</v>
      </c>
      <c r="F20" s="293">
        <v>44696</v>
      </c>
      <c r="G20" s="52"/>
      <c r="H20" s="10">
        <f t="shared" ref="H20:H21" si="5">F20+1</f>
        <v>44697</v>
      </c>
      <c r="I20" s="11">
        <f t="shared" ca="1" si="4"/>
        <v>1</v>
      </c>
      <c r="J20" s="12" t="str">
        <f t="shared" ca="1" si="3"/>
        <v>NOT DUE</v>
      </c>
      <c r="K20" s="24" t="s">
        <v>1404</v>
      </c>
      <c r="L20" s="15"/>
    </row>
    <row r="21" spans="1:12" ht="38.25">
      <c r="A21" s="274" t="s">
        <v>3371</v>
      </c>
      <c r="B21" s="24" t="s">
        <v>1377</v>
      </c>
      <c r="C21" s="24" t="s">
        <v>1378</v>
      </c>
      <c r="D21" s="34" t="s">
        <v>1</v>
      </c>
      <c r="E21" s="8">
        <v>43970</v>
      </c>
      <c r="F21" s="293">
        <v>44696</v>
      </c>
      <c r="G21" s="52"/>
      <c r="H21" s="10">
        <f t="shared" si="5"/>
        <v>44697</v>
      </c>
      <c r="I21" s="11">
        <f t="shared" ca="1" si="4"/>
        <v>1</v>
      </c>
      <c r="J21" s="12" t="str">
        <f t="shared" ca="1" si="3"/>
        <v>NOT DUE</v>
      </c>
      <c r="K21" s="24" t="s">
        <v>1405</v>
      </c>
      <c r="L21" s="15"/>
    </row>
    <row r="22" spans="1:12" ht="38.450000000000003" customHeight="1">
      <c r="A22" s="277" t="s">
        <v>3372</v>
      </c>
      <c r="B22" s="24" t="s">
        <v>1379</v>
      </c>
      <c r="C22" s="24" t="s">
        <v>1380</v>
      </c>
      <c r="D22" s="34" t="s">
        <v>4</v>
      </c>
      <c r="E22" s="8">
        <v>43970</v>
      </c>
      <c r="F22" s="293">
        <v>44694</v>
      </c>
      <c r="G22" s="52"/>
      <c r="H22" s="10">
        <f>F22+30</f>
        <v>44724</v>
      </c>
      <c r="I22" s="11">
        <f t="shared" ca="1" si="4"/>
        <v>28</v>
      </c>
      <c r="J22" s="12" t="str">
        <f t="shared" ca="1" si="3"/>
        <v>NOT DUE</v>
      </c>
      <c r="K22" s="24" t="s">
        <v>1406</v>
      </c>
      <c r="L22" s="15"/>
    </row>
    <row r="23" spans="1:12" ht="25.5">
      <c r="A23" s="274" t="s">
        <v>3373</v>
      </c>
      <c r="B23" s="24" t="s">
        <v>1381</v>
      </c>
      <c r="C23" s="24" t="s">
        <v>1382</v>
      </c>
      <c r="D23" s="34" t="s">
        <v>1</v>
      </c>
      <c r="E23" s="8">
        <v>43970</v>
      </c>
      <c r="F23" s="293">
        <v>44696</v>
      </c>
      <c r="G23" s="52"/>
      <c r="H23" s="10">
        <f t="shared" ref="H23:H26" si="6">F23+1</f>
        <v>44697</v>
      </c>
      <c r="I23" s="11">
        <f t="shared" ca="1" si="4"/>
        <v>1</v>
      </c>
      <c r="J23" s="12" t="str">
        <f t="shared" ca="1" si="3"/>
        <v>NOT DUE</v>
      </c>
      <c r="K23" s="24" t="s">
        <v>1407</v>
      </c>
      <c r="L23" s="15"/>
    </row>
    <row r="24" spans="1:12" ht="26.45" customHeight="1">
      <c r="A24" s="274" t="s">
        <v>3374</v>
      </c>
      <c r="B24" s="24" t="s">
        <v>1383</v>
      </c>
      <c r="C24" s="24" t="s">
        <v>1384</v>
      </c>
      <c r="D24" s="34" t="s">
        <v>1</v>
      </c>
      <c r="E24" s="8">
        <v>43970</v>
      </c>
      <c r="F24" s="293">
        <v>44696</v>
      </c>
      <c r="G24" s="52"/>
      <c r="H24" s="10">
        <f t="shared" si="6"/>
        <v>44697</v>
      </c>
      <c r="I24" s="11">
        <f t="shared" ca="1" si="4"/>
        <v>1</v>
      </c>
      <c r="J24" s="12" t="str">
        <f t="shared" ca="1" si="3"/>
        <v>NOT DUE</v>
      </c>
      <c r="K24" s="24" t="s">
        <v>1408</v>
      </c>
      <c r="L24" s="15"/>
    </row>
    <row r="25" spans="1:12" ht="26.45" customHeight="1">
      <c r="A25" s="274" t="s">
        <v>3375</v>
      </c>
      <c r="B25" s="24" t="s">
        <v>1385</v>
      </c>
      <c r="C25" s="24" t="s">
        <v>1386</v>
      </c>
      <c r="D25" s="34" t="s">
        <v>1</v>
      </c>
      <c r="E25" s="8">
        <v>43970</v>
      </c>
      <c r="F25" s="293">
        <v>44696</v>
      </c>
      <c r="G25" s="52"/>
      <c r="H25" s="10">
        <f t="shared" si="6"/>
        <v>44697</v>
      </c>
      <c r="I25" s="11">
        <f t="shared" ca="1" si="4"/>
        <v>1</v>
      </c>
      <c r="J25" s="12" t="str">
        <f t="shared" ca="1" si="3"/>
        <v>NOT DUE</v>
      </c>
      <c r="K25" s="24" t="s">
        <v>1408</v>
      </c>
      <c r="L25" s="15"/>
    </row>
    <row r="26" spans="1:12" ht="26.45" customHeight="1">
      <c r="A26" s="274" t="s">
        <v>3376</v>
      </c>
      <c r="B26" s="24" t="s">
        <v>1387</v>
      </c>
      <c r="C26" s="24" t="s">
        <v>1374</v>
      </c>
      <c r="D26" s="34" t="s">
        <v>1</v>
      </c>
      <c r="E26" s="8">
        <v>43970</v>
      </c>
      <c r="F26" s="293">
        <v>44696</v>
      </c>
      <c r="G26" s="52"/>
      <c r="H26" s="10">
        <f t="shared" si="6"/>
        <v>44697</v>
      </c>
      <c r="I26" s="11">
        <f t="shared" ca="1" si="4"/>
        <v>1</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45161.2</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45161.2</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36</v>
      </c>
      <c r="J29" s="12" t="str">
        <f t="shared" ca="1" si="3"/>
        <v>NOT DUE</v>
      </c>
      <c r="K29" s="24" t="s">
        <v>1409</v>
      </c>
      <c r="L29" s="115"/>
    </row>
    <row r="30" spans="1:12" ht="15" customHeight="1">
      <c r="A30" s="274" t="s">
        <v>3380</v>
      </c>
      <c r="B30" s="24" t="s">
        <v>1877</v>
      </c>
      <c r="C30" s="24"/>
      <c r="D30" s="34" t="s">
        <v>1</v>
      </c>
      <c r="E30" s="8">
        <v>43970</v>
      </c>
      <c r="F30" s="293">
        <v>44696</v>
      </c>
      <c r="G30" s="52"/>
      <c r="H30" s="10">
        <f t="shared" ref="H30" si="9">F30+1</f>
        <v>44697</v>
      </c>
      <c r="I30" s="11">
        <f t="shared" ca="1" si="4"/>
        <v>1</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4</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4</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4</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4</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4</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4</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topLeftCell="A34" zoomScaleNormal="100" workbookViewId="0">
      <selection activeCell="G11" sqref="G1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8705.4</v>
      </c>
    </row>
    <row r="5" spans="1:12" ht="18" customHeight="1">
      <c r="A5" s="332" t="s">
        <v>77</v>
      </c>
      <c r="B5" s="332"/>
      <c r="C5" s="30" t="s">
        <v>5224</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44666</v>
      </c>
      <c r="G8" s="20">
        <v>8000</v>
      </c>
      <c r="H8" s="17">
        <f>IF(I8&lt;=8000,$F$5+(I8/24),"error")</f>
        <v>44999.941666666666</v>
      </c>
      <c r="I8" s="18">
        <f>D8-($F$4-G8)</f>
        <v>7294.6</v>
      </c>
      <c r="J8" s="12" t="str">
        <f t="shared" ref="J8:J36" si="0">IF(I8="","",IF(I8&lt;0,"OVERDUE","NOT DUE"))</f>
        <v>NOT DUE</v>
      </c>
      <c r="K8" s="24" t="s">
        <v>1879</v>
      </c>
      <c r="L8" s="115"/>
    </row>
    <row r="9" spans="1:12">
      <c r="A9" s="12" t="s">
        <v>3330</v>
      </c>
      <c r="B9" s="24" t="s">
        <v>1864</v>
      </c>
      <c r="C9" s="24" t="s">
        <v>1865</v>
      </c>
      <c r="D9" s="34">
        <v>8000</v>
      </c>
      <c r="E9" s="8">
        <v>43970</v>
      </c>
      <c r="F9" s="293">
        <v>44666</v>
      </c>
      <c r="G9" s="20">
        <v>8000</v>
      </c>
      <c r="H9" s="17">
        <f>IF(I9&lt;=8000,$F$5+(I9/24),"error")</f>
        <v>44999.941666666666</v>
      </c>
      <c r="I9" s="18">
        <f t="shared" ref="I9:I18" si="1">D9-($F$4-G9)</f>
        <v>7294.6</v>
      </c>
      <c r="J9" s="12" t="str">
        <f t="shared" si="0"/>
        <v>NOT DUE</v>
      </c>
      <c r="K9" s="24"/>
      <c r="L9" s="115"/>
    </row>
    <row r="10" spans="1:12">
      <c r="A10" s="12" t="s">
        <v>3331</v>
      </c>
      <c r="B10" s="24" t="s">
        <v>1864</v>
      </c>
      <c r="C10" s="24" t="s">
        <v>1866</v>
      </c>
      <c r="D10" s="34">
        <v>20000</v>
      </c>
      <c r="E10" s="8">
        <v>43970</v>
      </c>
      <c r="F10" s="8">
        <v>43970</v>
      </c>
      <c r="G10" s="20">
        <v>0</v>
      </c>
      <c r="H10" s="17">
        <f>IF(I10&lt;=20000,$F$5+(I10/24),"error")</f>
        <v>45166.60833333333</v>
      </c>
      <c r="I10" s="18">
        <f t="shared" si="1"/>
        <v>11294.6</v>
      </c>
      <c r="J10" s="12" t="str">
        <f t="shared" si="0"/>
        <v>NOT DUE</v>
      </c>
      <c r="K10" s="24"/>
      <c r="L10" s="15"/>
    </row>
    <row r="11" spans="1:12" ht="26.45" customHeight="1">
      <c r="A11" s="12" t="s">
        <v>3332</v>
      </c>
      <c r="B11" s="24" t="s">
        <v>1867</v>
      </c>
      <c r="C11" s="24" t="s">
        <v>1868</v>
      </c>
      <c r="D11" s="34">
        <v>8000</v>
      </c>
      <c r="E11" s="8">
        <v>43970</v>
      </c>
      <c r="F11" s="293">
        <v>44666</v>
      </c>
      <c r="G11" s="20">
        <v>8000</v>
      </c>
      <c r="H11" s="17">
        <f>IF(I11&lt;=8000,$F$5+(I11/24),"error")</f>
        <v>44999.941666666666</v>
      </c>
      <c r="I11" s="18">
        <f t="shared" si="1"/>
        <v>7294.6</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45166.60833333333</v>
      </c>
      <c r="I12" s="18">
        <f t="shared" si="1"/>
        <v>11294.6</v>
      </c>
      <c r="J12" s="12" t="str">
        <f t="shared" si="0"/>
        <v>NOT DUE</v>
      </c>
      <c r="K12" s="24"/>
      <c r="L12" s="15"/>
    </row>
    <row r="13" spans="1:12" ht="25.5">
      <c r="A13" s="12" t="s">
        <v>3334</v>
      </c>
      <c r="B13" s="24" t="s">
        <v>1870</v>
      </c>
      <c r="C13" s="24" t="s">
        <v>1871</v>
      </c>
      <c r="D13" s="34">
        <v>8000</v>
      </c>
      <c r="E13" s="8">
        <v>43970</v>
      </c>
      <c r="F13" s="293">
        <v>44666</v>
      </c>
      <c r="G13" s="20">
        <v>8000</v>
      </c>
      <c r="H13" s="17">
        <f>IF(I13&lt;=8000,$F$5+(I13/24),"error")</f>
        <v>44999.941666666666</v>
      </c>
      <c r="I13" s="18">
        <f t="shared" si="1"/>
        <v>7294.6</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45166.60833333333</v>
      </c>
      <c r="I14" s="18">
        <f t="shared" si="1"/>
        <v>11294.6</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45166.60833333333</v>
      </c>
      <c r="I15" s="18">
        <f t="shared" si="1"/>
        <v>11294.6</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45166.60833333333</v>
      </c>
      <c r="I16" s="18">
        <f t="shared" si="1"/>
        <v>11294.6</v>
      </c>
      <c r="J16" s="12" t="str">
        <f t="shared" si="0"/>
        <v>NOT DUE</v>
      </c>
      <c r="K16" s="24" t="s">
        <v>1882</v>
      </c>
      <c r="L16" s="15"/>
    </row>
    <row r="17" spans="1:12" ht="25.5">
      <c r="A17" s="12" t="s">
        <v>3338</v>
      </c>
      <c r="B17" s="24" t="s">
        <v>3736</v>
      </c>
      <c r="C17" s="24" t="s">
        <v>1876</v>
      </c>
      <c r="D17" s="34">
        <v>8000</v>
      </c>
      <c r="E17" s="8">
        <v>43970</v>
      </c>
      <c r="F17" s="293">
        <v>44666</v>
      </c>
      <c r="G17" s="20">
        <v>8000</v>
      </c>
      <c r="H17" s="17">
        <f>IF(I17&lt;=8000,$F$5+(I17/24),"error")</f>
        <v>44999.941666666666</v>
      </c>
      <c r="I17" s="18">
        <f t="shared" si="1"/>
        <v>7294.6</v>
      </c>
      <c r="J17" s="12" t="str">
        <f t="shared" si="0"/>
        <v>NOT DUE</v>
      </c>
      <c r="K17" s="24"/>
      <c r="L17" s="15"/>
    </row>
    <row r="18" spans="1:12" ht="15" customHeight="1">
      <c r="A18" s="12" t="s">
        <v>3339</v>
      </c>
      <c r="B18" s="24" t="s">
        <v>3737</v>
      </c>
      <c r="C18" s="24" t="s">
        <v>3738</v>
      </c>
      <c r="D18" s="34">
        <v>8000</v>
      </c>
      <c r="E18" s="8">
        <v>43970</v>
      </c>
      <c r="F18" s="293">
        <v>44666</v>
      </c>
      <c r="G18" s="20">
        <v>8000</v>
      </c>
      <c r="H18" s="17">
        <f>IF(I18&lt;=8000,$F$5+(I18/24),"error")</f>
        <v>44999.941666666666</v>
      </c>
      <c r="I18" s="18">
        <f t="shared" si="1"/>
        <v>7294.6</v>
      </c>
      <c r="J18" s="12" t="str">
        <f t="shared" si="0"/>
        <v>NOT DUE</v>
      </c>
      <c r="K18" s="24"/>
      <c r="L18" s="115"/>
    </row>
    <row r="19" spans="1:12" ht="38.25">
      <c r="A19" s="274" t="s">
        <v>3340</v>
      </c>
      <c r="B19" s="24" t="s">
        <v>1373</v>
      </c>
      <c r="C19" s="24" t="s">
        <v>1374</v>
      </c>
      <c r="D19" s="34" t="s">
        <v>1</v>
      </c>
      <c r="E19" s="8">
        <v>43970</v>
      </c>
      <c r="F19" s="293">
        <v>44696</v>
      </c>
      <c r="G19" s="52"/>
      <c r="H19" s="10">
        <f>F19+1</f>
        <v>44697</v>
      </c>
      <c r="I19" s="11">
        <f t="shared" ref="I19:I36" ca="1" si="2">IF(ISBLANK(H19),"",H19-DATE(YEAR(NOW()),MONTH(NOW()),DAY(NOW())))</f>
        <v>1</v>
      </c>
      <c r="J19" s="12" t="str">
        <f t="shared" ca="1" si="0"/>
        <v>NOT DUE</v>
      </c>
      <c r="K19" s="24" t="s">
        <v>1403</v>
      </c>
      <c r="L19" s="15"/>
    </row>
    <row r="20" spans="1:12" ht="38.25">
      <c r="A20" s="274" t="s">
        <v>3341</v>
      </c>
      <c r="B20" s="24" t="s">
        <v>1375</v>
      </c>
      <c r="C20" s="24" t="s">
        <v>1376</v>
      </c>
      <c r="D20" s="34" t="s">
        <v>1</v>
      </c>
      <c r="E20" s="8">
        <v>43970</v>
      </c>
      <c r="F20" s="293">
        <v>44696</v>
      </c>
      <c r="G20" s="52"/>
      <c r="H20" s="10">
        <f t="shared" ref="H20:H21" si="3">F20+1</f>
        <v>44697</v>
      </c>
      <c r="I20" s="11">
        <f t="shared" ca="1" si="2"/>
        <v>1</v>
      </c>
      <c r="J20" s="12" t="str">
        <f t="shared" ca="1" si="0"/>
        <v>NOT DUE</v>
      </c>
      <c r="K20" s="24" t="s">
        <v>1404</v>
      </c>
      <c r="L20" s="15"/>
    </row>
    <row r="21" spans="1:12" ht="38.25">
      <c r="A21" s="274" t="s">
        <v>3342</v>
      </c>
      <c r="B21" s="24" t="s">
        <v>1377</v>
      </c>
      <c r="C21" s="24" t="s">
        <v>1378</v>
      </c>
      <c r="D21" s="34" t="s">
        <v>1</v>
      </c>
      <c r="E21" s="8">
        <v>43970</v>
      </c>
      <c r="F21" s="293">
        <v>44696</v>
      </c>
      <c r="G21" s="52"/>
      <c r="H21" s="10">
        <f t="shared" si="3"/>
        <v>44697</v>
      </c>
      <c r="I21" s="11">
        <f t="shared" ca="1" si="2"/>
        <v>1</v>
      </c>
      <c r="J21" s="12" t="str">
        <f t="shared" ca="1" si="0"/>
        <v>NOT DUE</v>
      </c>
      <c r="K21" s="24" t="s">
        <v>1405</v>
      </c>
      <c r="L21" s="15"/>
    </row>
    <row r="22" spans="1:12" ht="38.450000000000003" customHeight="1">
      <c r="A22" s="277" t="s">
        <v>3343</v>
      </c>
      <c r="B22" s="24" t="s">
        <v>1379</v>
      </c>
      <c r="C22" s="24" t="s">
        <v>1380</v>
      </c>
      <c r="D22" s="34" t="s">
        <v>4</v>
      </c>
      <c r="E22" s="8">
        <v>43970</v>
      </c>
      <c r="F22" s="293">
        <v>44673</v>
      </c>
      <c r="G22" s="52"/>
      <c r="H22" s="10">
        <f>F22+30</f>
        <v>44703</v>
      </c>
      <c r="I22" s="11">
        <f t="shared" ca="1" si="2"/>
        <v>7</v>
      </c>
      <c r="J22" s="12" t="str">
        <f t="shared" ca="1" si="0"/>
        <v>NOT DUE</v>
      </c>
      <c r="K22" s="24" t="s">
        <v>1406</v>
      </c>
      <c r="L22" s="15"/>
    </row>
    <row r="23" spans="1:12" ht="25.5">
      <c r="A23" s="274" t="s">
        <v>3344</v>
      </c>
      <c r="B23" s="24" t="s">
        <v>1381</v>
      </c>
      <c r="C23" s="24" t="s">
        <v>1382</v>
      </c>
      <c r="D23" s="34" t="s">
        <v>1</v>
      </c>
      <c r="E23" s="8">
        <v>43970</v>
      </c>
      <c r="F23" s="293">
        <v>44696</v>
      </c>
      <c r="G23" s="52"/>
      <c r="H23" s="10">
        <f t="shared" ref="H23:H26" si="4">F23+1</f>
        <v>44697</v>
      </c>
      <c r="I23" s="11">
        <f t="shared" ca="1" si="2"/>
        <v>1</v>
      </c>
      <c r="J23" s="12" t="str">
        <f t="shared" ca="1" si="0"/>
        <v>NOT DUE</v>
      </c>
      <c r="K23" s="24" t="s">
        <v>1407</v>
      </c>
      <c r="L23" s="15"/>
    </row>
    <row r="24" spans="1:12" ht="26.45" customHeight="1">
      <c r="A24" s="274" t="s">
        <v>3345</v>
      </c>
      <c r="B24" s="24" t="s">
        <v>1383</v>
      </c>
      <c r="C24" s="24" t="s">
        <v>1384</v>
      </c>
      <c r="D24" s="34" t="s">
        <v>1</v>
      </c>
      <c r="E24" s="8">
        <v>43970</v>
      </c>
      <c r="F24" s="293">
        <v>44696</v>
      </c>
      <c r="G24" s="52"/>
      <c r="H24" s="10">
        <f>F24+1</f>
        <v>44697</v>
      </c>
      <c r="I24" s="11">
        <f t="shared" ca="1" si="2"/>
        <v>1</v>
      </c>
      <c r="J24" s="12" t="str">
        <f t="shared" ca="1" si="0"/>
        <v>NOT DUE</v>
      </c>
      <c r="K24" s="24" t="s">
        <v>1408</v>
      </c>
      <c r="L24" s="15"/>
    </row>
    <row r="25" spans="1:12" ht="26.45" customHeight="1">
      <c r="A25" s="274" t="s">
        <v>3346</v>
      </c>
      <c r="B25" s="24" t="s">
        <v>1385</v>
      </c>
      <c r="C25" s="24" t="s">
        <v>1386</v>
      </c>
      <c r="D25" s="34" t="s">
        <v>1</v>
      </c>
      <c r="E25" s="8">
        <v>43970</v>
      </c>
      <c r="F25" s="293">
        <v>44696</v>
      </c>
      <c r="G25" s="52"/>
      <c r="H25" s="10">
        <f>F25+1</f>
        <v>44697</v>
      </c>
      <c r="I25" s="11">
        <f t="shared" ca="1" si="2"/>
        <v>1</v>
      </c>
      <c r="J25" s="12" t="str">
        <f t="shared" ca="1" si="0"/>
        <v>NOT DUE</v>
      </c>
      <c r="K25" s="24" t="s">
        <v>1408</v>
      </c>
      <c r="L25" s="15"/>
    </row>
    <row r="26" spans="1:12" ht="26.45" customHeight="1">
      <c r="A26" s="274" t="s">
        <v>3347</v>
      </c>
      <c r="B26" s="24" t="s">
        <v>1387</v>
      </c>
      <c r="C26" s="24" t="s">
        <v>1374</v>
      </c>
      <c r="D26" s="34" t="s">
        <v>1</v>
      </c>
      <c r="E26" s="8">
        <v>43970</v>
      </c>
      <c r="F26" s="293">
        <v>44696</v>
      </c>
      <c r="G26" s="52"/>
      <c r="H26" s="10">
        <f t="shared" si="4"/>
        <v>44697</v>
      </c>
      <c r="I26" s="11">
        <f t="shared" ca="1" si="2"/>
        <v>1</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45166.60833333333</v>
      </c>
      <c r="I27" s="18">
        <f t="shared" ref="I27:I28" si="5">D27-($F$4-G27)</f>
        <v>11294.6</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45166.60833333333</v>
      </c>
      <c r="I28" s="18">
        <f t="shared" si="5"/>
        <v>11294.6</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36</v>
      </c>
      <c r="J29" s="12" t="str">
        <f t="shared" ca="1" si="0"/>
        <v>NOT DUE</v>
      </c>
      <c r="K29" s="24" t="s">
        <v>1409</v>
      </c>
      <c r="L29" s="115"/>
    </row>
    <row r="30" spans="1:12" ht="15" customHeight="1">
      <c r="A30" s="274" t="s">
        <v>3351</v>
      </c>
      <c r="B30" s="24" t="s">
        <v>1877</v>
      </c>
      <c r="C30" s="24"/>
      <c r="D30" s="34" t="s">
        <v>1</v>
      </c>
      <c r="E30" s="8">
        <v>43970</v>
      </c>
      <c r="F30" s="293">
        <v>44696</v>
      </c>
      <c r="G30" s="52"/>
      <c r="H30" s="10">
        <f t="shared" ref="H30" si="7">F30+1</f>
        <v>44697</v>
      </c>
      <c r="I30" s="11">
        <f t="shared" ca="1" si="2"/>
        <v>1</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4</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4</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4</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4</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4</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4</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topLeftCell="A10"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11405.1</v>
      </c>
    </row>
    <row r="5" spans="1:12" ht="18" customHeight="1">
      <c r="A5" s="332" t="s">
        <v>77</v>
      </c>
      <c r="B5" s="332"/>
      <c r="C5" s="30" t="s">
        <v>5224</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130</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44891.82916666667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44891.82916666667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45054.120833333334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44891.82916666667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45054.120833333334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44891.82916666667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45054.120833333334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44891.82916666667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44891.82916666667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44891.82916666667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44891.82916666667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44696</v>
      </c>
      <c r="G20" s="52"/>
      <c r="H20" s="10">
        <f>F20+1</f>
        <v>44697</v>
      </c>
      <c r="I20" s="11">
        <f t="shared" ref="I20:I41" ca="1" si="5">IF(ISBLANK(H20),"",H20-DATE(YEAR(NOW()),MONTH(NOW()),DAY(NOW())))</f>
        <v>1</v>
      </c>
      <c r="J20" s="12" t="str">
        <f t="shared" ca="1" si="2"/>
        <v>NOT DUE</v>
      </c>
      <c r="K20" s="24" t="s">
        <v>1403</v>
      </c>
      <c r="L20" s="15"/>
    </row>
    <row r="21" spans="1:12" ht="38.25">
      <c r="A21" s="274" t="s">
        <v>3278</v>
      </c>
      <c r="B21" s="24" t="s">
        <v>1375</v>
      </c>
      <c r="C21" s="24" t="s">
        <v>1376</v>
      </c>
      <c r="D21" s="34" t="s">
        <v>1</v>
      </c>
      <c r="E21" s="8">
        <v>43970</v>
      </c>
      <c r="F21" s="293">
        <v>44696</v>
      </c>
      <c r="G21" s="52"/>
      <c r="H21" s="10">
        <f t="shared" ref="H21:H22" si="6">F21+1</f>
        <v>44697</v>
      </c>
      <c r="I21" s="11">
        <f t="shared" ca="1" si="5"/>
        <v>1</v>
      </c>
      <c r="J21" s="12" t="str">
        <f t="shared" ca="1" si="2"/>
        <v>NOT DUE</v>
      </c>
      <c r="K21" s="24" t="s">
        <v>1404</v>
      </c>
      <c r="L21" s="15"/>
    </row>
    <row r="22" spans="1:12" ht="38.25">
      <c r="A22" s="274" t="s">
        <v>3279</v>
      </c>
      <c r="B22" s="24" t="s">
        <v>1377</v>
      </c>
      <c r="C22" s="24" t="s">
        <v>1378</v>
      </c>
      <c r="D22" s="34" t="s">
        <v>1</v>
      </c>
      <c r="E22" s="8">
        <v>43970</v>
      </c>
      <c r="F22" s="293">
        <v>44696</v>
      </c>
      <c r="G22" s="52"/>
      <c r="H22" s="10">
        <f t="shared" si="6"/>
        <v>44697</v>
      </c>
      <c r="I22" s="11">
        <f t="shared" ca="1" si="5"/>
        <v>1</v>
      </c>
      <c r="J22" s="12" t="str">
        <f t="shared" ca="1" si="2"/>
        <v>NOT DUE</v>
      </c>
      <c r="K22" s="24" t="s">
        <v>1405</v>
      </c>
      <c r="L22" s="15"/>
    </row>
    <row r="23" spans="1:12" ht="38.450000000000003" customHeight="1">
      <c r="A23" s="277" t="s">
        <v>3280</v>
      </c>
      <c r="B23" s="24" t="s">
        <v>1379</v>
      </c>
      <c r="C23" s="24" t="s">
        <v>1380</v>
      </c>
      <c r="D23" s="34" t="s">
        <v>4</v>
      </c>
      <c r="E23" s="8">
        <v>43970</v>
      </c>
      <c r="F23" s="293">
        <v>44687</v>
      </c>
      <c r="G23" s="52"/>
      <c r="H23" s="10">
        <f>F23+30</f>
        <v>44717</v>
      </c>
      <c r="I23" s="11">
        <f t="shared" ca="1" si="5"/>
        <v>21</v>
      </c>
      <c r="J23" s="12" t="str">
        <f t="shared" ca="1" si="2"/>
        <v>NOT DUE</v>
      </c>
      <c r="K23" s="24" t="s">
        <v>1406</v>
      </c>
      <c r="L23" s="15"/>
    </row>
    <row r="24" spans="1:12" ht="25.5">
      <c r="A24" s="274" t="s">
        <v>3281</v>
      </c>
      <c r="B24" s="24" t="s">
        <v>1381</v>
      </c>
      <c r="C24" s="24" t="s">
        <v>1382</v>
      </c>
      <c r="D24" s="34" t="s">
        <v>1</v>
      </c>
      <c r="E24" s="8">
        <v>43970</v>
      </c>
      <c r="F24" s="293">
        <v>44696</v>
      </c>
      <c r="G24" s="52"/>
      <c r="H24" s="10">
        <f t="shared" ref="H24:H27" si="7">F24+1</f>
        <v>44697</v>
      </c>
      <c r="I24" s="11">
        <f t="shared" ca="1" si="5"/>
        <v>1</v>
      </c>
      <c r="J24" s="12" t="str">
        <f t="shared" ca="1" si="2"/>
        <v>NOT DUE</v>
      </c>
      <c r="K24" s="24" t="s">
        <v>1407</v>
      </c>
      <c r="L24" s="15"/>
    </row>
    <row r="25" spans="1:12" ht="26.45" customHeight="1">
      <c r="A25" s="274" t="s">
        <v>3282</v>
      </c>
      <c r="B25" s="24" t="s">
        <v>1383</v>
      </c>
      <c r="C25" s="24" t="s">
        <v>1384</v>
      </c>
      <c r="D25" s="34" t="s">
        <v>1</v>
      </c>
      <c r="E25" s="8">
        <v>43970</v>
      </c>
      <c r="F25" s="293">
        <v>44696</v>
      </c>
      <c r="G25" s="52"/>
      <c r="H25" s="10">
        <f t="shared" si="7"/>
        <v>44697</v>
      </c>
      <c r="I25" s="11">
        <f t="shared" ca="1" si="5"/>
        <v>1</v>
      </c>
      <c r="J25" s="12" t="str">
        <f t="shared" ca="1" si="2"/>
        <v>NOT DUE</v>
      </c>
      <c r="K25" s="24" t="s">
        <v>1408</v>
      </c>
      <c r="L25" s="15"/>
    </row>
    <row r="26" spans="1:12" ht="26.45" customHeight="1">
      <c r="A26" s="274" t="s">
        <v>3283</v>
      </c>
      <c r="B26" s="24" t="s">
        <v>1385</v>
      </c>
      <c r="C26" s="24" t="s">
        <v>1386</v>
      </c>
      <c r="D26" s="34" t="s">
        <v>1</v>
      </c>
      <c r="E26" s="8">
        <v>43970</v>
      </c>
      <c r="F26" s="293">
        <v>44696</v>
      </c>
      <c r="G26" s="52"/>
      <c r="H26" s="10">
        <f t="shared" si="7"/>
        <v>44697</v>
      </c>
      <c r="I26" s="11">
        <f t="shared" ca="1" si="5"/>
        <v>1</v>
      </c>
      <c r="J26" s="12" t="str">
        <f t="shared" ca="1" si="2"/>
        <v>NOT DUE</v>
      </c>
      <c r="K26" s="24" t="s">
        <v>1408</v>
      </c>
      <c r="L26" s="15"/>
    </row>
    <row r="27" spans="1:12" ht="26.45" customHeight="1">
      <c r="A27" s="274" t="s">
        <v>3284</v>
      </c>
      <c r="B27" s="24" t="s">
        <v>1387</v>
      </c>
      <c r="C27" s="24" t="s">
        <v>1374</v>
      </c>
      <c r="D27" s="34" t="s">
        <v>1</v>
      </c>
      <c r="E27" s="8">
        <v>43970</v>
      </c>
      <c r="F27" s="293">
        <v>44696</v>
      </c>
      <c r="G27" s="52"/>
      <c r="H27" s="10">
        <f t="shared" si="7"/>
        <v>44697</v>
      </c>
      <c r="I27" s="11">
        <f t="shared" ca="1" si="5"/>
        <v>1</v>
      </c>
      <c r="J27" s="12" t="str">
        <f t="shared" ca="1" si="2"/>
        <v>NOT 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5</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5</v>
      </c>
      <c r="J29" s="12" t="str">
        <f t="shared" ca="1" si="2"/>
        <v>NOT DUE</v>
      </c>
      <c r="K29" s="24" t="s">
        <v>1408</v>
      </c>
      <c r="L29" s="15"/>
    </row>
    <row r="30" spans="1:12" ht="25.5">
      <c r="A30" s="12" t="s">
        <v>3287</v>
      </c>
      <c r="B30" s="24" t="s">
        <v>1390</v>
      </c>
      <c r="C30" s="24"/>
      <c r="D30" s="34" t="s">
        <v>4</v>
      </c>
      <c r="E30" s="8">
        <v>43970</v>
      </c>
      <c r="F30" s="293">
        <v>44687</v>
      </c>
      <c r="G30" s="52"/>
      <c r="H30" s="10">
        <f>F30+30</f>
        <v>44717</v>
      </c>
      <c r="I30" s="11">
        <f t="shared" ca="1" si="5"/>
        <v>21</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45054.120833333334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45054.120833333334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5</v>
      </c>
      <c r="J33" s="12" t="str">
        <f t="shared" ca="1" si="2"/>
        <v>NOT DUE</v>
      </c>
      <c r="K33" s="24" t="s">
        <v>1409</v>
      </c>
      <c r="L33" s="115"/>
    </row>
    <row r="34" spans="1:12" ht="15" customHeight="1">
      <c r="A34" s="274" t="s">
        <v>3291</v>
      </c>
      <c r="B34" s="24" t="s">
        <v>1877</v>
      </c>
      <c r="C34" s="24"/>
      <c r="D34" s="34" t="s">
        <v>1</v>
      </c>
      <c r="E34" s="8">
        <v>43970</v>
      </c>
      <c r="F34" s="293">
        <v>44696</v>
      </c>
      <c r="G34" s="52"/>
      <c r="H34" s="10">
        <f t="shared" ref="H34" si="9">F34+1</f>
        <v>44697</v>
      </c>
      <c r="I34" s="11">
        <f t="shared" ca="1" si="5"/>
        <v>1</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4</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4</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4</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4</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4</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4</v>
      </c>
      <c r="J40" s="12" t="str">
        <f t="shared" ca="1" si="2"/>
        <v>NOT DUE</v>
      </c>
      <c r="K40" s="24" t="s">
        <v>1411</v>
      </c>
      <c r="L40" s="15"/>
    </row>
    <row r="41" spans="1:12" ht="22.5" customHeight="1">
      <c r="A41" s="12" t="s">
        <v>4663</v>
      </c>
      <c r="B41" s="24" t="s">
        <v>3885</v>
      </c>
      <c r="C41" s="24" t="s">
        <v>3886</v>
      </c>
      <c r="D41" s="34" t="s">
        <v>4</v>
      </c>
      <c r="E41" s="8">
        <v>43970</v>
      </c>
      <c r="F41" s="293">
        <v>44687</v>
      </c>
      <c r="G41" s="52"/>
      <c r="H41" s="10">
        <f>F41+30</f>
        <v>44717</v>
      </c>
      <c r="I41" s="11">
        <f t="shared" ca="1" si="5"/>
        <v>21</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topLeftCell="A37" zoomScaleNormal="100" workbookViewId="0">
      <selection activeCell="I9" sqref="I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8003.7</v>
      </c>
    </row>
    <row r="5" spans="1:12" ht="18" customHeight="1">
      <c r="A5" s="332" t="s">
        <v>77</v>
      </c>
      <c r="B5" s="332"/>
      <c r="C5" s="30" t="s">
        <v>5224</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104</v>
      </c>
      <c r="J8" s="12" t="str">
        <f t="shared" ref="J8:J41" ca="1" si="2">IF(I8="","",IF(I8&lt;0,"OVERDUE","NOT DUE"))</f>
        <v>NOT DUE</v>
      </c>
      <c r="K8" s="24" t="s">
        <v>1878</v>
      </c>
      <c r="L8" s="15"/>
    </row>
    <row r="9" spans="1:12" ht="26.45" customHeight="1">
      <c r="A9" s="12" t="s">
        <v>3298</v>
      </c>
      <c r="B9" s="24" t="s">
        <v>1860</v>
      </c>
      <c r="C9" s="24" t="s">
        <v>1861</v>
      </c>
      <c r="D9" s="34">
        <v>8000</v>
      </c>
      <c r="E9" s="8">
        <v>43970</v>
      </c>
      <c r="F9" s="8">
        <v>44696</v>
      </c>
      <c r="G9" s="20">
        <v>8000</v>
      </c>
      <c r="H9" s="17">
        <f>IF(I9&lt;=8000,$F$5+(I9/24),"error")</f>
        <v>45029.179166666669</v>
      </c>
      <c r="I9" s="18">
        <f>D9-($F$4-G9)</f>
        <v>7996.3</v>
      </c>
      <c r="J9" s="12" t="str">
        <f t="shared" si="2"/>
        <v>NOT DUE</v>
      </c>
      <c r="K9" s="24" t="s">
        <v>1879</v>
      </c>
      <c r="L9" s="115"/>
    </row>
    <row r="10" spans="1:12">
      <c r="A10" s="12" t="s">
        <v>3299</v>
      </c>
      <c r="B10" s="24" t="s">
        <v>1864</v>
      </c>
      <c r="C10" s="24" t="s">
        <v>1865</v>
      </c>
      <c r="D10" s="34">
        <v>8000</v>
      </c>
      <c r="E10" s="8">
        <v>43970</v>
      </c>
      <c r="F10" s="293">
        <v>44696</v>
      </c>
      <c r="G10" s="20">
        <v>8000</v>
      </c>
      <c r="H10" s="17">
        <f>IF(I10&lt;=8000,$F$5+(I10/24),"error")</f>
        <v>45029.179166666669</v>
      </c>
      <c r="I10" s="18">
        <f t="shared" ref="I10:I16" si="3">D10-($F$4-G10)</f>
        <v>7996.3</v>
      </c>
      <c r="J10" s="12" t="str">
        <f t="shared" si="2"/>
        <v>NOT DUE</v>
      </c>
      <c r="K10" s="24"/>
      <c r="L10" s="115"/>
    </row>
    <row r="11" spans="1:12">
      <c r="A11" s="12" t="s">
        <v>3300</v>
      </c>
      <c r="B11" s="24" t="s">
        <v>1864</v>
      </c>
      <c r="C11" s="24" t="s">
        <v>1866</v>
      </c>
      <c r="D11" s="34">
        <v>20000</v>
      </c>
      <c r="E11" s="8">
        <v>43970</v>
      </c>
      <c r="F11" s="8">
        <v>43970</v>
      </c>
      <c r="G11" s="20">
        <v>0</v>
      </c>
      <c r="H11" s="17">
        <f>IF(I11&lt;=20000,$F$5+(I11/24),"error")</f>
        <v>45195.845833333333</v>
      </c>
      <c r="I11" s="18">
        <f t="shared" si="3"/>
        <v>11996.3</v>
      </c>
      <c r="J11" s="12" t="str">
        <f t="shared" si="2"/>
        <v>NOT DUE</v>
      </c>
      <c r="K11" s="24"/>
      <c r="L11" s="15"/>
    </row>
    <row r="12" spans="1:12" ht="26.45" customHeight="1">
      <c r="A12" s="12" t="s">
        <v>3301</v>
      </c>
      <c r="B12" s="24" t="s">
        <v>1867</v>
      </c>
      <c r="C12" s="24" t="s">
        <v>1868</v>
      </c>
      <c r="D12" s="34">
        <v>8000</v>
      </c>
      <c r="E12" s="8">
        <v>43970</v>
      </c>
      <c r="F12" s="293">
        <v>44696</v>
      </c>
      <c r="G12" s="20">
        <v>8000</v>
      </c>
      <c r="H12" s="17">
        <f>IF(I12&lt;=8000,$F$5+(I12/24),"error")</f>
        <v>45029.179166666669</v>
      </c>
      <c r="I12" s="18">
        <f t="shared" si="3"/>
        <v>7996.3</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45195.845833333333</v>
      </c>
      <c r="I13" s="18">
        <f t="shared" si="3"/>
        <v>11996.3</v>
      </c>
      <c r="J13" s="12" t="str">
        <f t="shared" si="2"/>
        <v>NOT DUE</v>
      </c>
      <c r="K13" s="24"/>
      <c r="L13" s="15"/>
    </row>
    <row r="14" spans="1:12" ht="25.5">
      <c r="A14" s="12" t="s">
        <v>3303</v>
      </c>
      <c r="B14" s="24" t="s">
        <v>1870</v>
      </c>
      <c r="C14" s="24" t="s">
        <v>1871</v>
      </c>
      <c r="D14" s="34">
        <v>8000</v>
      </c>
      <c r="E14" s="8">
        <v>43970</v>
      </c>
      <c r="F14" s="293">
        <v>44696</v>
      </c>
      <c r="G14" s="20">
        <v>8000</v>
      </c>
      <c r="H14" s="17">
        <f>IF(I14&lt;=8000,$F$5+(I14/24),"error")</f>
        <v>45029.179166666669</v>
      </c>
      <c r="I14" s="18">
        <f t="shared" si="3"/>
        <v>7996.3</v>
      </c>
      <c r="J14" s="12" t="str">
        <f t="shared" si="2"/>
        <v>NOT DUE</v>
      </c>
      <c r="K14" s="24"/>
      <c r="L14" s="115"/>
    </row>
    <row r="15" spans="1:12">
      <c r="A15" s="12" t="s">
        <v>3304</v>
      </c>
      <c r="B15" s="24" t="s">
        <v>1870</v>
      </c>
      <c r="C15" s="24" t="s">
        <v>1866</v>
      </c>
      <c r="D15" s="34">
        <v>20000</v>
      </c>
      <c r="E15" s="8">
        <v>43970</v>
      </c>
      <c r="F15" s="8">
        <v>43970</v>
      </c>
      <c r="G15" s="20">
        <v>0</v>
      </c>
      <c r="H15" s="17">
        <f>IF(I15&lt;=20000,$F$5+(I15/24),"error")</f>
        <v>45195.845833333333</v>
      </c>
      <c r="I15" s="18">
        <f t="shared" si="3"/>
        <v>11996.3</v>
      </c>
      <c r="J15" s="12" t="str">
        <f t="shared" si="2"/>
        <v>NOT DUE</v>
      </c>
      <c r="K15" s="24"/>
      <c r="L15" s="15"/>
    </row>
    <row r="16" spans="1:12" ht="38.450000000000003" customHeight="1">
      <c r="A16" s="12" t="s">
        <v>3305</v>
      </c>
      <c r="B16" s="24" t="s">
        <v>1518</v>
      </c>
      <c r="C16" s="24" t="s">
        <v>1872</v>
      </c>
      <c r="D16" s="34">
        <v>8000</v>
      </c>
      <c r="E16" s="8">
        <v>43970</v>
      </c>
      <c r="F16" s="293">
        <v>44696</v>
      </c>
      <c r="G16" s="20">
        <v>8000</v>
      </c>
      <c r="H16" s="17">
        <f>IF(I16&lt;=8000,$F$5+(I16/24),"error")</f>
        <v>45029.179166666669</v>
      </c>
      <c r="I16" s="18">
        <f t="shared" si="3"/>
        <v>7996.3</v>
      </c>
      <c r="J16" s="12" t="str">
        <f t="shared" si="2"/>
        <v>NOT DUE</v>
      </c>
      <c r="K16" s="24" t="s">
        <v>1881</v>
      </c>
      <c r="L16" s="115"/>
    </row>
    <row r="17" spans="1:12" ht="26.45" customHeight="1">
      <c r="A17" s="12" t="s">
        <v>3306</v>
      </c>
      <c r="B17" s="24" t="s">
        <v>3740</v>
      </c>
      <c r="C17" s="24" t="s">
        <v>1874</v>
      </c>
      <c r="D17" s="34">
        <v>8000</v>
      </c>
      <c r="E17" s="8">
        <v>43970</v>
      </c>
      <c r="F17" s="293">
        <v>44696</v>
      </c>
      <c r="G17" s="20">
        <v>8000</v>
      </c>
      <c r="H17" s="17">
        <f t="shared" ref="H17" si="4">IF(I17&lt;=8000,$F$5+(I17/24),"error")</f>
        <v>45029.179166666669</v>
      </c>
      <c r="I17" s="18">
        <f>D17-($F$4-G17)</f>
        <v>7996.3</v>
      </c>
      <c r="J17" s="12" t="str">
        <f t="shared" si="2"/>
        <v>NOT DUE</v>
      </c>
      <c r="K17" s="24" t="s">
        <v>1882</v>
      </c>
      <c r="L17" s="115"/>
    </row>
    <row r="18" spans="1:12" ht="25.5">
      <c r="A18" s="12" t="s">
        <v>3307</v>
      </c>
      <c r="B18" s="24" t="s">
        <v>3735</v>
      </c>
      <c r="C18" s="24" t="s">
        <v>1876</v>
      </c>
      <c r="D18" s="34">
        <v>8000</v>
      </c>
      <c r="E18" s="8">
        <v>43970</v>
      </c>
      <c r="F18" s="293">
        <v>44696</v>
      </c>
      <c r="G18" s="20">
        <v>8000</v>
      </c>
      <c r="H18" s="17">
        <f>IF(I18&lt;=8000,$F$5+(I18/24),"error")</f>
        <v>45029.179166666669</v>
      </c>
      <c r="I18" s="18">
        <f>D18-($F$4-G18)</f>
        <v>7996.3</v>
      </c>
      <c r="J18" s="12" t="str">
        <f t="shared" si="2"/>
        <v>NOT DUE</v>
      </c>
      <c r="K18" s="24"/>
      <c r="L18" s="15"/>
    </row>
    <row r="19" spans="1:12" ht="15" customHeight="1">
      <c r="A19" s="12" t="s">
        <v>3308</v>
      </c>
      <c r="B19" s="24" t="s">
        <v>3737</v>
      </c>
      <c r="C19" s="24" t="s">
        <v>3738</v>
      </c>
      <c r="D19" s="34">
        <v>8000</v>
      </c>
      <c r="E19" s="8">
        <v>43970</v>
      </c>
      <c r="F19" s="8">
        <v>43970</v>
      </c>
      <c r="G19" s="20">
        <v>8000</v>
      </c>
      <c r="H19" s="17">
        <f>IF(I19&lt;=8000,$F$5+(I19/24),"error")</f>
        <v>45029.179166666669</v>
      </c>
      <c r="I19" s="18">
        <f>D19-($F$4-G19)</f>
        <v>7996.3</v>
      </c>
      <c r="J19" s="12" t="str">
        <f t="shared" si="2"/>
        <v>NOT DUE</v>
      </c>
      <c r="K19" s="24"/>
      <c r="L19" s="115"/>
    </row>
    <row r="20" spans="1:12" ht="38.25">
      <c r="A20" s="274" t="s">
        <v>3309</v>
      </c>
      <c r="B20" s="24" t="s">
        <v>1373</v>
      </c>
      <c r="C20" s="24" t="s">
        <v>1374</v>
      </c>
      <c r="D20" s="34" t="s">
        <v>1</v>
      </c>
      <c r="E20" s="8">
        <v>43970</v>
      </c>
      <c r="F20" s="293">
        <v>44696</v>
      </c>
      <c r="G20" s="52"/>
      <c r="H20" s="10">
        <f>F20+1</f>
        <v>44697</v>
      </c>
      <c r="I20" s="11">
        <f ca="1">IF(ISBLANK(H20),"",H20-DATE(YEAR(NOW()),MONTH(NOW()),DAY(NOW())))</f>
        <v>1</v>
      </c>
      <c r="J20" s="12" t="str">
        <f t="shared" ca="1" si="2"/>
        <v>NOT DUE</v>
      </c>
      <c r="K20" s="24" t="s">
        <v>1403</v>
      </c>
      <c r="L20" s="15"/>
    </row>
    <row r="21" spans="1:12" ht="38.25">
      <c r="A21" s="274" t="s">
        <v>3310</v>
      </c>
      <c r="B21" s="24" t="s">
        <v>1375</v>
      </c>
      <c r="C21" s="24" t="s">
        <v>1376</v>
      </c>
      <c r="D21" s="34" t="s">
        <v>1</v>
      </c>
      <c r="E21" s="8">
        <v>43970</v>
      </c>
      <c r="F21" s="293">
        <v>44696</v>
      </c>
      <c r="G21" s="52"/>
      <c r="H21" s="10">
        <f t="shared" ref="H21:H22" si="5">F21+1</f>
        <v>44697</v>
      </c>
      <c r="I21" s="11">
        <f t="shared" ref="I21:I41" ca="1" si="6">IF(ISBLANK(H21),"",H21-DATE(YEAR(NOW()),MONTH(NOW()),DAY(NOW())))</f>
        <v>1</v>
      </c>
      <c r="J21" s="12" t="str">
        <f t="shared" ca="1" si="2"/>
        <v>NOT DUE</v>
      </c>
      <c r="K21" s="24" t="s">
        <v>1404</v>
      </c>
      <c r="L21" s="15"/>
    </row>
    <row r="22" spans="1:12" ht="38.25">
      <c r="A22" s="274" t="s">
        <v>3311</v>
      </c>
      <c r="B22" s="24" t="s">
        <v>1377</v>
      </c>
      <c r="C22" s="24" t="s">
        <v>1378</v>
      </c>
      <c r="D22" s="34" t="s">
        <v>1</v>
      </c>
      <c r="E22" s="8">
        <v>43970</v>
      </c>
      <c r="F22" s="293">
        <v>44696</v>
      </c>
      <c r="G22" s="52"/>
      <c r="H22" s="10">
        <f t="shared" si="5"/>
        <v>44697</v>
      </c>
      <c r="I22" s="11">
        <f t="shared" ca="1" si="6"/>
        <v>1</v>
      </c>
      <c r="J22" s="12" t="str">
        <f t="shared" ca="1" si="2"/>
        <v>NOT DUE</v>
      </c>
      <c r="K22" s="24" t="s">
        <v>1405</v>
      </c>
      <c r="L22" s="15"/>
    </row>
    <row r="23" spans="1:12" ht="38.450000000000003" customHeight="1">
      <c r="A23" s="277" t="s">
        <v>3312</v>
      </c>
      <c r="B23" s="24" t="s">
        <v>1379</v>
      </c>
      <c r="C23" s="24" t="s">
        <v>1380</v>
      </c>
      <c r="D23" s="34" t="s">
        <v>4</v>
      </c>
      <c r="E23" s="8">
        <v>43970</v>
      </c>
      <c r="F23" s="293">
        <v>44687</v>
      </c>
      <c r="G23" s="52"/>
      <c r="H23" s="10">
        <f>F23+30</f>
        <v>44717</v>
      </c>
      <c r="I23" s="11">
        <f t="shared" ca="1" si="6"/>
        <v>21</v>
      </c>
      <c r="J23" s="12" t="str">
        <f t="shared" ca="1" si="2"/>
        <v>NOT DUE</v>
      </c>
      <c r="K23" s="24" t="s">
        <v>1406</v>
      </c>
      <c r="L23" s="15"/>
    </row>
    <row r="24" spans="1:12" ht="25.5">
      <c r="A24" s="274" t="s">
        <v>3313</v>
      </c>
      <c r="B24" s="24" t="s">
        <v>1381</v>
      </c>
      <c r="C24" s="24" t="s">
        <v>1382</v>
      </c>
      <c r="D24" s="34" t="s">
        <v>1</v>
      </c>
      <c r="E24" s="8">
        <v>43970</v>
      </c>
      <c r="F24" s="293">
        <v>44696</v>
      </c>
      <c r="G24" s="52"/>
      <c r="H24" s="10">
        <f t="shared" ref="H24:H27" si="7">F24+1</f>
        <v>44697</v>
      </c>
      <c r="I24" s="11">
        <f t="shared" ca="1" si="6"/>
        <v>1</v>
      </c>
      <c r="J24" s="12" t="str">
        <f t="shared" ca="1" si="2"/>
        <v>NOT DUE</v>
      </c>
      <c r="K24" s="24" t="s">
        <v>1407</v>
      </c>
      <c r="L24" s="15"/>
    </row>
    <row r="25" spans="1:12" ht="26.45" customHeight="1">
      <c r="A25" s="274" t="s">
        <v>3314</v>
      </c>
      <c r="B25" s="24" t="s">
        <v>1383</v>
      </c>
      <c r="C25" s="24" t="s">
        <v>1384</v>
      </c>
      <c r="D25" s="34" t="s">
        <v>1</v>
      </c>
      <c r="E25" s="8">
        <v>43970</v>
      </c>
      <c r="F25" s="293">
        <v>44696</v>
      </c>
      <c r="G25" s="52"/>
      <c r="H25" s="10">
        <f t="shared" si="7"/>
        <v>44697</v>
      </c>
      <c r="I25" s="11">
        <f t="shared" ca="1" si="6"/>
        <v>1</v>
      </c>
      <c r="J25" s="12" t="str">
        <f t="shared" ca="1" si="2"/>
        <v>NOT DUE</v>
      </c>
      <c r="K25" s="24" t="s">
        <v>1408</v>
      </c>
      <c r="L25" s="15"/>
    </row>
    <row r="26" spans="1:12" ht="26.45" customHeight="1">
      <c r="A26" s="274" t="s">
        <v>3315</v>
      </c>
      <c r="B26" s="24" t="s">
        <v>1385</v>
      </c>
      <c r="C26" s="24" t="s">
        <v>1386</v>
      </c>
      <c r="D26" s="34" t="s">
        <v>1</v>
      </c>
      <c r="E26" s="8">
        <v>43970</v>
      </c>
      <c r="F26" s="293">
        <v>44696</v>
      </c>
      <c r="G26" s="52"/>
      <c r="H26" s="10">
        <f t="shared" si="7"/>
        <v>44697</v>
      </c>
      <c r="I26" s="11">
        <f t="shared" ca="1" si="6"/>
        <v>1</v>
      </c>
      <c r="J26" s="12" t="str">
        <f t="shared" ca="1" si="2"/>
        <v>NOT DUE</v>
      </c>
      <c r="K26" s="24" t="s">
        <v>1408</v>
      </c>
      <c r="L26" s="15"/>
    </row>
    <row r="27" spans="1:12" ht="26.45" customHeight="1">
      <c r="A27" s="274" t="s">
        <v>3316</v>
      </c>
      <c r="B27" s="24" t="s">
        <v>1387</v>
      </c>
      <c r="C27" s="24" t="s">
        <v>1374</v>
      </c>
      <c r="D27" s="34" t="s">
        <v>1</v>
      </c>
      <c r="E27" s="8">
        <v>43970</v>
      </c>
      <c r="F27" s="293">
        <v>44696</v>
      </c>
      <c r="G27" s="52"/>
      <c r="H27" s="10">
        <f t="shared" si="7"/>
        <v>44697</v>
      </c>
      <c r="I27" s="11">
        <f t="shared" ca="1" si="6"/>
        <v>1</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36</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36</v>
      </c>
      <c r="J29" s="12" t="str">
        <f t="shared" ca="1" si="2"/>
        <v>NOT DUE</v>
      </c>
      <c r="K29" s="24" t="s">
        <v>1408</v>
      </c>
      <c r="L29" s="15"/>
    </row>
    <row r="30" spans="1:12" ht="25.5">
      <c r="A30" s="12" t="s">
        <v>3319</v>
      </c>
      <c r="B30" s="24" t="s">
        <v>1390</v>
      </c>
      <c r="C30" s="24" t="s">
        <v>3682</v>
      </c>
      <c r="D30" s="34" t="s">
        <v>4</v>
      </c>
      <c r="E30" s="8">
        <v>43970</v>
      </c>
      <c r="F30" s="293">
        <v>44687</v>
      </c>
      <c r="G30" s="52"/>
      <c r="H30" s="10">
        <f>F30+30</f>
        <v>44717</v>
      </c>
      <c r="I30" s="11">
        <f t="shared" ca="1" si="6"/>
        <v>21</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45195.845833333333</v>
      </c>
      <c r="I31" s="18">
        <f t="shared" ref="I31:I32" si="8">D31-($F$4-G31)</f>
        <v>11996.3</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45195.845833333333</v>
      </c>
      <c r="I32" s="18">
        <f t="shared" si="8"/>
        <v>11996.3</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36</v>
      </c>
      <c r="J33" s="12" t="str">
        <f t="shared" ca="1" si="2"/>
        <v>NOT DUE</v>
      </c>
      <c r="K33" s="24" t="s">
        <v>1409</v>
      </c>
      <c r="L33" s="115"/>
    </row>
    <row r="34" spans="1:12" ht="15" customHeight="1">
      <c r="A34" s="274" t="s">
        <v>3323</v>
      </c>
      <c r="B34" s="24" t="s">
        <v>1877</v>
      </c>
      <c r="C34" s="24"/>
      <c r="D34" s="34" t="s">
        <v>1</v>
      </c>
      <c r="E34" s="8">
        <v>43970</v>
      </c>
      <c r="F34" s="293">
        <v>44696</v>
      </c>
      <c r="G34" s="52"/>
      <c r="H34" s="10">
        <f t="shared" ref="H34" si="9">F34+1</f>
        <v>44697</v>
      </c>
      <c r="I34" s="11">
        <f t="shared" ca="1" si="6"/>
        <v>1</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4</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4</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4</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4</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4</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4</v>
      </c>
      <c r="J40" s="12" t="str">
        <f t="shared" ca="1" si="2"/>
        <v>NOT DUE</v>
      </c>
      <c r="K40" s="24" t="s">
        <v>1411</v>
      </c>
      <c r="L40" s="15"/>
    </row>
    <row r="41" spans="1:12" ht="21.75" customHeight="1">
      <c r="A41" s="277" t="s">
        <v>4662</v>
      </c>
      <c r="B41" s="24" t="s">
        <v>3885</v>
      </c>
      <c r="C41" s="24" t="s">
        <v>3886</v>
      </c>
      <c r="D41" s="34" t="s">
        <v>4</v>
      </c>
      <c r="E41" s="8">
        <v>43970</v>
      </c>
      <c r="F41" s="293">
        <v>44687</v>
      </c>
      <c r="G41" s="52"/>
      <c r="H41" s="10">
        <f>F41+30</f>
        <v>44717</v>
      </c>
      <c r="I41" s="11">
        <f t="shared" ca="1" si="6"/>
        <v>21</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G5" sqref="G5"/>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13739.8</v>
      </c>
    </row>
    <row r="5" spans="1:12" ht="18" customHeight="1">
      <c r="A5" s="332" t="s">
        <v>77</v>
      </c>
      <c r="B5" s="332"/>
      <c r="C5" s="30" t="s">
        <v>5224</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130</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44791.675000000003</v>
      </c>
      <c r="I9" s="18">
        <f>D9-($F$4-G9)</f>
        <v>2296.2000000000007</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44791.675000000003</v>
      </c>
      <c r="I10" s="18">
        <f t="shared" ref="I10:I16" si="3">D10-($F$4-G10)</f>
        <v>2296.2000000000007</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44956.841666666667</v>
      </c>
      <c r="I11" s="18">
        <f t="shared" si="3"/>
        <v>6260.2000000000007</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44791.675000000003</v>
      </c>
      <c r="I12" s="18">
        <f t="shared" si="3"/>
        <v>2296.2000000000007</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44956.841666666667</v>
      </c>
      <c r="I13" s="18">
        <f t="shared" si="3"/>
        <v>6260.2000000000007</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44791.675000000003</v>
      </c>
      <c r="I14" s="18">
        <f t="shared" si="3"/>
        <v>2296.2000000000007</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44956.841666666667</v>
      </c>
      <c r="I15" s="18">
        <f t="shared" si="3"/>
        <v>6260.2000000000007</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44791.675000000003</v>
      </c>
      <c r="I16" s="18">
        <f t="shared" si="3"/>
        <v>2296.2000000000007</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44791.675000000003</v>
      </c>
      <c r="I17" s="18">
        <f>D17-($F$4-G17)</f>
        <v>2296.2000000000007</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44791.675000000003</v>
      </c>
      <c r="I18" s="18">
        <f>D18-($F$4-G18)</f>
        <v>2296.2000000000007</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44791.675000000003</v>
      </c>
      <c r="I19" s="18">
        <f>D19-($F$4-G19)</f>
        <v>2296.2000000000007</v>
      </c>
      <c r="J19" s="12" t="str">
        <f t="shared" si="2"/>
        <v>NOT DUE</v>
      </c>
      <c r="K19" s="24"/>
      <c r="L19" s="115"/>
    </row>
    <row r="20" spans="1:12" ht="38.25">
      <c r="A20" s="12" t="s">
        <v>5291</v>
      </c>
      <c r="B20" s="24" t="s">
        <v>1373</v>
      </c>
      <c r="C20" s="24" t="s">
        <v>1374</v>
      </c>
      <c r="D20" s="34" t="s">
        <v>1</v>
      </c>
      <c r="E20" s="8">
        <v>43970</v>
      </c>
      <c r="F20" s="293">
        <v>44696</v>
      </c>
      <c r="G20" s="52"/>
      <c r="H20" s="10">
        <f>F20+1</f>
        <v>44697</v>
      </c>
      <c r="I20" s="11">
        <f ca="1">IF(ISBLANK(H20),"",H20-DATE(YEAR(NOW()),MONTH(NOW()),DAY(NOW())))</f>
        <v>1</v>
      </c>
      <c r="J20" s="12" t="str">
        <f t="shared" ca="1" si="2"/>
        <v>NOT DUE</v>
      </c>
      <c r="K20" s="24" t="s">
        <v>1403</v>
      </c>
      <c r="L20" s="15"/>
    </row>
    <row r="21" spans="1:12" ht="38.25">
      <c r="A21" s="12" t="s">
        <v>5292</v>
      </c>
      <c r="B21" s="24" t="s">
        <v>1375</v>
      </c>
      <c r="C21" s="24" t="s">
        <v>1376</v>
      </c>
      <c r="D21" s="34" t="s">
        <v>1</v>
      </c>
      <c r="E21" s="8">
        <v>43970</v>
      </c>
      <c r="F21" s="293">
        <v>44696</v>
      </c>
      <c r="G21" s="52"/>
      <c r="H21" s="10">
        <f t="shared" ref="H21:H22" si="5">F21+1</f>
        <v>44697</v>
      </c>
      <c r="I21" s="11">
        <f t="shared" ref="I21:I41" ca="1" si="6">IF(ISBLANK(H21),"",H21-DATE(YEAR(NOW()),MONTH(NOW()),DAY(NOW())))</f>
        <v>1</v>
      </c>
      <c r="J21" s="12" t="str">
        <f t="shared" ca="1" si="2"/>
        <v>NOT DUE</v>
      </c>
      <c r="K21" s="24" t="s">
        <v>1404</v>
      </c>
      <c r="L21" s="15"/>
    </row>
    <row r="22" spans="1:12" ht="38.25">
      <c r="A22" s="12" t="s">
        <v>5293</v>
      </c>
      <c r="B22" s="24" t="s">
        <v>1377</v>
      </c>
      <c r="C22" s="24" t="s">
        <v>1378</v>
      </c>
      <c r="D22" s="34" t="s">
        <v>1</v>
      </c>
      <c r="E22" s="8">
        <v>43970</v>
      </c>
      <c r="F22" s="293">
        <v>44696</v>
      </c>
      <c r="G22" s="52"/>
      <c r="H22" s="10">
        <f t="shared" si="5"/>
        <v>44697</v>
      </c>
      <c r="I22" s="11">
        <f t="shared" ca="1" si="6"/>
        <v>1</v>
      </c>
      <c r="J22" s="12" t="str">
        <f t="shared" ca="1" si="2"/>
        <v>NOT DUE</v>
      </c>
      <c r="K22" s="24" t="s">
        <v>1405</v>
      </c>
      <c r="L22" s="15"/>
    </row>
    <row r="23" spans="1:12" ht="38.450000000000003" customHeight="1">
      <c r="A23" s="12" t="s">
        <v>5294</v>
      </c>
      <c r="B23" s="24" t="s">
        <v>1379</v>
      </c>
      <c r="C23" s="24" t="s">
        <v>1380</v>
      </c>
      <c r="D23" s="34" t="s">
        <v>4</v>
      </c>
      <c r="E23" s="8">
        <v>43970</v>
      </c>
      <c r="F23" s="293">
        <v>44671</v>
      </c>
      <c r="G23" s="52"/>
      <c r="H23" s="10">
        <f>F23+30</f>
        <v>44701</v>
      </c>
      <c r="I23" s="11">
        <f t="shared" ca="1" si="6"/>
        <v>5</v>
      </c>
      <c r="J23" s="12" t="str">
        <f t="shared" ca="1" si="2"/>
        <v>NOT DUE</v>
      </c>
      <c r="K23" s="24" t="s">
        <v>1406</v>
      </c>
      <c r="L23" s="15"/>
    </row>
    <row r="24" spans="1:12" ht="25.5">
      <c r="A24" s="12" t="s">
        <v>5295</v>
      </c>
      <c r="B24" s="24" t="s">
        <v>1381</v>
      </c>
      <c r="C24" s="24" t="s">
        <v>1382</v>
      </c>
      <c r="D24" s="34" t="s">
        <v>1</v>
      </c>
      <c r="E24" s="8">
        <v>43970</v>
      </c>
      <c r="F24" s="293">
        <v>44696</v>
      </c>
      <c r="G24" s="52"/>
      <c r="H24" s="10">
        <f t="shared" ref="H24:H27" si="7">F24+1</f>
        <v>44697</v>
      </c>
      <c r="I24" s="11">
        <f t="shared" ca="1" si="6"/>
        <v>1</v>
      </c>
      <c r="J24" s="12" t="str">
        <f t="shared" ca="1" si="2"/>
        <v>NOT DUE</v>
      </c>
      <c r="K24" s="24" t="s">
        <v>1407</v>
      </c>
      <c r="L24" s="15"/>
    </row>
    <row r="25" spans="1:12" ht="26.45" customHeight="1">
      <c r="A25" s="12" t="s">
        <v>5296</v>
      </c>
      <c r="B25" s="24" t="s">
        <v>1383</v>
      </c>
      <c r="C25" s="24" t="s">
        <v>1384</v>
      </c>
      <c r="D25" s="34" t="s">
        <v>1</v>
      </c>
      <c r="E25" s="8">
        <v>43970</v>
      </c>
      <c r="F25" s="293">
        <v>44696</v>
      </c>
      <c r="G25" s="52"/>
      <c r="H25" s="10">
        <f t="shared" si="7"/>
        <v>44697</v>
      </c>
      <c r="I25" s="11">
        <f t="shared" ca="1" si="6"/>
        <v>1</v>
      </c>
      <c r="J25" s="12" t="str">
        <f t="shared" ca="1" si="2"/>
        <v>NOT DUE</v>
      </c>
      <c r="K25" s="24" t="s">
        <v>1408</v>
      </c>
      <c r="L25" s="15"/>
    </row>
    <row r="26" spans="1:12" ht="26.45" customHeight="1">
      <c r="A26" s="12" t="s">
        <v>5297</v>
      </c>
      <c r="B26" s="24" t="s">
        <v>1385</v>
      </c>
      <c r="C26" s="24" t="s">
        <v>1386</v>
      </c>
      <c r="D26" s="34" t="s">
        <v>1</v>
      </c>
      <c r="E26" s="8">
        <v>43970</v>
      </c>
      <c r="F26" s="293">
        <v>44696</v>
      </c>
      <c r="G26" s="52"/>
      <c r="H26" s="10">
        <f t="shared" si="7"/>
        <v>44697</v>
      </c>
      <c r="I26" s="11">
        <f t="shared" ca="1" si="6"/>
        <v>1</v>
      </c>
      <c r="J26" s="12" t="str">
        <f t="shared" ca="1" si="2"/>
        <v>NOT DUE</v>
      </c>
      <c r="K26" s="24" t="s">
        <v>1408</v>
      </c>
      <c r="L26" s="15"/>
    </row>
    <row r="27" spans="1:12" ht="26.45" customHeight="1">
      <c r="A27" s="12" t="s">
        <v>5298</v>
      </c>
      <c r="B27" s="24" t="s">
        <v>1387</v>
      </c>
      <c r="C27" s="24" t="s">
        <v>1374</v>
      </c>
      <c r="D27" s="34" t="s">
        <v>1</v>
      </c>
      <c r="E27" s="8">
        <v>43970</v>
      </c>
      <c r="F27" s="293">
        <v>44696</v>
      </c>
      <c r="G27" s="52"/>
      <c r="H27" s="10">
        <f t="shared" si="7"/>
        <v>44697</v>
      </c>
      <c r="I27" s="11">
        <f t="shared" ca="1" si="6"/>
        <v>1</v>
      </c>
      <c r="J27" s="12" t="str">
        <f t="shared" ca="1" si="2"/>
        <v>NOT 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5</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5</v>
      </c>
      <c r="J29" s="12" t="str">
        <f t="shared" ca="1" si="2"/>
        <v>NOT DUE</v>
      </c>
      <c r="K29" s="24" t="s">
        <v>1408</v>
      </c>
      <c r="L29" s="15"/>
    </row>
    <row r="30" spans="1:12" ht="25.5">
      <c r="A30" s="12" t="s">
        <v>5301</v>
      </c>
      <c r="B30" s="24" t="s">
        <v>1390</v>
      </c>
      <c r="C30" s="24" t="s">
        <v>3682</v>
      </c>
      <c r="D30" s="34" t="s">
        <v>4</v>
      </c>
      <c r="E30" s="8">
        <v>43970</v>
      </c>
      <c r="F30" s="293">
        <v>44687</v>
      </c>
      <c r="G30" s="52"/>
      <c r="H30" s="10">
        <f>F30+30</f>
        <v>44717</v>
      </c>
      <c r="I30" s="11">
        <f t="shared" ca="1" si="6"/>
        <v>21</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44956.841666666667</v>
      </c>
      <c r="I31" s="18">
        <f t="shared" ref="I31:I32" si="8">D31-($F$4-G31)</f>
        <v>6260.2000000000007</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44956.841666666667</v>
      </c>
      <c r="I32" s="18">
        <f t="shared" si="8"/>
        <v>6260.2000000000007</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5</v>
      </c>
      <c r="J33" s="12" t="str">
        <f t="shared" ca="1" si="2"/>
        <v>NOT DUE</v>
      </c>
      <c r="K33" s="24" t="s">
        <v>1409</v>
      </c>
      <c r="L33" s="115"/>
    </row>
    <row r="34" spans="1:12" ht="15" customHeight="1">
      <c r="A34" s="12" t="s">
        <v>5305</v>
      </c>
      <c r="B34" s="24" t="s">
        <v>1877</v>
      </c>
      <c r="C34" s="24"/>
      <c r="D34" s="34" t="s">
        <v>1</v>
      </c>
      <c r="E34" s="8">
        <v>43970</v>
      </c>
      <c r="F34" s="293">
        <v>44696</v>
      </c>
      <c r="G34" s="52"/>
      <c r="H34" s="10">
        <f t="shared" ref="H34" si="9">F34+1</f>
        <v>44697</v>
      </c>
      <c r="I34" s="11">
        <f t="shared" ca="1" si="6"/>
        <v>1</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4</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4</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4</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4</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4</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4</v>
      </c>
      <c r="J40" s="12" t="str">
        <f t="shared" ca="1" si="2"/>
        <v>NOT DUE</v>
      </c>
      <c r="K40" s="24" t="s">
        <v>1411</v>
      </c>
      <c r="L40" s="15"/>
    </row>
    <row r="41" spans="1:12" ht="21.75" customHeight="1">
      <c r="A41" s="12" t="s">
        <v>5312</v>
      </c>
      <c r="B41" s="24" t="s">
        <v>3885</v>
      </c>
      <c r="C41" s="24" t="s">
        <v>3886</v>
      </c>
      <c r="D41" s="34" t="s">
        <v>4</v>
      </c>
      <c r="E41" s="8">
        <v>43970</v>
      </c>
      <c r="F41" s="293">
        <v>44687</v>
      </c>
      <c r="G41" s="52"/>
      <c r="H41" s="10">
        <f>F41+30</f>
        <v>44717</v>
      </c>
      <c r="I41" s="11">
        <f t="shared" ca="1" si="6"/>
        <v>21</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7" zoomScaleNormal="100" workbookViewId="0">
      <selection activeCell="G9" sqref="G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44993.583333333336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6</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44993.583333333336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45493.583333333336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44993.583333333336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45493.583333333336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45493.583333333336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45493.583333333336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45493.583333333336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45493.583333333336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44993.583333333336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44993.583333333336</v>
      </c>
      <c r="I19" s="18">
        <f t="shared" si="2"/>
        <v>7142</v>
      </c>
      <c r="J19" s="12" t="str">
        <f t="shared" si="0"/>
        <v>NOT DUE</v>
      </c>
      <c r="K19" s="24"/>
      <c r="L19" s="15"/>
    </row>
    <row r="20" spans="1:12" ht="38.25">
      <c r="A20" s="274" t="s">
        <v>3216</v>
      </c>
      <c r="B20" s="24" t="s">
        <v>1373</v>
      </c>
      <c r="C20" s="24" t="s">
        <v>1374</v>
      </c>
      <c r="D20" s="34" t="s">
        <v>1</v>
      </c>
      <c r="E20" s="8">
        <v>43970</v>
      </c>
      <c r="F20" s="293">
        <v>44696</v>
      </c>
      <c r="G20" s="52"/>
      <c r="H20" s="10">
        <f>F20+1</f>
        <v>44697</v>
      </c>
      <c r="I20" s="11">
        <f t="shared" ref="I20:I37" ca="1" si="4">IF(ISBLANK(H20),"",H20-DATE(YEAR(NOW()),MONTH(NOW()),DAY(NOW())))</f>
        <v>1</v>
      </c>
      <c r="J20" s="12" t="str">
        <f t="shared" ca="1" si="0"/>
        <v>NOT DUE</v>
      </c>
      <c r="K20" s="24" t="s">
        <v>1403</v>
      </c>
      <c r="L20" s="15"/>
    </row>
    <row r="21" spans="1:12" ht="38.25">
      <c r="A21" s="274" t="s">
        <v>3217</v>
      </c>
      <c r="B21" s="24" t="s">
        <v>1375</v>
      </c>
      <c r="C21" s="24" t="s">
        <v>1376</v>
      </c>
      <c r="D21" s="34" t="s">
        <v>1</v>
      </c>
      <c r="E21" s="8">
        <v>43970</v>
      </c>
      <c r="F21" s="293">
        <v>44696</v>
      </c>
      <c r="G21" s="52"/>
      <c r="H21" s="10">
        <f t="shared" ref="H21:H22" si="5">F21+1</f>
        <v>44697</v>
      </c>
      <c r="I21" s="11">
        <f t="shared" ca="1" si="4"/>
        <v>1</v>
      </c>
      <c r="J21" s="12" t="str">
        <f t="shared" ca="1" si="0"/>
        <v>NOT DUE</v>
      </c>
      <c r="K21" s="24" t="s">
        <v>1404</v>
      </c>
      <c r="L21" s="15"/>
    </row>
    <row r="22" spans="1:12" ht="38.25">
      <c r="A22" s="274" t="s">
        <v>3218</v>
      </c>
      <c r="B22" s="24" t="s">
        <v>1377</v>
      </c>
      <c r="C22" s="24" t="s">
        <v>1378</v>
      </c>
      <c r="D22" s="34" t="s">
        <v>1</v>
      </c>
      <c r="E22" s="8">
        <v>43970</v>
      </c>
      <c r="F22" s="293">
        <v>44696</v>
      </c>
      <c r="G22" s="52"/>
      <c r="H22" s="10">
        <f t="shared" si="5"/>
        <v>44697</v>
      </c>
      <c r="I22" s="11">
        <f t="shared" ca="1" si="4"/>
        <v>1</v>
      </c>
      <c r="J22" s="12" t="str">
        <f t="shared" ca="1" si="0"/>
        <v>NOT DUE</v>
      </c>
      <c r="K22" s="24" t="s">
        <v>1405</v>
      </c>
      <c r="L22" s="15"/>
    </row>
    <row r="23" spans="1:12" ht="38.450000000000003" customHeight="1">
      <c r="A23" s="285" t="s">
        <v>3219</v>
      </c>
      <c r="B23" s="24" t="s">
        <v>1379</v>
      </c>
      <c r="C23" s="24" t="s">
        <v>1380</v>
      </c>
      <c r="D23" s="34" t="s">
        <v>4</v>
      </c>
      <c r="E23" s="8">
        <v>43970</v>
      </c>
      <c r="F23" s="293">
        <v>44687</v>
      </c>
      <c r="G23" s="52"/>
      <c r="H23" s="10">
        <f>F23+30</f>
        <v>44717</v>
      </c>
      <c r="I23" s="11">
        <f t="shared" ca="1" si="4"/>
        <v>21</v>
      </c>
      <c r="J23" s="12" t="str">
        <f t="shared" ca="1" si="0"/>
        <v>NOT DUE</v>
      </c>
      <c r="K23" s="24" t="s">
        <v>1406</v>
      </c>
      <c r="L23" s="15"/>
    </row>
    <row r="24" spans="1:12" ht="25.5">
      <c r="A24" s="274" t="s">
        <v>3220</v>
      </c>
      <c r="B24" s="24" t="s">
        <v>1381</v>
      </c>
      <c r="C24" s="24" t="s">
        <v>1382</v>
      </c>
      <c r="D24" s="34" t="s">
        <v>1</v>
      </c>
      <c r="E24" s="8">
        <v>43970</v>
      </c>
      <c r="F24" s="293">
        <v>44696</v>
      </c>
      <c r="G24" s="52"/>
      <c r="H24" s="10">
        <f t="shared" ref="H24:H27" si="6">F24+1</f>
        <v>44697</v>
      </c>
      <c r="I24" s="11">
        <f t="shared" ca="1" si="4"/>
        <v>1</v>
      </c>
      <c r="J24" s="12" t="str">
        <f t="shared" ca="1" si="0"/>
        <v>NOT DUE</v>
      </c>
      <c r="K24" s="24" t="s">
        <v>1407</v>
      </c>
      <c r="L24" s="15"/>
    </row>
    <row r="25" spans="1:12" ht="26.45" customHeight="1">
      <c r="A25" s="274" t="s">
        <v>3221</v>
      </c>
      <c r="B25" s="24" t="s">
        <v>1383</v>
      </c>
      <c r="C25" s="24" t="s">
        <v>1384</v>
      </c>
      <c r="D25" s="34" t="s">
        <v>1</v>
      </c>
      <c r="E25" s="8">
        <v>43970</v>
      </c>
      <c r="F25" s="293">
        <v>44696</v>
      </c>
      <c r="G25" s="52"/>
      <c r="H25" s="10">
        <f t="shared" si="6"/>
        <v>44697</v>
      </c>
      <c r="I25" s="11">
        <f t="shared" ca="1" si="4"/>
        <v>1</v>
      </c>
      <c r="J25" s="12" t="str">
        <f t="shared" ca="1" si="0"/>
        <v>NOT DUE</v>
      </c>
      <c r="K25" s="24" t="s">
        <v>1408</v>
      </c>
      <c r="L25" s="15"/>
    </row>
    <row r="26" spans="1:12" ht="26.45" customHeight="1">
      <c r="A26" s="274" t="s">
        <v>3222</v>
      </c>
      <c r="B26" s="24" t="s">
        <v>1385</v>
      </c>
      <c r="C26" s="24" t="s">
        <v>1386</v>
      </c>
      <c r="D26" s="34" t="s">
        <v>1</v>
      </c>
      <c r="E26" s="8">
        <v>43970</v>
      </c>
      <c r="F26" s="293">
        <v>44696</v>
      </c>
      <c r="G26" s="52"/>
      <c r="H26" s="10">
        <f t="shared" si="6"/>
        <v>44697</v>
      </c>
      <c r="I26" s="11">
        <f t="shared" ca="1" si="4"/>
        <v>1</v>
      </c>
      <c r="J26" s="12" t="str">
        <f t="shared" ca="1" si="0"/>
        <v>NOT DUE</v>
      </c>
      <c r="K26" s="24" t="s">
        <v>1408</v>
      </c>
      <c r="L26" s="15"/>
    </row>
    <row r="27" spans="1:12" ht="26.45" customHeight="1">
      <c r="A27" s="274" t="s">
        <v>3223</v>
      </c>
      <c r="B27" s="24" t="s">
        <v>1387</v>
      </c>
      <c r="C27" s="24" t="s">
        <v>1374</v>
      </c>
      <c r="D27" s="34" t="s">
        <v>1</v>
      </c>
      <c r="E27" s="8">
        <v>43970</v>
      </c>
      <c r="F27" s="293">
        <v>44696</v>
      </c>
      <c r="G27" s="52"/>
      <c r="H27" s="10">
        <f t="shared" si="6"/>
        <v>44697</v>
      </c>
      <c r="I27" s="11">
        <f t="shared" ca="1" si="4"/>
        <v>1</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45493.583333333336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45493.583333333336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5</v>
      </c>
      <c r="J30" s="12" t="str">
        <f t="shared" ca="1" si="0"/>
        <v>NOT DUE</v>
      </c>
      <c r="K30" s="24" t="s">
        <v>1409</v>
      </c>
      <c r="L30" s="115"/>
    </row>
    <row r="31" spans="1:12" ht="15" customHeight="1">
      <c r="A31" s="274" t="s">
        <v>3227</v>
      </c>
      <c r="B31" s="24" t="s">
        <v>1877</v>
      </c>
      <c r="C31" s="24"/>
      <c r="D31" s="34" t="s">
        <v>1</v>
      </c>
      <c r="E31" s="8">
        <v>43970</v>
      </c>
      <c r="F31" s="293">
        <v>44696</v>
      </c>
      <c r="G31" s="52"/>
      <c r="H31" s="10">
        <f t="shared" ref="H31" si="9">F31+1</f>
        <v>44697</v>
      </c>
      <c r="I31" s="11">
        <f t="shared" ca="1" si="4"/>
        <v>1</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99</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4</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4</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4</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4</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4</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topLeftCell="A31" zoomScaleNormal="100" workbookViewId="0">
      <selection activeCell="G11" sqref="G1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1198.5999999999999</v>
      </c>
    </row>
    <row r="5" spans="1:12" ht="18" customHeight="1">
      <c r="A5" s="332" t="s">
        <v>77</v>
      </c>
      <c r="B5" s="332"/>
      <c r="C5" s="30" t="s">
        <v>5224</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44979.39166666667</v>
      </c>
      <c r="I8" s="18">
        <f>D8-($F$4-G8)</f>
        <v>6801.4</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5</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44979.39166666667</v>
      </c>
      <c r="I10" s="18">
        <f t="shared" ref="I10:I19" si="2">D10-($F$4-G10)</f>
        <v>6801.4</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45479.39166666667</v>
      </c>
      <c r="I11" s="18">
        <f t="shared" si="2"/>
        <v>18801.400000000001</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44979.39166666667</v>
      </c>
      <c r="I12" s="18">
        <f t="shared" si="2"/>
        <v>6801.4</v>
      </c>
      <c r="J12" s="12" t="str">
        <f t="shared" si="0"/>
        <v>NOT DUE</v>
      </c>
      <c r="K12" s="24"/>
      <c r="L12" s="15"/>
    </row>
    <row r="13" spans="1:12">
      <c r="A13" s="12" t="s">
        <v>3239</v>
      </c>
      <c r="B13" s="24" t="s">
        <v>3743</v>
      </c>
      <c r="C13" s="24" t="s">
        <v>1866</v>
      </c>
      <c r="D13" s="34">
        <v>20000</v>
      </c>
      <c r="E13" s="8">
        <v>43970</v>
      </c>
      <c r="F13" s="8">
        <v>43970</v>
      </c>
      <c r="G13" s="20">
        <v>0</v>
      </c>
      <c r="H13" s="17">
        <f>IF(I13&lt;=20000,$F$5+(I13/24),"error")</f>
        <v>45479.39166666667</v>
      </c>
      <c r="I13" s="18">
        <f t="shared" si="2"/>
        <v>18801.400000000001</v>
      </c>
      <c r="J13" s="12" t="str">
        <f t="shared" si="0"/>
        <v>NOT DUE</v>
      </c>
      <c r="K13" s="24"/>
      <c r="L13" s="15"/>
    </row>
    <row r="14" spans="1:12" ht="38.450000000000003" customHeight="1">
      <c r="A14" s="12" t="s">
        <v>3240</v>
      </c>
      <c r="B14" s="24" t="s">
        <v>1518</v>
      </c>
      <c r="C14" s="24" t="s">
        <v>1872</v>
      </c>
      <c r="D14" s="34">
        <v>20000</v>
      </c>
      <c r="E14" s="8">
        <v>43970</v>
      </c>
      <c r="F14" s="8">
        <v>43970</v>
      </c>
      <c r="G14" s="20">
        <v>0</v>
      </c>
      <c r="H14" s="17">
        <f>IF(I14&lt;=20000,$F$5+(I14/24),"error")</f>
        <v>45479.39166666667</v>
      </c>
      <c r="I14" s="18">
        <f t="shared" si="2"/>
        <v>18801.400000000001</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45479.39166666667</v>
      </c>
      <c r="I15" s="18">
        <f t="shared" si="2"/>
        <v>18801.400000000001</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45479.39166666667</v>
      </c>
      <c r="I16" s="18">
        <f t="shared" si="2"/>
        <v>18801.400000000001</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45479.39166666667</v>
      </c>
      <c r="I17" s="18">
        <f t="shared" si="2"/>
        <v>18801.400000000001</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44979.39166666667</v>
      </c>
      <c r="I18" s="18">
        <f t="shared" si="2"/>
        <v>6801.4</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44979.39166666667</v>
      </c>
      <c r="I19" s="18">
        <f t="shared" si="2"/>
        <v>6801.4</v>
      </c>
      <c r="J19" s="12" t="str">
        <f t="shared" si="0"/>
        <v>NOT DUE</v>
      </c>
      <c r="K19" s="24"/>
      <c r="L19" s="15"/>
    </row>
    <row r="20" spans="1:12" ht="38.25">
      <c r="A20" s="274" t="s">
        <v>3246</v>
      </c>
      <c r="B20" s="24" t="s">
        <v>1373</v>
      </c>
      <c r="C20" s="24" t="s">
        <v>1374</v>
      </c>
      <c r="D20" s="34" t="s">
        <v>1</v>
      </c>
      <c r="E20" s="8">
        <v>43970</v>
      </c>
      <c r="F20" s="293">
        <v>44696</v>
      </c>
      <c r="G20" s="52"/>
      <c r="H20" s="10">
        <f>F20+1</f>
        <v>44697</v>
      </c>
      <c r="I20" s="11">
        <f t="shared" ref="I20:I37" ca="1" si="4">IF(ISBLANK(H20),"",H20-DATE(YEAR(NOW()),MONTH(NOW()),DAY(NOW())))</f>
        <v>1</v>
      </c>
      <c r="J20" s="12" t="str">
        <f t="shared" ca="1" si="0"/>
        <v>NOT DUE</v>
      </c>
      <c r="K20" s="24" t="s">
        <v>1403</v>
      </c>
      <c r="L20" s="15"/>
    </row>
    <row r="21" spans="1:12" ht="38.25">
      <c r="A21" s="274" t="s">
        <v>3247</v>
      </c>
      <c r="B21" s="24" t="s">
        <v>1375</v>
      </c>
      <c r="C21" s="24" t="s">
        <v>1376</v>
      </c>
      <c r="D21" s="34" t="s">
        <v>1</v>
      </c>
      <c r="E21" s="8">
        <v>43970</v>
      </c>
      <c r="F21" s="293">
        <v>44696</v>
      </c>
      <c r="G21" s="52"/>
      <c r="H21" s="10">
        <f t="shared" ref="H21:H22" si="5">F21+1</f>
        <v>44697</v>
      </c>
      <c r="I21" s="11">
        <f t="shared" ca="1" si="4"/>
        <v>1</v>
      </c>
      <c r="J21" s="12" t="str">
        <f t="shared" ca="1" si="0"/>
        <v>NOT DUE</v>
      </c>
      <c r="K21" s="24" t="s">
        <v>1404</v>
      </c>
      <c r="L21" s="15"/>
    </row>
    <row r="22" spans="1:12" ht="38.25">
      <c r="A22" s="274" t="s">
        <v>3248</v>
      </c>
      <c r="B22" s="24" t="s">
        <v>1377</v>
      </c>
      <c r="C22" s="24" t="s">
        <v>1378</v>
      </c>
      <c r="D22" s="34" t="s">
        <v>1</v>
      </c>
      <c r="E22" s="8">
        <v>43970</v>
      </c>
      <c r="F22" s="293">
        <v>44696</v>
      </c>
      <c r="G22" s="52"/>
      <c r="H22" s="10">
        <f t="shared" si="5"/>
        <v>44697</v>
      </c>
      <c r="I22" s="11">
        <f t="shared" ca="1" si="4"/>
        <v>1</v>
      </c>
      <c r="J22" s="12" t="str">
        <f t="shared" ca="1" si="0"/>
        <v>NOT DUE</v>
      </c>
      <c r="K22" s="24" t="s">
        <v>1405</v>
      </c>
      <c r="L22" s="15"/>
    </row>
    <row r="23" spans="1:12" ht="38.450000000000003" customHeight="1">
      <c r="A23" s="277" t="s">
        <v>3249</v>
      </c>
      <c r="B23" s="24" t="s">
        <v>1379</v>
      </c>
      <c r="C23" s="24" t="s">
        <v>1380</v>
      </c>
      <c r="D23" s="34" t="s">
        <v>4</v>
      </c>
      <c r="E23" s="8">
        <v>43970</v>
      </c>
      <c r="F23" s="293">
        <v>44694</v>
      </c>
      <c r="G23" s="52"/>
      <c r="H23" s="10">
        <f>F23+30</f>
        <v>44724</v>
      </c>
      <c r="I23" s="11">
        <f t="shared" ca="1" si="4"/>
        <v>28</v>
      </c>
      <c r="J23" s="12" t="str">
        <f t="shared" ca="1" si="0"/>
        <v>NOT DUE</v>
      </c>
      <c r="K23" s="24" t="s">
        <v>1406</v>
      </c>
      <c r="L23" s="15"/>
    </row>
    <row r="24" spans="1:12" ht="25.5">
      <c r="A24" s="274" t="s">
        <v>3250</v>
      </c>
      <c r="B24" s="24" t="s">
        <v>1381</v>
      </c>
      <c r="C24" s="24" t="s">
        <v>1382</v>
      </c>
      <c r="D24" s="34" t="s">
        <v>1</v>
      </c>
      <c r="E24" s="8">
        <v>43970</v>
      </c>
      <c r="F24" s="293">
        <v>44696</v>
      </c>
      <c r="G24" s="52"/>
      <c r="H24" s="10">
        <f t="shared" ref="H24:H27" si="6">F24+1</f>
        <v>44697</v>
      </c>
      <c r="I24" s="11">
        <f t="shared" ca="1" si="4"/>
        <v>1</v>
      </c>
      <c r="J24" s="12" t="str">
        <f t="shared" ca="1" si="0"/>
        <v>NOT DUE</v>
      </c>
      <c r="K24" s="24" t="s">
        <v>1407</v>
      </c>
      <c r="L24" s="15"/>
    </row>
    <row r="25" spans="1:12" ht="26.45" customHeight="1">
      <c r="A25" s="274" t="s">
        <v>3251</v>
      </c>
      <c r="B25" s="24" t="s">
        <v>1383</v>
      </c>
      <c r="C25" s="24" t="s">
        <v>1384</v>
      </c>
      <c r="D25" s="34" t="s">
        <v>1</v>
      </c>
      <c r="E25" s="8">
        <v>43970</v>
      </c>
      <c r="F25" s="293">
        <v>44696</v>
      </c>
      <c r="G25" s="52"/>
      <c r="H25" s="10">
        <f t="shared" si="6"/>
        <v>44697</v>
      </c>
      <c r="I25" s="11">
        <f t="shared" ca="1" si="4"/>
        <v>1</v>
      </c>
      <c r="J25" s="12" t="str">
        <f t="shared" ca="1" si="0"/>
        <v>NOT DUE</v>
      </c>
      <c r="K25" s="24" t="s">
        <v>1408</v>
      </c>
      <c r="L25" s="15"/>
    </row>
    <row r="26" spans="1:12" ht="26.45" customHeight="1">
      <c r="A26" s="274" t="s">
        <v>3252</v>
      </c>
      <c r="B26" s="24" t="s">
        <v>1385</v>
      </c>
      <c r="C26" s="24" t="s">
        <v>1386</v>
      </c>
      <c r="D26" s="34" t="s">
        <v>1</v>
      </c>
      <c r="E26" s="8">
        <v>43970</v>
      </c>
      <c r="F26" s="293">
        <v>44696</v>
      </c>
      <c r="G26" s="52"/>
      <c r="H26" s="10">
        <f t="shared" si="6"/>
        <v>44697</v>
      </c>
      <c r="I26" s="11">
        <f t="shared" ca="1" si="4"/>
        <v>1</v>
      </c>
      <c r="J26" s="12" t="str">
        <f t="shared" ca="1" si="0"/>
        <v>NOT DUE</v>
      </c>
      <c r="K26" s="24" t="s">
        <v>1408</v>
      </c>
      <c r="L26" s="15"/>
    </row>
    <row r="27" spans="1:12" ht="26.45" customHeight="1">
      <c r="A27" s="274" t="s">
        <v>3253</v>
      </c>
      <c r="B27" s="24" t="s">
        <v>1387</v>
      </c>
      <c r="C27" s="24" t="s">
        <v>1374</v>
      </c>
      <c r="D27" s="34" t="s">
        <v>1</v>
      </c>
      <c r="E27" s="8">
        <v>43970</v>
      </c>
      <c r="F27" s="293">
        <v>44696</v>
      </c>
      <c r="G27" s="52"/>
      <c r="H27" s="10">
        <f t="shared" si="6"/>
        <v>44697</v>
      </c>
      <c r="I27" s="11">
        <f t="shared" ca="1" si="4"/>
        <v>1</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45479.39166666667</v>
      </c>
      <c r="I28" s="18">
        <f t="shared" ref="I28:I29" si="7">D28-($F$4-G28)</f>
        <v>18801.400000000001</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45479.39166666667</v>
      </c>
      <c r="I29" s="18">
        <f t="shared" si="7"/>
        <v>18801.400000000001</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5</v>
      </c>
      <c r="J30" s="12" t="str">
        <f t="shared" ca="1" si="0"/>
        <v>NOT DUE</v>
      </c>
      <c r="K30" s="24" t="s">
        <v>1409</v>
      </c>
      <c r="L30" s="115"/>
    </row>
    <row r="31" spans="1:12" ht="15" customHeight="1">
      <c r="A31" s="274" t="s">
        <v>3257</v>
      </c>
      <c r="B31" s="24" t="s">
        <v>1877</v>
      </c>
      <c r="C31" s="24"/>
      <c r="D31" s="34" t="s">
        <v>1</v>
      </c>
      <c r="E31" s="8">
        <v>43970</v>
      </c>
      <c r="F31" s="293">
        <v>44696</v>
      </c>
      <c r="G31" s="52"/>
      <c r="H31" s="10">
        <f t="shared" ref="H31" si="9">F31+1</f>
        <v>44697</v>
      </c>
      <c r="I31" s="11">
        <f t="shared" ca="1" si="4"/>
        <v>1</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4</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4</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4</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4</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4</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4</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topLeftCell="A34" zoomScaleNormal="100" workbookViewId="0">
      <selection activeCell="F33" sqref="F3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592.79999999999995</v>
      </c>
    </row>
    <row r="5" spans="1:12" ht="18" customHeight="1">
      <c r="A5" s="332" t="s">
        <v>77</v>
      </c>
      <c r="B5" s="332"/>
      <c r="C5" s="30" t="s">
        <v>5228</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133</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45004.633333333331</v>
      </c>
      <c r="I9" s="18">
        <f>D9-($F$4-G9)</f>
        <v>7407.2</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5</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45004.633333333331</v>
      </c>
      <c r="I11" s="18">
        <f t="shared" ref="I11:I18" si="4">D11-($F$4-G11)</f>
        <v>7407.2</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45504.633333333331</v>
      </c>
      <c r="I12" s="18">
        <f t="shared" si="4"/>
        <v>19407.2</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45004.633333333331</v>
      </c>
      <c r="I13" s="18">
        <f t="shared" si="4"/>
        <v>7407.2</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45504.633333333331</v>
      </c>
      <c r="I14" s="18">
        <f t="shared" si="4"/>
        <v>19407.2</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45004.633333333331</v>
      </c>
      <c r="I15" s="18">
        <f t="shared" si="4"/>
        <v>7407.2</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45004.633333333331</v>
      </c>
      <c r="I16" s="18">
        <f t="shared" si="4"/>
        <v>7407.2</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45004.633333333331</v>
      </c>
      <c r="I17" s="18">
        <f t="shared" si="4"/>
        <v>7407.2</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45004.633333333331</v>
      </c>
      <c r="I18" s="18">
        <f t="shared" si="4"/>
        <v>7407.2</v>
      </c>
      <c r="J18" s="12" t="str">
        <f t="shared" si="2"/>
        <v>NOT DUE</v>
      </c>
      <c r="K18" s="24"/>
      <c r="L18" s="15"/>
    </row>
    <row r="19" spans="1:12" ht="38.25">
      <c r="A19" s="274" t="s">
        <v>3150</v>
      </c>
      <c r="B19" s="24" t="s">
        <v>1373</v>
      </c>
      <c r="C19" s="24" t="s">
        <v>1374</v>
      </c>
      <c r="D19" s="34" t="s">
        <v>1</v>
      </c>
      <c r="E19" s="8">
        <v>43970</v>
      </c>
      <c r="F19" s="293">
        <v>44696</v>
      </c>
      <c r="G19" s="52"/>
      <c r="H19" s="10">
        <f>F19+1</f>
        <v>44697</v>
      </c>
      <c r="I19" s="11">
        <f t="shared" ref="I19:I40" ca="1" si="6">IF(ISBLANK(H19),"",H19-DATE(YEAR(NOW()),MONTH(NOW()),DAY(NOW())))</f>
        <v>1</v>
      </c>
      <c r="J19" s="12" t="str">
        <f t="shared" ca="1" si="2"/>
        <v>NOT DUE</v>
      </c>
      <c r="K19" s="24" t="s">
        <v>1403</v>
      </c>
      <c r="L19" s="15"/>
    </row>
    <row r="20" spans="1:12" ht="38.25">
      <c r="A20" s="274" t="s">
        <v>3151</v>
      </c>
      <c r="B20" s="24" t="s">
        <v>1375</v>
      </c>
      <c r="C20" s="24" t="s">
        <v>1376</v>
      </c>
      <c r="D20" s="34" t="s">
        <v>1</v>
      </c>
      <c r="E20" s="8">
        <v>43970</v>
      </c>
      <c r="F20" s="293">
        <v>44696</v>
      </c>
      <c r="G20" s="52"/>
      <c r="H20" s="10">
        <f t="shared" ref="H20:H21" si="7">F20+1</f>
        <v>44697</v>
      </c>
      <c r="I20" s="11">
        <f t="shared" ca="1" si="6"/>
        <v>1</v>
      </c>
      <c r="J20" s="12" t="str">
        <f t="shared" ca="1" si="2"/>
        <v>NOT DUE</v>
      </c>
      <c r="K20" s="24" t="s">
        <v>1404</v>
      </c>
      <c r="L20" s="15"/>
    </row>
    <row r="21" spans="1:12" ht="38.25">
      <c r="A21" s="274" t="s">
        <v>3152</v>
      </c>
      <c r="B21" s="24" t="s">
        <v>1377</v>
      </c>
      <c r="C21" s="24" t="s">
        <v>1378</v>
      </c>
      <c r="D21" s="34" t="s">
        <v>1</v>
      </c>
      <c r="E21" s="8">
        <v>43970</v>
      </c>
      <c r="F21" s="293">
        <v>44696</v>
      </c>
      <c r="G21" s="52"/>
      <c r="H21" s="10">
        <f t="shared" si="7"/>
        <v>44697</v>
      </c>
      <c r="I21" s="11">
        <f t="shared" ca="1" si="6"/>
        <v>1</v>
      </c>
      <c r="J21" s="12" t="str">
        <f t="shared" ca="1" si="2"/>
        <v>NOT DUE</v>
      </c>
      <c r="K21" s="24" t="s">
        <v>1405</v>
      </c>
      <c r="L21" s="15"/>
    </row>
    <row r="22" spans="1:12" ht="38.450000000000003" customHeight="1">
      <c r="A22" s="277" t="s">
        <v>3153</v>
      </c>
      <c r="B22" s="24" t="s">
        <v>1379</v>
      </c>
      <c r="C22" s="24" t="s">
        <v>1380</v>
      </c>
      <c r="D22" s="34" t="s">
        <v>4</v>
      </c>
      <c r="E22" s="8">
        <v>43970</v>
      </c>
      <c r="F22" s="293">
        <v>44694</v>
      </c>
      <c r="G22" s="52"/>
      <c r="H22" s="10">
        <f>F22+30</f>
        <v>44724</v>
      </c>
      <c r="I22" s="11">
        <f t="shared" ca="1" si="6"/>
        <v>28</v>
      </c>
      <c r="J22" s="12" t="str">
        <f t="shared" ca="1" si="2"/>
        <v>NOT DUE</v>
      </c>
      <c r="K22" s="24" t="s">
        <v>1406</v>
      </c>
      <c r="L22" s="15"/>
    </row>
    <row r="23" spans="1:12" ht="25.5">
      <c r="A23" s="274" t="s">
        <v>3154</v>
      </c>
      <c r="B23" s="24" t="s">
        <v>1381</v>
      </c>
      <c r="C23" s="24" t="s">
        <v>1382</v>
      </c>
      <c r="D23" s="34" t="s">
        <v>1</v>
      </c>
      <c r="E23" s="8">
        <v>43970</v>
      </c>
      <c r="F23" s="293">
        <v>44696</v>
      </c>
      <c r="G23" s="52"/>
      <c r="H23" s="10">
        <f t="shared" ref="H23:H26" si="8">F23+1</f>
        <v>44697</v>
      </c>
      <c r="I23" s="11">
        <f t="shared" ca="1" si="6"/>
        <v>1</v>
      </c>
      <c r="J23" s="12" t="str">
        <f t="shared" ca="1" si="2"/>
        <v>NOT DUE</v>
      </c>
      <c r="K23" s="24" t="s">
        <v>1407</v>
      </c>
      <c r="L23" s="15"/>
    </row>
    <row r="24" spans="1:12" ht="26.45" customHeight="1">
      <c r="A24" s="274" t="s">
        <v>3155</v>
      </c>
      <c r="B24" s="24" t="s">
        <v>1383</v>
      </c>
      <c r="C24" s="24" t="s">
        <v>1384</v>
      </c>
      <c r="D24" s="34" t="s">
        <v>1</v>
      </c>
      <c r="E24" s="8">
        <v>43970</v>
      </c>
      <c r="F24" s="293">
        <v>44696</v>
      </c>
      <c r="G24" s="52"/>
      <c r="H24" s="10">
        <f t="shared" si="8"/>
        <v>44697</v>
      </c>
      <c r="I24" s="11">
        <f t="shared" ca="1" si="6"/>
        <v>1</v>
      </c>
      <c r="J24" s="12" t="str">
        <f t="shared" ca="1" si="2"/>
        <v>NOT DUE</v>
      </c>
      <c r="K24" s="24" t="s">
        <v>1408</v>
      </c>
      <c r="L24" s="15"/>
    </row>
    <row r="25" spans="1:12" ht="26.45" customHeight="1">
      <c r="A25" s="274" t="s">
        <v>3156</v>
      </c>
      <c r="B25" s="24" t="s">
        <v>1385</v>
      </c>
      <c r="C25" s="24" t="s">
        <v>1386</v>
      </c>
      <c r="D25" s="34" t="s">
        <v>1</v>
      </c>
      <c r="E25" s="8">
        <v>43970</v>
      </c>
      <c r="F25" s="293">
        <v>44696</v>
      </c>
      <c r="G25" s="52"/>
      <c r="H25" s="10">
        <f t="shared" si="8"/>
        <v>44697</v>
      </c>
      <c r="I25" s="11">
        <f t="shared" ca="1" si="6"/>
        <v>1</v>
      </c>
      <c r="J25" s="12" t="str">
        <f t="shared" ca="1" si="2"/>
        <v>NOT DUE</v>
      </c>
      <c r="K25" s="24" t="s">
        <v>1408</v>
      </c>
      <c r="L25" s="15"/>
    </row>
    <row r="26" spans="1:12" ht="26.45" customHeight="1">
      <c r="A26" s="274" t="s">
        <v>3157</v>
      </c>
      <c r="B26" s="24" t="s">
        <v>1387</v>
      </c>
      <c r="C26" s="24" t="s">
        <v>1374</v>
      </c>
      <c r="D26" s="34" t="s">
        <v>1</v>
      </c>
      <c r="E26" s="8">
        <v>43970</v>
      </c>
      <c r="F26" s="293">
        <v>44696</v>
      </c>
      <c r="G26" s="52"/>
      <c r="H26" s="10">
        <f t="shared" si="8"/>
        <v>44697</v>
      </c>
      <c r="I26" s="11">
        <f t="shared" ca="1" si="6"/>
        <v>1</v>
      </c>
      <c r="J26" s="12" t="str">
        <f t="shared" ca="1" si="2"/>
        <v>NOT 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5</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5</v>
      </c>
      <c r="J28" s="12" t="str">
        <f t="shared" ca="1" si="2"/>
        <v>NOT DUE</v>
      </c>
      <c r="K28" s="24" t="s">
        <v>1408</v>
      </c>
      <c r="L28" s="15"/>
    </row>
    <row r="29" spans="1:12" ht="25.5">
      <c r="A29" s="277" t="s">
        <v>3160</v>
      </c>
      <c r="B29" s="24" t="s">
        <v>1390</v>
      </c>
      <c r="C29" s="24"/>
      <c r="D29" s="34" t="s">
        <v>4</v>
      </c>
      <c r="E29" s="8">
        <v>43970</v>
      </c>
      <c r="F29" s="293">
        <v>44694</v>
      </c>
      <c r="G29" s="52"/>
      <c r="H29" s="10">
        <f>F29+30</f>
        <v>44724</v>
      </c>
      <c r="I29" s="11">
        <f t="shared" ca="1" si="6"/>
        <v>28</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45504.633333333331</v>
      </c>
      <c r="I30" s="18">
        <f t="shared" ref="I30:I31" si="9">D30-($F$4-G30)</f>
        <v>19407.2</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45504.633333333331</v>
      </c>
      <c r="I31" s="18">
        <f t="shared" si="9"/>
        <v>19407.2</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5</v>
      </c>
      <c r="J32" s="12" t="str">
        <f t="shared" ca="1" si="2"/>
        <v>NOT DUE</v>
      </c>
      <c r="K32" s="24" t="s">
        <v>1409</v>
      </c>
      <c r="L32" s="190"/>
    </row>
    <row r="33" spans="1:12" ht="15" customHeight="1">
      <c r="A33" s="274" t="s">
        <v>3164</v>
      </c>
      <c r="B33" s="24" t="s">
        <v>1877</v>
      </c>
      <c r="C33" s="24"/>
      <c r="D33" s="34" t="s">
        <v>1</v>
      </c>
      <c r="E33" s="8">
        <v>43970</v>
      </c>
      <c r="F33" s="293">
        <v>44696</v>
      </c>
      <c r="G33" s="52"/>
      <c r="H33" s="10">
        <f t="shared" ref="H33" si="10">F33+1</f>
        <v>44697</v>
      </c>
      <c r="I33" s="11">
        <f t="shared" ca="1" si="6"/>
        <v>1</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4</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4</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4</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4</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4</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4</v>
      </c>
      <c r="J39" s="12" t="str">
        <f t="shared" ca="1" si="2"/>
        <v>NOT DUE</v>
      </c>
      <c r="K39" s="24" t="s">
        <v>1411</v>
      </c>
      <c r="L39" s="15"/>
    </row>
    <row r="40" spans="1:12" ht="24" customHeight="1">
      <c r="A40" s="277" t="s">
        <v>4660</v>
      </c>
      <c r="B40" s="24" t="s">
        <v>3885</v>
      </c>
      <c r="C40" s="24" t="s">
        <v>3886</v>
      </c>
      <c r="D40" s="34" t="s">
        <v>4</v>
      </c>
      <c r="E40" s="8">
        <v>43970</v>
      </c>
      <c r="F40" s="293">
        <v>44669</v>
      </c>
      <c r="G40" s="52"/>
      <c r="H40" s="10">
        <f>F40+30</f>
        <v>44699</v>
      </c>
      <c r="I40" s="11">
        <f t="shared" ca="1" si="6"/>
        <v>3</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topLeftCell="A34" zoomScaleNormal="100" workbookViewId="0">
      <selection activeCell="G9" sqref="G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641.20000000000005</v>
      </c>
    </row>
    <row r="5" spans="1:12" ht="18" customHeight="1">
      <c r="A5" s="332" t="s">
        <v>77</v>
      </c>
      <c r="B5" s="332"/>
      <c r="C5" s="30" t="s">
        <v>5228</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129</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45002.616666666669</v>
      </c>
      <c r="I9" s="18">
        <f>D9-($F$4-G9)</f>
        <v>7358.8</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5</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45002.616666666669</v>
      </c>
      <c r="I11" s="18">
        <f t="shared" ref="I11:I18" si="3">D11-($F$4-G11)</f>
        <v>7358.8</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45502.616666666669</v>
      </c>
      <c r="I12" s="18">
        <f t="shared" si="3"/>
        <v>19358.8</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45002.616666666669</v>
      </c>
      <c r="I13" s="18">
        <f t="shared" si="3"/>
        <v>7358.8</v>
      </c>
      <c r="J13" s="12" t="str">
        <f t="shared" si="1"/>
        <v>NOT DUE</v>
      </c>
      <c r="K13" s="24"/>
      <c r="L13" s="15"/>
    </row>
    <row r="14" spans="1:12">
      <c r="A14" s="12" t="s">
        <v>3177</v>
      </c>
      <c r="B14" s="24" t="s">
        <v>1870</v>
      </c>
      <c r="C14" s="24" t="s">
        <v>1866</v>
      </c>
      <c r="D14" s="34">
        <v>20000</v>
      </c>
      <c r="E14" s="8">
        <v>43970</v>
      </c>
      <c r="F14" s="8">
        <v>43970</v>
      </c>
      <c r="G14" s="20">
        <v>0</v>
      </c>
      <c r="H14" s="17">
        <f>IF(I14&lt;=20000,$F$5+(I14/24),"error")</f>
        <v>45502.616666666669</v>
      </c>
      <c r="I14" s="18">
        <f t="shared" si="3"/>
        <v>19358.8</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45002.616666666669</v>
      </c>
      <c r="I15" s="18">
        <f t="shared" si="3"/>
        <v>7358.8</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45002.616666666669</v>
      </c>
      <c r="I16" s="18">
        <f t="shared" si="3"/>
        <v>7358.8</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45002.616666666669</v>
      </c>
      <c r="I17" s="18">
        <f t="shared" si="3"/>
        <v>7358.8</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45002.616666666669</v>
      </c>
      <c r="I18" s="18">
        <f t="shared" si="3"/>
        <v>7358.8</v>
      </c>
      <c r="J18" s="12" t="str">
        <f t="shared" si="1"/>
        <v>NOT DUE</v>
      </c>
      <c r="K18" s="24"/>
      <c r="L18" s="15"/>
    </row>
    <row r="19" spans="1:12" ht="38.25">
      <c r="A19" s="274" t="s">
        <v>3182</v>
      </c>
      <c r="B19" s="24" t="s">
        <v>1373</v>
      </c>
      <c r="C19" s="24" t="s">
        <v>1374</v>
      </c>
      <c r="D19" s="34" t="s">
        <v>1</v>
      </c>
      <c r="E19" s="8">
        <v>43970</v>
      </c>
      <c r="F19" s="293">
        <v>44696</v>
      </c>
      <c r="G19" s="52"/>
      <c r="H19" s="10">
        <f>F19+1</f>
        <v>44697</v>
      </c>
      <c r="I19" s="11">
        <f t="shared" ref="I19:I40" ca="1" si="5">IF(ISBLANK(H19),"",H19-DATE(YEAR(NOW()),MONTH(NOW()),DAY(NOW())))</f>
        <v>1</v>
      </c>
      <c r="J19" s="12" t="str">
        <f t="shared" ca="1" si="1"/>
        <v>NOT DUE</v>
      </c>
      <c r="K19" s="24" t="s">
        <v>1403</v>
      </c>
      <c r="L19" s="15"/>
    </row>
    <row r="20" spans="1:12" ht="38.25">
      <c r="A20" s="274" t="s">
        <v>3183</v>
      </c>
      <c r="B20" s="24" t="s">
        <v>1375</v>
      </c>
      <c r="C20" s="24" t="s">
        <v>1376</v>
      </c>
      <c r="D20" s="34" t="s">
        <v>1</v>
      </c>
      <c r="E20" s="8">
        <v>43970</v>
      </c>
      <c r="F20" s="293">
        <v>44696</v>
      </c>
      <c r="G20" s="52"/>
      <c r="H20" s="10">
        <f t="shared" ref="H20:H21" si="6">F20+1</f>
        <v>44697</v>
      </c>
      <c r="I20" s="11">
        <f t="shared" ca="1" si="5"/>
        <v>1</v>
      </c>
      <c r="J20" s="12" t="str">
        <f t="shared" ca="1" si="1"/>
        <v>NOT DUE</v>
      </c>
      <c r="K20" s="24" t="s">
        <v>1404</v>
      </c>
      <c r="L20" s="15"/>
    </row>
    <row r="21" spans="1:12" ht="38.25">
      <c r="A21" s="274" t="s">
        <v>3184</v>
      </c>
      <c r="B21" s="24" t="s">
        <v>1377</v>
      </c>
      <c r="C21" s="24" t="s">
        <v>1378</v>
      </c>
      <c r="D21" s="34" t="s">
        <v>1</v>
      </c>
      <c r="E21" s="8">
        <v>43970</v>
      </c>
      <c r="F21" s="293">
        <v>44696</v>
      </c>
      <c r="G21" s="52"/>
      <c r="H21" s="10">
        <f t="shared" si="6"/>
        <v>44697</v>
      </c>
      <c r="I21" s="11">
        <f t="shared" ca="1" si="5"/>
        <v>1</v>
      </c>
      <c r="J21" s="12" t="str">
        <f t="shared" ca="1" si="1"/>
        <v>NOT DUE</v>
      </c>
      <c r="K21" s="24" t="s">
        <v>1405</v>
      </c>
      <c r="L21" s="15"/>
    </row>
    <row r="22" spans="1:12" ht="38.450000000000003" customHeight="1">
      <c r="A22" s="277" t="s">
        <v>3185</v>
      </c>
      <c r="B22" s="24" t="s">
        <v>1379</v>
      </c>
      <c r="C22" s="24" t="s">
        <v>1380</v>
      </c>
      <c r="D22" s="34" t="s">
        <v>4</v>
      </c>
      <c r="E22" s="8">
        <v>43970</v>
      </c>
      <c r="F22" s="293">
        <v>44687</v>
      </c>
      <c r="G22" s="52"/>
      <c r="H22" s="10">
        <f>F22+30</f>
        <v>44717</v>
      </c>
      <c r="I22" s="11">
        <f t="shared" ca="1" si="5"/>
        <v>21</v>
      </c>
      <c r="J22" s="12" t="str">
        <f t="shared" ca="1" si="1"/>
        <v>NOT DUE</v>
      </c>
      <c r="K22" s="24" t="s">
        <v>1406</v>
      </c>
      <c r="L22" s="15"/>
    </row>
    <row r="23" spans="1:12" ht="25.5">
      <c r="A23" s="274" t="s">
        <v>3186</v>
      </c>
      <c r="B23" s="24" t="s">
        <v>1381</v>
      </c>
      <c r="C23" s="24" t="s">
        <v>1382</v>
      </c>
      <c r="D23" s="34" t="s">
        <v>1</v>
      </c>
      <c r="E23" s="8">
        <v>43970</v>
      </c>
      <c r="F23" s="293">
        <v>44696</v>
      </c>
      <c r="G23" s="52"/>
      <c r="H23" s="10">
        <f t="shared" ref="H23:H26" si="7">F23+1</f>
        <v>44697</v>
      </c>
      <c r="I23" s="11">
        <f t="shared" ca="1" si="5"/>
        <v>1</v>
      </c>
      <c r="J23" s="12" t="str">
        <f t="shared" ca="1" si="1"/>
        <v>NOT DUE</v>
      </c>
      <c r="K23" s="24" t="s">
        <v>1407</v>
      </c>
      <c r="L23" s="15"/>
    </row>
    <row r="24" spans="1:12" ht="26.45" customHeight="1">
      <c r="A24" s="274" t="s">
        <v>3187</v>
      </c>
      <c r="B24" s="24" t="s">
        <v>1383</v>
      </c>
      <c r="C24" s="24" t="s">
        <v>1384</v>
      </c>
      <c r="D24" s="34" t="s">
        <v>1</v>
      </c>
      <c r="E24" s="8">
        <v>43970</v>
      </c>
      <c r="F24" s="293">
        <v>44696</v>
      </c>
      <c r="G24" s="52"/>
      <c r="H24" s="10">
        <f t="shared" si="7"/>
        <v>44697</v>
      </c>
      <c r="I24" s="11">
        <f t="shared" ca="1" si="5"/>
        <v>1</v>
      </c>
      <c r="J24" s="12" t="str">
        <f t="shared" ca="1" si="1"/>
        <v>NOT DUE</v>
      </c>
      <c r="K24" s="24" t="s">
        <v>1408</v>
      </c>
      <c r="L24" s="15"/>
    </row>
    <row r="25" spans="1:12" ht="26.45" customHeight="1">
      <c r="A25" s="274" t="s">
        <v>3188</v>
      </c>
      <c r="B25" s="24" t="s">
        <v>1385</v>
      </c>
      <c r="C25" s="24" t="s">
        <v>1386</v>
      </c>
      <c r="D25" s="34" t="s">
        <v>1</v>
      </c>
      <c r="E25" s="8">
        <v>43970</v>
      </c>
      <c r="F25" s="293">
        <v>44696</v>
      </c>
      <c r="G25" s="52"/>
      <c r="H25" s="10">
        <f t="shared" si="7"/>
        <v>44697</v>
      </c>
      <c r="I25" s="11">
        <f t="shared" ca="1" si="5"/>
        <v>1</v>
      </c>
      <c r="J25" s="12" t="str">
        <f t="shared" ca="1" si="1"/>
        <v>NOT DUE</v>
      </c>
      <c r="K25" s="24" t="s">
        <v>1408</v>
      </c>
      <c r="L25" s="15"/>
    </row>
    <row r="26" spans="1:12" ht="26.45" customHeight="1">
      <c r="A26" s="274" t="s">
        <v>3189</v>
      </c>
      <c r="B26" s="24" t="s">
        <v>1387</v>
      </c>
      <c r="C26" s="24" t="s">
        <v>1374</v>
      </c>
      <c r="D26" s="34" t="s">
        <v>1</v>
      </c>
      <c r="E26" s="8">
        <v>43970</v>
      </c>
      <c r="F26" s="293">
        <v>44696</v>
      </c>
      <c r="G26" s="52"/>
      <c r="H26" s="10">
        <f t="shared" si="7"/>
        <v>44697</v>
      </c>
      <c r="I26" s="11">
        <f t="shared" ca="1" si="5"/>
        <v>1</v>
      </c>
      <c r="J26" s="12" t="str">
        <f t="shared" ca="1" si="1"/>
        <v>NOT 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5</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5</v>
      </c>
      <c r="J28" s="12" t="str">
        <f t="shared" ca="1" si="1"/>
        <v>NOT DUE</v>
      </c>
      <c r="K28" s="24" t="s">
        <v>1408</v>
      </c>
      <c r="L28" s="15"/>
    </row>
    <row r="29" spans="1:12" ht="25.5">
      <c r="A29" s="274" t="s">
        <v>3192</v>
      </c>
      <c r="B29" s="24" t="s">
        <v>1390</v>
      </c>
      <c r="C29" s="24"/>
      <c r="D29" s="34" t="s">
        <v>4</v>
      </c>
      <c r="E29" s="8">
        <v>43970</v>
      </c>
      <c r="F29" s="293">
        <v>44694</v>
      </c>
      <c r="G29" s="52"/>
      <c r="H29" s="10">
        <f>F29+30</f>
        <v>44724</v>
      </c>
      <c r="I29" s="11">
        <f t="shared" ca="1" si="5"/>
        <v>28</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45502.616666666669</v>
      </c>
      <c r="I30" s="18">
        <f t="shared" ref="I30:I31" si="8">D30-($F$4-G30)</f>
        <v>19358.8</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45502.616666666669</v>
      </c>
      <c r="I31" s="18">
        <f t="shared" si="8"/>
        <v>19358.8</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5</v>
      </c>
      <c r="J32" s="12" t="str">
        <f t="shared" ca="1" si="1"/>
        <v>NOT DUE</v>
      </c>
      <c r="K32" s="24" t="s">
        <v>1409</v>
      </c>
      <c r="L32" s="190"/>
    </row>
    <row r="33" spans="1:12" ht="15" customHeight="1">
      <c r="A33" s="274" t="s">
        <v>3196</v>
      </c>
      <c r="B33" s="24" t="s">
        <v>1877</v>
      </c>
      <c r="C33" s="24"/>
      <c r="D33" s="34" t="s">
        <v>1</v>
      </c>
      <c r="E33" s="8">
        <v>43970</v>
      </c>
      <c r="F33" s="293">
        <v>44696</v>
      </c>
      <c r="G33" s="52"/>
      <c r="H33" s="10">
        <f t="shared" ref="H33" si="9">F33+1</f>
        <v>44697</v>
      </c>
      <c r="I33" s="11">
        <f t="shared" ca="1" si="5"/>
        <v>1</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4</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4</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4</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4</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4</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4</v>
      </c>
      <c r="J39" s="12" t="str">
        <f t="shared" ca="1" si="1"/>
        <v>NOT DUE</v>
      </c>
      <c r="K39" s="24" t="s">
        <v>1411</v>
      </c>
      <c r="L39" s="15"/>
    </row>
    <row r="40" spans="1:12" ht="27" customHeight="1">
      <c r="A40" s="277" t="s">
        <v>4661</v>
      </c>
      <c r="B40" s="24" t="s">
        <v>3885</v>
      </c>
      <c r="C40" s="24" t="s">
        <v>3886</v>
      </c>
      <c r="D40" s="34" t="s">
        <v>4</v>
      </c>
      <c r="E40" s="8">
        <v>43970</v>
      </c>
      <c r="F40" s="293">
        <v>44694</v>
      </c>
      <c r="G40" s="52"/>
      <c r="H40" s="10">
        <f>F40+30</f>
        <v>44724</v>
      </c>
      <c r="I40" s="11">
        <f t="shared" ca="1" si="5"/>
        <v>28</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topLeftCell="A10" zoomScale="85" zoomScaleNormal="85" workbookViewId="0">
      <selection activeCell="B44" sqref="B44"/>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44696</v>
      </c>
    </row>
    <row r="4" spans="1:8" ht="19.5" customHeight="1"/>
    <row r="5" spans="1:8" s="31" customFormat="1" ht="21.75" customHeight="1">
      <c r="A5" s="54" t="s">
        <v>2489</v>
      </c>
      <c r="B5" s="122">
        <v>10500</v>
      </c>
    </row>
    <row r="6" spans="1:8" s="31" customFormat="1" ht="21.75" customHeight="1">
      <c r="A6" s="54" t="s">
        <v>2488</v>
      </c>
      <c r="B6" s="84">
        <v>8.5</v>
      </c>
    </row>
    <row r="7" spans="1:8" s="31" customFormat="1" ht="21.75" customHeight="1">
      <c r="A7" s="54" t="s">
        <v>2481</v>
      </c>
      <c r="B7" s="84">
        <v>7114.2</v>
      </c>
    </row>
    <row r="8" spans="1:8" s="31" customFormat="1" ht="21.75" customHeight="1">
      <c r="A8" s="54" t="s">
        <v>2482</v>
      </c>
      <c r="B8" s="84">
        <v>6509</v>
      </c>
    </row>
    <row r="9" spans="1:8" s="31" customFormat="1" ht="21.75" customHeight="1">
      <c r="A9" s="54" t="s">
        <v>2483</v>
      </c>
      <c r="B9" s="84">
        <v>6297.1</v>
      </c>
    </row>
    <row r="10" spans="1:8" s="31" customFormat="1" ht="21.75" customHeight="1">
      <c r="A10" s="54" t="s">
        <v>2485</v>
      </c>
      <c r="B10" s="84">
        <v>54.1</v>
      </c>
    </row>
    <row r="11" spans="1:8" s="31" customFormat="1" ht="21.75" customHeight="1">
      <c r="A11" s="54" t="s">
        <v>2484</v>
      </c>
      <c r="B11" s="84">
        <v>1506</v>
      </c>
    </row>
    <row r="12" spans="1:8" s="31" customFormat="1" ht="21.75" customHeight="1">
      <c r="A12" s="291" t="s">
        <v>2486</v>
      </c>
      <c r="B12" s="84">
        <v>7700.2</v>
      </c>
    </row>
    <row r="13" spans="1:8" s="31" customFormat="1" ht="21.75" customHeight="1">
      <c r="A13" s="291" t="s">
        <v>2487</v>
      </c>
      <c r="B13" s="84">
        <v>592.79999999999995</v>
      </c>
    </row>
    <row r="14" spans="1:8" s="31" customFormat="1" ht="21.75" customHeight="1">
      <c r="A14" s="54" t="s">
        <v>2490</v>
      </c>
      <c r="B14" s="84">
        <v>641.20000000000005</v>
      </c>
    </row>
    <row r="15" spans="1:8" s="31" customFormat="1" ht="21.75" customHeight="1">
      <c r="A15" s="54" t="s">
        <v>2491</v>
      </c>
      <c r="B15" s="84">
        <v>2062</v>
      </c>
    </row>
    <row r="16" spans="1:8" s="31" customFormat="1" ht="21.75" customHeight="1">
      <c r="A16" s="54" t="s">
        <v>2492</v>
      </c>
      <c r="B16" s="84">
        <v>1799</v>
      </c>
      <c r="H16" s="31" t="s">
        <v>5595</v>
      </c>
    </row>
    <row r="17" spans="1:2" s="31" customFormat="1" ht="21.75" customHeight="1">
      <c r="A17" s="54" t="s">
        <v>2493</v>
      </c>
      <c r="B17" s="84">
        <v>5501</v>
      </c>
    </row>
    <row r="18" spans="1:2" s="31" customFormat="1" ht="21.75" customHeight="1">
      <c r="A18" s="54" t="s">
        <v>2494</v>
      </c>
      <c r="B18" s="84">
        <v>5318</v>
      </c>
    </row>
    <row r="19" spans="1:2" s="31" customFormat="1" ht="21.75" customHeight="1">
      <c r="A19" s="54" t="s">
        <v>2495</v>
      </c>
      <c r="B19" s="84">
        <v>16331.4</v>
      </c>
    </row>
    <row r="20" spans="1:2" s="31" customFormat="1" ht="21.75" customHeight="1">
      <c r="A20" s="54" t="s">
        <v>2496</v>
      </c>
      <c r="B20" s="84">
        <v>3453.9</v>
      </c>
    </row>
    <row r="21" spans="1:2" s="31" customFormat="1" ht="21.75" customHeight="1">
      <c r="A21" s="54" t="s">
        <v>2497</v>
      </c>
      <c r="B21" s="84">
        <v>7982.5</v>
      </c>
    </row>
    <row r="22" spans="1:2" s="31" customFormat="1" ht="21.75" customHeight="1">
      <c r="A22" s="54" t="s">
        <v>2498</v>
      </c>
      <c r="B22" s="84">
        <v>6174.7</v>
      </c>
    </row>
    <row r="23" spans="1:2" s="31" customFormat="1" ht="21.75" customHeight="1">
      <c r="A23" s="54" t="s">
        <v>2514</v>
      </c>
      <c r="B23" s="84">
        <v>8835.2000000000007</v>
      </c>
    </row>
    <row r="24" spans="1:2" s="31" customFormat="1" ht="21.75" customHeight="1">
      <c r="A24" s="54" t="s">
        <v>2515</v>
      </c>
      <c r="B24" s="84">
        <v>8705.4</v>
      </c>
    </row>
    <row r="25" spans="1:2" s="31" customFormat="1" ht="21.75" customHeight="1">
      <c r="A25" s="54" t="s">
        <v>2499</v>
      </c>
      <c r="B25" s="84">
        <v>11405.1</v>
      </c>
    </row>
    <row r="26" spans="1:2" s="31" customFormat="1" ht="21.75" customHeight="1">
      <c r="A26" s="54" t="s">
        <v>2500</v>
      </c>
      <c r="B26" s="84">
        <v>8003.7</v>
      </c>
    </row>
    <row r="27" spans="1:2" s="31" customFormat="1" ht="21.75" customHeight="1">
      <c r="A27" s="54" t="s">
        <v>5313</v>
      </c>
      <c r="B27" s="84">
        <v>13739.8</v>
      </c>
    </row>
    <row r="28" spans="1:2" s="31" customFormat="1" ht="21.75" customHeight="1">
      <c r="A28" s="54" t="s">
        <v>2501</v>
      </c>
      <c r="B28" s="84">
        <v>9103.5</v>
      </c>
    </row>
    <row r="29" spans="1:2" s="31" customFormat="1" ht="21.75" customHeight="1">
      <c r="A29" s="54" t="s">
        <v>2502</v>
      </c>
      <c r="B29" s="84">
        <v>8148.6</v>
      </c>
    </row>
    <row r="30" spans="1:2" s="31" customFormat="1" ht="21.75" customHeight="1">
      <c r="A30" s="54" t="s">
        <v>2503</v>
      </c>
      <c r="B30" s="84">
        <v>8482.7999999999993</v>
      </c>
    </row>
    <row r="31" spans="1:2" s="31" customFormat="1" ht="21.75" customHeight="1">
      <c r="A31" s="54" t="s">
        <v>2504</v>
      </c>
      <c r="B31" s="84">
        <v>9171.4</v>
      </c>
    </row>
    <row r="32" spans="1:2" s="31" customFormat="1" ht="21.75" customHeight="1">
      <c r="A32" s="54" t="s">
        <v>2505</v>
      </c>
      <c r="B32" s="84">
        <v>8276.7999999999993</v>
      </c>
    </row>
    <row r="33" spans="1:2" s="31" customFormat="1" ht="21.75" customHeight="1">
      <c r="A33" s="54" t="s">
        <v>2506</v>
      </c>
      <c r="B33" s="84">
        <v>9277.2000000000007</v>
      </c>
    </row>
    <row r="34" spans="1:2" s="31" customFormat="1" ht="21.75" customHeight="1">
      <c r="A34" s="54" t="s">
        <v>2507</v>
      </c>
      <c r="B34" s="84">
        <v>858</v>
      </c>
    </row>
    <row r="35" spans="1:2" ht="21.75" customHeight="1">
      <c r="A35" s="54" t="s">
        <v>2508</v>
      </c>
      <c r="B35" s="85">
        <v>1198.5999999999999</v>
      </c>
    </row>
    <row r="36" spans="1:2" ht="21.75" customHeight="1">
      <c r="A36" s="83" t="s">
        <v>2509</v>
      </c>
      <c r="B36" s="85">
        <v>57.8</v>
      </c>
    </row>
    <row r="37" spans="1:2" ht="21.75" customHeight="1">
      <c r="A37" s="83" t="s">
        <v>2510</v>
      </c>
      <c r="B37" s="85">
        <v>1400.1</v>
      </c>
    </row>
    <row r="38" spans="1:2" ht="21.75" customHeight="1">
      <c r="A38" s="83" t="s">
        <v>2511</v>
      </c>
      <c r="B38" s="85">
        <v>16604.5</v>
      </c>
    </row>
    <row r="39" spans="1:2" ht="21.75" customHeight="1">
      <c r="A39" s="83" t="s">
        <v>2512</v>
      </c>
      <c r="B39" s="85">
        <v>528.29999999999995</v>
      </c>
    </row>
    <row r="40" spans="1:2" ht="21.75" customHeight="1">
      <c r="A40" s="83" t="s">
        <v>2513</v>
      </c>
      <c r="B40" s="85">
        <v>526.5</v>
      </c>
    </row>
    <row r="41" spans="1:2" ht="21.75" customHeight="1">
      <c r="A41" s="83" t="s">
        <v>3889</v>
      </c>
      <c r="B41" s="118">
        <v>273.89999999999998</v>
      </c>
    </row>
    <row r="42" spans="1:2" ht="21.75" customHeight="1">
      <c r="A42" s="83" t="s">
        <v>3890</v>
      </c>
      <c r="B42" s="118">
        <v>200.2</v>
      </c>
    </row>
    <row r="43" spans="1:2" ht="21.75" customHeight="1">
      <c r="A43" s="83" t="s">
        <v>3659</v>
      </c>
      <c r="B43" s="85">
        <v>6756.4</v>
      </c>
    </row>
    <row r="44" spans="1:2" ht="21.75" customHeight="1">
      <c r="A44" s="83" t="s">
        <v>3852</v>
      </c>
      <c r="B44" s="85">
        <v>15223.3</v>
      </c>
    </row>
    <row r="45" spans="1:2" ht="21.75" customHeight="1">
      <c r="A45" s="83" t="s">
        <v>4967</v>
      </c>
      <c r="B45" s="85">
        <v>35</v>
      </c>
    </row>
    <row r="46" spans="1:2" ht="21.75" customHeight="1">
      <c r="A46" s="83" t="s">
        <v>5231</v>
      </c>
      <c r="B46" s="85">
        <v>1096</v>
      </c>
    </row>
    <row r="47" spans="1:2" ht="21.75" customHeight="1">
      <c r="A47" s="83" t="s">
        <v>5232</v>
      </c>
      <c r="B47" s="85">
        <v>1099</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zoomScaleNormal="100" workbookViewId="0">
      <selection activeCell="H40" sqref="H4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5</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44696</v>
      </c>
      <c r="G20" s="52"/>
      <c r="H20" s="10">
        <f>F20+1</f>
        <v>44697</v>
      </c>
      <c r="I20" s="11">
        <f t="shared" ref="I20:I27" ca="1" si="2">IF(ISBLANK(H20),"",H20-DATE(YEAR(NOW()),MONTH(NOW()),DAY(NOW())))</f>
        <v>1</v>
      </c>
      <c r="J20" s="12" t="str">
        <f t="shared" ref="J20:J27" ca="1" si="3">IF(I20="","",IF(I20&lt;0,"OVERDUE","NOT DUE"))</f>
        <v>NOT DUE</v>
      </c>
      <c r="K20" s="24" t="s">
        <v>1403</v>
      </c>
      <c r="L20" s="15"/>
    </row>
    <row r="21" spans="1:12" ht="38.25">
      <c r="A21" s="274" t="s">
        <v>3089</v>
      </c>
      <c r="B21" s="24" t="s">
        <v>1375</v>
      </c>
      <c r="C21" s="24" t="s">
        <v>1376</v>
      </c>
      <c r="D21" s="34" t="s">
        <v>1</v>
      </c>
      <c r="E21" s="8">
        <v>43970</v>
      </c>
      <c r="F21" s="293">
        <v>44696</v>
      </c>
      <c r="G21" s="52"/>
      <c r="H21" s="10">
        <f t="shared" ref="H21:H22" si="4">F21+1</f>
        <v>44697</v>
      </c>
      <c r="I21" s="11">
        <f t="shared" ca="1" si="2"/>
        <v>1</v>
      </c>
      <c r="J21" s="12" t="str">
        <f t="shared" ca="1" si="3"/>
        <v>NOT DUE</v>
      </c>
      <c r="K21" s="24" t="s">
        <v>1404</v>
      </c>
      <c r="L21" s="15"/>
    </row>
    <row r="22" spans="1:12" ht="38.25">
      <c r="A22" s="274" t="s">
        <v>3090</v>
      </c>
      <c r="B22" s="24" t="s">
        <v>1377</v>
      </c>
      <c r="C22" s="24" t="s">
        <v>1378</v>
      </c>
      <c r="D22" s="34" t="s">
        <v>1</v>
      </c>
      <c r="E22" s="8">
        <v>43970</v>
      </c>
      <c r="F22" s="293">
        <v>44696</v>
      </c>
      <c r="G22" s="52"/>
      <c r="H22" s="10">
        <f t="shared" si="4"/>
        <v>44697</v>
      </c>
      <c r="I22" s="11">
        <f t="shared" ca="1" si="2"/>
        <v>1</v>
      </c>
      <c r="J22" s="12" t="str">
        <f t="shared" ca="1" si="3"/>
        <v>NOT DUE</v>
      </c>
      <c r="K22" s="24" t="s">
        <v>1405</v>
      </c>
      <c r="L22" s="15"/>
    </row>
    <row r="23" spans="1:12" ht="38.450000000000003" customHeight="1">
      <c r="A23" s="277" t="s">
        <v>3091</v>
      </c>
      <c r="B23" s="24" t="s">
        <v>1379</v>
      </c>
      <c r="C23" s="24" t="s">
        <v>1380</v>
      </c>
      <c r="D23" s="34" t="s">
        <v>4</v>
      </c>
      <c r="E23" s="8">
        <v>43970</v>
      </c>
      <c r="F23" s="293">
        <v>44687</v>
      </c>
      <c r="G23" s="52"/>
      <c r="H23" s="10">
        <f>F23+30</f>
        <v>44717</v>
      </c>
      <c r="I23" s="11">
        <f t="shared" ca="1" si="2"/>
        <v>21</v>
      </c>
      <c r="J23" s="12" t="str">
        <f t="shared" ca="1" si="3"/>
        <v>NOT DUE</v>
      </c>
      <c r="K23" s="24" t="s">
        <v>1406</v>
      </c>
      <c r="L23" s="15"/>
    </row>
    <row r="24" spans="1:12" ht="25.5">
      <c r="A24" s="274" t="s">
        <v>3092</v>
      </c>
      <c r="B24" s="24" t="s">
        <v>1381</v>
      </c>
      <c r="C24" s="24" t="s">
        <v>1382</v>
      </c>
      <c r="D24" s="34" t="s">
        <v>1</v>
      </c>
      <c r="E24" s="8">
        <v>43970</v>
      </c>
      <c r="F24" s="293">
        <v>44696</v>
      </c>
      <c r="G24" s="52"/>
      <c r="H24" s="10">
        <f t="shared" ref="H24:H27" si="5">F24+1</f>
        <v>44697</v>
      </c>
      <c r="I24" s="11">
        <f t="shared" ca="1" si="2"/>
        <v>1</v>
      </c>
      <c r="J24" s="12" t="str">
        <f t="shared" ca="1" si="3"/>
        <v>NOT DUE</v>
      </c>
      <c r="K24" s="24" t="s">
        <v>1407</v>
      </c>
      <c r="L24" s="15"/>
    </row>
    <row r="25" spans="1:12" ht="26.45" customHeight="1">
      <c r="A25" s="274" t="s">
        <v>3093</v>
      </c>
      <c r="B25" s="24" t="s">
        <v>1383</v>
      </c>
      <c r="C25" s="24" t="s">
        <v>1384</v>
      </c>
      <c r="D25" s="34" t="s">
        <v>1</v>
      </c>
      <c r="E25" s="8">
        <v>43970</v>
      </c>
      <c r="F25" s="293">
        <v>44696</v>
      </c>
      <c r="G25" s="52"/>
      <c r="H25" s="10">
        <f t="shared" si="5"/>
        <v>44697</v>
      </c>
      <c r="I25" s="11">
        <f t="shared" ca="1" si="2"/>
        <v>1</v>
      </c>
      <c r="J25" s="12" t="str">
        <f t="shared" ca="1" si="3"/>
        <v>NOT DUE</v>
      </c>
      <c r="K25" s="24" t="s">
        <v>1408</v>
      </c>
      <c r="L25" s="15"/>
    </row>
    <row r="26" spans="1:12" ht="26.45" customHeight="1">
      <c r="A26" s="274" t="s">
        <v>3094</v>
      </c>
      <c r="B26" s="24" t="s">
        <v>1385</v>
      </c>
      <c r="C26" s="24" t="s">
        <v>1386</v>
      </c>
      <c r="D26" s="34" t="s">
        <v>1</v>
      </c>
      <c r="E26" s="8">
        <v>43970</v>
      </c>
      <c r="F26" s="293">
        <v>44696</v>
      </c>
      <c r="G26" s="52"/>
      <c r="H26" s="10">
        <f t="shared" si="5"/>
        <v>44697</v>
      </c>
      <c r="I26" s="11">
        <f t="shared" ca="1" si="2"/>
        <v>1</v>
      </c>
      <c r="J26" s="12" t="str">
        <f t="shared" ca="1" si="3"/>
        <v>NOT DUE</v>
      </c>
      <c r="K26" s="24" t="s">
        <v>1408</v>
      </c>
      <c r="L26" s="15"/>
    </row>
    <row r="27" spans="1:12" ht="26.45" customHeight="1">
      <c r="A27" s="274" t="s">
        <v>3095</v>
      </c>
      <c r="B27" s="24" t="s">
        <v>1387</v>
      </c>
      <c r="C27" s="24" t="s">
        <v>1374</v>
      </c>
      <c r="D27" s="34" t="s">
        <v>1</v>
      </c>
      <c r="E27" s="8">
        <v>43970</v>
      </c>
      <c r="F27" s="293">
        <v>44696</v>
      </c>
      <c r="G27" s="52"/>
      <c r="H27" s="10">
        <f t="shared" si="5"/>
        <v>44697</v>
      </c>
      <c r="I27" s="11">
        <f t="shared" ca="1" si="2"/>
        <v>1</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5</v>
      </c>
      <c r="J30" s="12" t="str">
        <f t="shared" ref="J30:J38" ca="1" si="8">IF(I30="","",IF(I30&lt;0,"OVERDUE","NOT DUE"))</f>
        <v>NOT DUE</v>
      </c>
      <c r="K30" s="24" t="s">
        <v>1409</v>
      </c>
      <c r="L30" s="115"/>
    </row>
    <row r="31" spans="1:12" ht="15" customHeight="1">
      <c r="A31" s="274" t="s">
        <v>3099</v>
      </c>
      <c r="B31" s="24" t="s">
        <v>1877</v>
      </c>
      <c r="C31" s="24"/>
      <c r="D31" s="34" t="s">
        <v>1</v>
      </c>
      <c r="E31" s="8">
        <v>43970</v>
      </c>
      <c r="F31" s="293">
        <v>44696</v>
      </c>
      <c r="G31" s="52"/>
      <c r="H31" s="10">
        <f t="shared" ref="H31" si="9">F31+1</f>
        <v>44697</v>
      </c>
      <c r="I31" s="11">
        <f t="shared" ca="1" si="7"/>
        <v>1</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4</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4</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4</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4</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4</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4</v>
      </c>
      <c r="J37" s="12" t="str">
        <f t="shared" ca="1" si="8"/>
        <v>NOT DUE</v>
      </c>
      <c r="K37" s="24" t="s">
        <v>1411</v>
      </c>
      <c r="L37" s="15"/>
    </row>
    <row r="38" spans="1:12" ht="24.75" customHeight="1">
      <c r="A38" s="277" t="s">
        <v>3106</v>
      </c>
      <c r="B38" s="24" t="s">
        <v>3885</v>
      </c>
      <c r="C38" s="24" t="s">
        <v>3886</v>
      </c>
      <c r="D38" s="34" t="s">
        <v>4</v>
      </c>
      <c r="E38" s="8">
        <v>43970</v>
      </c>
      <c r="F38" s="293">
        <v>44694</v>
      </c>
      <c r="G38" s="52"/>
      <c r="H38" s="10">
        <f>F38+30</f>
        <v>44724</v>
      </c>
      <c r="I38" s="11">
        <f t="shared" ca="1" si="7"/>
        <v>28</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1400.1</v>
      </c>
    </row>
    <row r="5" spans="1:12" ht="18" customHeight="1">
      <c r="A5" s="332" t="s">
        <v>77</v>
      </c>
      <c r="B5" s="332"/>
      <c r="C5" s="30" t="s">
        <v>5228</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44970.995833333334</v>
      </c>
      <c r="I8" s="18">
        <f>D8-($F$4-G8)</f>
        <v>6599.9</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5</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44970.995833333334</v>
      </c>
      <c r="I10" s="18">
        <f t="shared" ref="I10:I19" si="2">D10-($F$4-G10)</f>
        <v>6599.9</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45470.995833333334</v>
      </c>
      <c r="I11" s="18">
        <f t="shared" si="2"/>
        <v>18599.900000000001</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44970.995833333334</v>
      </c>
      <c r="I12" s="18">
        <f t="shared" si="2"/>
        <v>6599.9</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45470.995833333334</v>
      </c>
      <c r="I13" s="18">
        <f t="shared" si="2"/>
        <v>18599.900000000001</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44970.995833333334</v>
      </c>
      <c r="I14" s="18">
        <f t="shared" si="2"/>
        <v>6599.9</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44970.995833333334</v>
      </c>
      <c r="I15" s="18">
        <f t="shared" si="2"/>
        <v>6599.9</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44970.995833333334</v>
      </c>
      <c r="I16" s="18">
        <f t="shared" si="2"/>
        <v>6599.9</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44970.995833333334</v>
      </c>
      <c r="I17" s="18">
        <f t="shared" si="2"/>
        <v>6599.9</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44970.995833333334</v>
      </c>
      <c r="I18" s="18">
        <f t="shared" si="2"/>
        <v>6599.9</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44970.995833333334</v>
      </c>
      <c r="I19" s="18">
        <f t="shared" si="2"/>
        <v>6599.9</v>
      </c>
      <c r="J19" s="12" t="str">
        <f t="shared" si="0"/>
        <v>NOT DUE</v>
      </c>
      <c r="K19" s="24"/>
      <c r="L19" s="15"/>
    </row>
    <row r="20" spans="1:12" ht="38.25">
      <c r="A20" s="274" t="s">
        <v>3119</v>
      </c>
      <c r="B20" s="24" t="s">
        <v>1373</v>
      </c>
      <c r="C20" s="24" t="s">
        <v>1374</v>
      </c>
      <c r="D20" s="34" t="s">
        <v>1</v>
      </c>
      <c r="E20" s="8">
        <v>43970</v>
      </c>
      <c r="F20" s="293">
        <v>44696</v>
      </c>
      <c r="G20" s="52"/>
      <c r="H20" s="10">
        <f>F20+1</f>
        <v>44697</v>
      </c>
      <c r="I20" s="11">
        <f t="shared" ref="I20:I38" ca="1" si="4">IF(ISBLANK(H20),"",H20-DATE(YEAR(NOW()),MONTH(NOW()),DAY(NOW())))</f>
        <v>1</v>
      </c>
      <c r="J20" s="12" t="str">
        <f t="shared" ca="1" si="0"/>
        <v>NOT DUE</v>
      </c>
      <c r="K20" s="24" t="s">
        <v>1403</v>
      </c>
      <c r="L20" s="15"/>
    </row>
    <row r="21" spans="1:12" ht="38.25">
      <c r="A21" s="274" t="s">
        <v>3120</v>
      </c>
      <c r="B21" s="24" t="s">
        <v>1375</v>
      </c>
      <c r="C21" s="24" t="s">
        <v>1376</v>
      </c>
      <c r="D21" s="34" t="s">
        <v>1</v>
      </c>
      <c r="E21" s="8">
        <v>43970</v>
      </c>
      <c r="F21" s="293">
        <v>44696</v>
      </c>
      <c r="G21" s="52"/>
      <c r="H21" s="10">
        <f t="shared" ref="H21:H22" si="5">F21+1</f>
        <v>44697</v>
      </c>
      <c r="I21" s="11">
        <f t="shared" ca="1" si="4"/>
        <v>1</v>
      </c>
      <c r="J21" s="12" t="str">
        <f t="shared" ca="1" si="0"/>
        <v>NOT DUE</v>
      </c>
      <c r="K21" s="24" t="s">
        <v>1404</v>
      </c>
      <c r="L21" s="15"/>
    </row>
    <row r="22" spans="1:12" ht="38.25">
      <c r="A22" s="274" t="s">
        <v>3121</v>
      </c>
      <c r="B22" s="24" t="s">
        <v>1377</v>
      </c>
      <c r="C22" s="24" t="s">
        <v>1378</v>
      </c>
      <c r="D22" s="34" t="s">
        <v>1</v>
      </c>
      <c r="E22" s="8">
        <v>43970</v>
      </c>
      <c r="F22" s="293">
        <v>44696</v>
      </c>
      <c r="G22" s="52"/>
      <c r="H22" s="10">
        <f t="shared" si="5"/>
        <v>44697</v>
      </c>
      <c r="I22" s="11">
        <f t="shared" ca="1" si="4"/>
        <v>1</v>
      </c>
      <c r="J22" s="12" t="str">
        <f t="shared" ca="1" si="0"/>
        <v>NOT DUE</v>
      </c>
      <c r="K22" s="24" t="s">
        <v>1405</v>
      </c>
      <c r="L22" s="15"/>
    </row>
    <row r="23" spans="1:12" ht="38.450000000000003" customHeight="1">
      <c r="A23" s="277" t="s">
        <v>3122</v>
      </c>
      <c r="B23" s="24" t="s">
        <v>1379</v>
      </c>
      <c r="C23" s="24" t="s">
        <v>1380</v>
      </c>
      <c r="D23" s="34" t="s">
        <v>4</v>
      </c>
      <c r="E23" s="8">
        <v>43970</v>
      </c>
      <c r="F23" s="293">
        <v>44694</v>
      </c>
      <c r="G23" s="52"/>
      <c r="H23" s="10">
        <f>F23+30</f>
        <v>44724</v>
      </c>
      <c r="I23" s="11">
        <f t="shared" ca="1" si="4"/>
        <v>28</v>
      </c>
      <c r="J23" s="12" t="str">
        <f t="shared" ca="1" si="0"/>
        <v>NOT DUE</v>
      </c>
      <c r="K23" s="24" t="s">
        <v>1406</v>
      </c>
      <c r="L23" s="15"/>
    </row>
    <row r="24" spans="1:12" ht="25.5">
      <c r="A24" s="274" t="s">
        <v>3123</v>
      </c>
      <c r="B24" s="24" t="s">
        <v>1381</v>
      </c>
      <c r="C24" s="24" t="s">
        <v>1382</v>
      </c>
      <c r="D24" s="34" t="s">
        <v>1</v>
      </c>
      <c r="E24" s="8">
        <v>43970</v>
      </c>
      <c r="F24" s="293">
        <v>44696</v>
      </c>
      <c r="G24" s="52"/>
      <c r="H24" s="10">
        <f t="shared" ref="H24:H27" si="6">F24+1</f>
        <v>44697</v>
      </c>
      <c r="I24" s="11">
        <f t="shared" ca="1" si="4"/>
        <v>1</v>
      </c>
      <c r="J24" s="12" t="str">
        <f t="shared" ca="1" si="0"/>
        <v>NOT DUE</v>
      </c>
      <c r="K24" s="24" t="s">
        <v>1407</v>
      </c>
      <c r="L24" s="15"/>
    </row>
    <row r="25" spans="1:12" ht="26.45" customHeight="1">
      <c r="A25" s="274" t="s">
        <v>3124</v>
      </c>
      <c r="B25" s="24" t="s">
        <v>1383</v>
      </c>
      <c r="C25" s="24" t="s">
        <v>1384</v>
      </c>
      <c r="D25" s="34" t="s">
        <v>1</v>
      </c>
      <c r="E25" s="8">
        <v>43970</v>
      </c>
      <c r="F25" s="293">
        <v>44696</v>
      </c>
      <c r="G25" s="52"/>
      <c r="H25" s="10">
        <f t="shared" si="6"/>
        <v>44697</v>
      </c>
      <c r="I25" s="11">
        <f t="shared" ca="1" si="4"/>
        <v>1</v>
      </c>
      <c r="J25" s="12" t="str">
        <f t="shared" ca="1" si="0"/>
        <v>NOT DUE</v>
      </c>
      <c r="K25" s="24" t="s">
        <v>1408</v>
      </c>
      <c r="L25" s="15"/>
    </row>
    <row r="26" spans="1:12" ht="26.45" customHeight="1">
      <c r="A26" s="274" t="s">
        <v>3125</v>
      </c>
      <c r="B26" s="24" t="s">
        <v>1385</v>
      </c>
      <c r="C26" s="24" t="s">
        <v>1386</v>
      </c>
      <c r="D26" s="34" t="s">
        <v>1</v>
      </c>
      <c r="E26" s="8">
        <v>43970</v>
      </c>
      <c r="F26" s="293">
        <v>44696</v>
      </c>
      <c r="G26" s="52"/>
      <c r="H26" s="10">
        <f t="shared" si="6"/>
        <v>44697</v>
      </c>
      <c r="I26" s="11">
        <f t="shared" ca="1" si="4"/>
        <v>1</v>
      </c>
      <c r="J26" s="12" t="str">
        <f t="shared" ca="1" si="0"/>
        <v>NOT DUE</v>
      </c>
      <c r="K26" s="24" t="s">
        <v>1408</v>
      </c>
      <c r="L26" s="15"/>
    </row>
    <row r="27" spans="1:12" ht="26.45" customHeight="1">
      <c r="A27" s="274" t="s">
        <v>3126</v>
      </c>
      <c r="B27" s="24" t="s">
        <v>1387</v>
      </c>
      <c r="C27" s="24" t="s">
        <v>1374</v>
      </c>
      <c r="D27" s="34" t="s">
        <v>1</v>
      </c>
      <c r="E27" s="8">
        <v>43970</v>
      </c>
      <c r="F27" s="293">
        <v>44696</v>
      </c>
      <c r="G27" s="52"/>
      <c r="H27" s="10">
        <f t="shared" si="6"/>
        <v>44697</v>
      </c>
      <c r="I27" s="11">
        <f t="shared" ca="1" si="4"/>
        <v>1</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45470.995833333334</v>
      </c>
      <c r="I28" s="18">
        <f t="shared" ref="I28:I29" si="7">D28-($F$4-G28)</f>
        <v>18599.900000000001</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45470.995833333334</v>
      </c>
      <c r="I29" s="18">
        <f t="shared" si="7"/>
        <v>18599.900000000001</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5</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4</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4</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4</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4</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4</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4</v>
      </c>
      <c r="J37" s="12" t="str">
        <f t="shared" ca="1" si="0"/>
        <v>NOT DUE</v>
      </c>
      <c r="K37" s="24" t="s">
        <v>1411</v>
      </c>
      <c r="L37" s="15"/>
    </row>
    <row r="38" spans="1:12" ht="21.75" customHeight="1">
      <c r="A38" s="277" t="s">
        <v>3137</v>
      </c>
      <c r="B38" s="24" t="s">
        <v>3885</v>
      </c>
      <c r="C38" s="24" t="s">
        <v>3886</v>
      </c>
      <c r="D38" s="34" t="s">
        <v>4</v>
      </c>
      <c r="E38" s="8">
        <v>43970</v>
      </c>
      <c r="F38" s="293">
        <v>44694</v>
      </c>
      <c r="G38" s="52"/>
      <c r="H38" s="10">
        <f>F38+30</f>
        <v>44724</v>
      </c>
      <c r="I38" s="11">
        <f t="shared" ca="1" si="4"/>
        <v>28</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topLeftCell="A25" zoomScaleNormal="100" workbookViewId="0">
      <selection activeCell="G5" sqref="G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1096</v>
      </c>
    </row>
    <row r="5" spans="1:12" ht="18" customHeight="1">
      <c r="A5" s="332" t="s">
        <v>77</v>
      </c>
      <c r="B5" s="332"/>
      <c r="C5" s="30" t="s">
        <v>5228</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5</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4</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1099</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4</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1099</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1099</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1099</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4</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1099</v>
      </c>
      <c r="J16" s="12" t="str">
        <f t="shared" ca="1" si="1"/>
        <v>NOT DUE</v>
      </c>
      <c r="K16" s="24"/>
      <c r="L16" s="15"/>
    </row>
    <row r="17" spans="1:12" ht="38.25">
      <c r="A17" s="274" t="s">
        <v>3028</v>
      </c>
      <c r="B17" s="24" t="s">
        <v>1373</v>
      </c>
      <c r="C17" s="24" t="s">
        <v>1374</v>
      </c>
      <c r="D17" s="34" t="s">
        <v>1</v>
      </c>
      <c r="E17" s="8">
        <v>43970</v>
      </c>
      <c r="F17" s="293">
        <v>44696</v>
      </c>
      <c r="G17" s="52"/>
      <c r="H17" s="10">
        <f>F17+1</f>
        <v>44697</v>
      </c>
      <c r="I17" s="11">
        <f t="shared" ref="I17:I36" ca="1" si="2">IF(ISBLANK(H17),"",H17-DATE(YEAR(NOW()),MONTH(NOW()),DAY(NOW())))</f>
        <v>1</v>
      </c>
      <c r="J17" s="12" t="str">
        <f t="shared" ca="1" si="1"/>
        <v>NOT DUE</v>
      </c>
      <c r="K17" s="24" t="s">
        <v>1403</v>
      </c>
      <c r="L17" s="15"/>
    </row>
    <row r="18" spans="1:12" ht="38.25">
      <c r="A18" s="274" t="s">
        <v>3029</v>
      </c>
      <c r="B18" s="24" t="s">
        <v>1375</v>
      </c>
      <c r="C18" s="24" t="s">
        <v>1376</v>
      </c>
      <c r="D18" s="34" t="s">
        <v>1</v>
      </c>
      <c r="E18" s="8">
        <v>43970</v>
      </c>
      <c r="F18" s="293">
        <v>44696</v>
      </c>
      <c r="G18" s="52"/>
      <c r="H18" s="10">
        <f t="shared" ref="H18:H19" si="3">F18+1</f>
        <v>44697</v>
      </c>
      <c r="I18" s="11">
        <f t="shared" ca="1" si="2"/>
        <v>1</v>
      </c>
      <c r="J18" s="12" t="str">
        <f t="shared" ca="1" si="1"/>
        <v>NOT DUE</v>
      </c>
      <c r="K18" s="24" t="s">
        <v>1404</v>
      </c>
      <c r="L18" s="15"/>
    </row>
    <row r="19" spans="1:12" ht="38.25">
      <c r="A19" s="274" t="s">
        <v>3030</v>
      </c>
      <c r="B19" s="24" t="s">
        <v>1377</v>
      </c>
      <c r="C19" s="24" t="s">
        <v>1378</v>
      </c>
      <c r="D19" s="34" t="s">
        <v>1</v>
      </c>
      <c r="E19" s="8">
        <v>43970</v>
      </c>
      <c r="F19" s="293">
        <v>44696</v>
      </c>
      <c r="G19" s="52"/>
      <c r="H19" s="10">
        <f t="shared" si="3"/>
        <v>44697</v>
      </c>
      <c r="I19" s="11">
        <f t="shared" ca="1" si="2"/>
        <v>1</v>
      </c>
      <c r="J19" s="12" t="str">
        <f t="shared" ca="1" si="1"/>
        <v>NOT DUE</v>
      </c>
      <c r="K19" s="24" t="s">
        <v>1405</v>
      </c>
      <c r="L19" s="15"/>
    </row>
    <row r="20" spans="1:12" ht="38.450000000000003" customHeight="1">
      <c r="A20" s="277" t="s">
        <v>3031</v>
      </c>
      <c r="B20" s="24" t="s">
        <v>1379</v>
      </c>
      <c r="C20" s="24" t="s">
        <v>1380</v>
      </c>
      <c r="D20" s="34" t="s">
        <v>4</v>
      </c>
      <c r="E20" s="8">
        <v>43970</v>
      </c>
      <c r="F20" s="293">
        <v>44694</v>
      </c>
      <c r="G20" s="52"/>
      <c r="H20" s="10">
        <f>F20+30</f>
        <v>44724</v>
      </c>
      <c r="I20" s="11">
        <f t="shared" ca="1" si="2"/>
        <v>28</v>
      </c>
      <c r="J20" s="12" t="str">
        <f t="shared" ca="1" si="1"/>
        <v>NOT DUE</v>
      </c>
      <c r="K20" s="24" t="s">
        <v>1406</v>
      </c>
      <c r="L20" s="15"/>
    </row>
    <row r="21" spans="1:12" ht="25.5">
      <c r="A21" s="274" t="s">
        <v>3032</v>
      </c>
      <c r="B21" s="24" t="s">
        <v>1381</v>
      </c>
      <c r="C21" s="24" t="s">
        <v>1382</v>
      </c>
      <c r="D21" s="34" t="s">
        <v>1</v>
      </c>
      <c r="E21" s="8">
        <v>43970</v>
      </c>
      <c r="F21" s="293">
        <v>44696</v>
      </c>
      <c r="G21" s="52"/>
      <c r="H21" s="10">
        <f t="shared" ref="H21:H24" si="4">F21+1</f>
        <v>44697</v>
      </c>
      <c r="I21" s="11">
        <f t="shared" ca="1" si="2"/>
        <v>1</v>
      </c>
      <c r="J21" s="12" t="str">
        <f t="shared" ca="1" si="1"/>
        <v>NOT DUE</v>
      </c>
      <c r="K21" s="24" t="s">
        <v>1407</v>
      </c>
      <c r="L21" s="15"/>
    </row>
    <row r="22" spans="1:12" ht="26.45" customHeight="1">
      <c r="A22" s="274" t="s">
        <v>3033</v>
      </c>
      <c r="B22" s="24" t="s">
        <v>1383</v>
      </c>
      <c r="C22" s="24" t="s">
        <v>1384</v>
      </c>
      <c r="D22" s="34" t="s">
        <v>1</v>
      </c>
      <c r="E22" s="8">
        <v>43970</v>
      </c>
      <c r="F22" s="293">
        <v>44696</v>
      </c>
      <c r="G22" s="52"/>
      <c r="H22" s="10">
        <f t="shared" si="4"/>
        <v>44697</v>
      </c>
      <c r="I22" s="11">
        <f t="shared" ca="1" si="2"/>
        <v>1</v>
      </c>
      <c r="J22" s="12" t="str">
        <f t="shared" ca="1" si="1"/>
        <v>NOT DUE</v>
      </c>
      <c r="K22" s="24" t="s">
        <v>1408</v>
      </c>
      <c r="L22" s="15"/>
    </row>
    <row r="23" spans="1:12" ht="26.45" customHeight="1">
      <c r="A23" s="274" t="s">
        <v>3034</v>
      </c>
      <c r="B23" s="24" t="s">
        <v>1385</v>
      </c>
      <c r="C23" s="24" t="s">
        <v>1386</v>
      </c>
      <c r="D23" s="34" t="s">
        <v>1</v>
      </c>
      <c r="E23" s="8">
        <v>43970</v>
      </c>
      <c r="F23" s="293">
        <v>44696</v>
      </c>
      <c r="G23" s="52"/>
      <c r="H23" s="10">
        <f t="shared" si="4"/>
        <v>44697</v>
      </c>
      <c r="I23" s="11">
        <f t="shared" ca="1" si="2"/>
        <v>1</v>
      </c>
      <c r="J23" s="12" t="str">
        <f t="shared" ca="1" si="1"/>
        <v>NOT DUE</v>
      </c>
      <c r="K23" s="24" t="s">
        <v>1408</v>
      </c>
      <c r="L23" s="15"/>
    </row>
    <row r="24" spans="1:12" ht="26.45" customHeight="1">
      <c r="A24" s="274" t="s">
        <v>3035</v>
      </c>
      <c r="B24" s="24" t="s">
        <v>1387</v>
      </c>
      <c r="C24" s="24" t="s">
        <v>1374</v>
      </c>
      <c r="D24" s="34" t="s">
        <v>1</v>
      </c>
      <c r="E24" s="8">
        <v>43970</v>
      </c>
      <c r="F24" s="293">
        <v>44696</v>
      </c>
      <c r="G24" s="52"/>
      <c r="H24" s="10">
        <f t="shared" si="4"/>
        <v>44697</v>
      </c>
      <c r="I24" s="11">
        <f t="shared" ca="1" si="2"/>
        <v>1</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1099</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1099</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5</v>
      </c>
      <c r="J29" s="12" t="str">
        <f t="shared" ca="1" si="1"/>
        <v>NOT DUE</v>
      </c>
      <c r="K29" s="24" t="s">
        <v>1409</v>
      </c>
      <c r="L29" s="115"/>
    </row>
    <row r="30" spans="1:12" ht="15" customHeight="1">
      <c r="A30" s="274" t="s">
        <v>3041</v>
      </c>
      <c r="B30" s="24" t="s">
        <v>1877</v>
      </c>
      <c r="C30" s="24"/>
      <c r="D30" s="34" t="s">
        <v>1</v>
      </c>
      <c r="E30" s="8">
        <v>43970</v>
      </c>
      <c r="F30" s="293">
        <v>44696</v>
      </c>
      <c r="G30" s="52"/>
      <c r="H30" s="10">
        <f t="shared" ref="H30" si="6">F30+1</f>
        <v>44697</v>
      </c>
      <c r="I30" s="11">
        <f t="shared" ca="1" si="2"/>
        <v>1</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4</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4</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4</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4</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4</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4</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zoomScaleNormal="100" workbookViewId="0">
      <selection activeCell="E10" sqref="E10"/>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1099</v>
      </c>
    </row>
    <row r="5" spans="1:12" ht="18" customHeight="1">
      <c r="A5" s="332" t="s">
        <v>77</v>
      </c>
      <c r="B5" s="332"/>
      <c r="C5" s="30" t="s">
        <v>5228</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5</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4</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1099</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4</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1099</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1099</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1099</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4</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1099</v>
      </c>
      <c r="J16" s="12" t="str">
        <f t="shared" ca="1" si="1"/>
        <v>NOT DUE</v>
      </c>
      <c r="K16" s="24"/>
      <c r="L16" s="15"/>
    </row>
    <row r="17" spans="1:12" ht="38.25">
      <c r="A17" s="274" t="s">
        <v>3058</v>
      </c>
      <c r="B17" s="24" t="s">
        <v>1373</v>
      </c>
      <c r="C17" s="24" t="s">
        <v>1374</v>
      </c>
      <c r="D17" s="34" t="s">
        <v>1</v>
      </c>
      <c r="E17" s="8">
        <v>43970</v>
      </c>
      <c r="F17" s="293">
        <v>44696</v>
      </c>
      <c r="G17" s="52"/>
      <c r="H17" s="10">
        <f>F17+1</f>
        <v>44697</v>
      </c>
      <c r="I17" s="11">
        <f t="shared" ref="I17:I34" ca="1" si="2">IF(ISBLANK(H17),"",H17-DATE(YEAR(NOW()),MONTH(NOW()),DAY(NOW())))</f>
        <v>1</v>
      </c>
      <c r="J17" s="12" t="str">
        <f t="shared" ca="1" si="1"/>
        <v>NOT DUE</v>
      </c>
      <c r="K17" s="24" t="s">
        <v>1403</v>
      </c>
      <c r="L17" s="15"/>
    </row>
    <row r="18" spans="1:12" ht="38.25">
      <c r="A18" s="274" t="s">
        <v>3059</v>
      </c>
      <c r="B18" s="24" t="s">
        <v>1375</v>
      </c>
      <c r="C18" s="24" t="s">
        <v>1376</v>
      </c>
      <c r="D18" s="34" t="s">
        <v>1</v>
      </c>
      <c r="E18" s="8">
        <v>43970</v>
      </c>
      <c r="F18" s="293">
        <v>44696</v>
      </c>
      <c r="G18" s="52"/>
      <c r="H18" s="10">
        <f t="shared" ref="H18:H19" si="3">F18+1</f>
        <v>44697</v>
      </c>
      <c r="I18" s="11">
        <f t="shared" ca="1" si="2"/>
        <v>1</v>
      </c>
      <c r="J18" s="12" t="str">
        <f t="shared" ca="1" si="1"/>
        <v>NOT DUE</v>
      </c>
      <c r="K18" s="24" t="s">
        <v>1404</v>
      </c>
      <c r="L18" s="15"/>
    </row>
    <row r="19" spans="1:12" ht="38.25">
      <c r="A19" s="274" t="s">
        <v>3060</v>
      </c>
      <c r="B19" s="24" t="s">
        <v>1377</v>
      </c>
      <c r="C19" s="24" t="s">
        <v>1378</v>
      </c>
      <c r="D19" s="34" t="s">
        <v>1</v>
      </c>
      <c r="E19" s="8">
        <v>43970</v>
      </c>
      <c r="F19" s="293">
        <v>44696</v>
      </c>
      <c r="G19" s="52"/>
      <c r="H19" s="10">
        <f t="shared" si="3"/>
        <v>44697</v>
      </c>
      <c r="I19" s="11">
        <f t="shared" ca="1" si="2"/>
        <v>1</v>
      </c>
      <c r="J19" s="12" t="str">
        <f t="shared" ca="1" si="1"/>
        <v>NOT DUE</v>
      </c>
      <c r="K19" s="24" t="s">
        <v>1405</v>
      </c>
      <c r="L19" s="15"/>
    </row>
    <row r="20" spans="1:12" ht="38.450000000000003" customHeight="1">
      <c r="A20" s="277" t="s">
        <v>3061</v>
      </c>
      <c r="B20" s="24" t="s">
        <v>1379</v>
      </c>
      <c r="C20" s="24" t="s">
        <v>1380</v>
      </c>
      <c r="D20" s="34" t="s">
        <v>4</v>
      </c>
      <c r="E20" s="8">
        <v>43970</v>
      </c>
      <c r="F20" s="293">
        <v>44687</v>
      </c>
      <c r="G20" s="52"/>
      <c r="H20" s="10">
        <f>F20+30</f>
        <v>44717</v>
      </c>
      <c r="I20" s="11">
        <f t="shared" ca="1" si="2"/>
        <v>21</v>
      </c>
      <c r="J20" s="12" t="str">
        <f t="shared" ca="1" si="1"/>
        <v>NOT DUE</v>
      </c>
      <c r="K20" s="24" t="s">
        <v>1406</v>
      </c>
      <c r="L20" s="15"/>
    </row>
    <row r="21" spans="1:12" ht="25.5">
      <c r="A21" s="274" t="s">
        <v>3062</v>
      </c>
      <c r="B21" s="24" t="s">
        <v>1381</v>
      </c>
      <c r="C21" s="24" t="s">
        <v>1382</v>
      </c>
      <c r="D21" s="34" t="s">
        <v>1</v>
      </c>
      <c r="E21" s="8">
        <v>43970</v>
      </c>
      <c r="F21" s="293">
        <v>44696</v>
      </c>
      <c r="G21" s="52"/>
      <c r="H21" s="10">
        <f t="shared" ref="H21:H24" si="4">F21+1</f>
        <v>44697</v>
      </c>
      <c r="I21" s="11">
        <f t="shared" ca="1" si="2"/>
        <v>1</v>
      </c>
      <c r="J21" s="12" t="str">
        <f t="shared" ca="1" si="1"/>
        <v>NOT DUE</v>
      </c>
      <c r="K21" s="24" t="s">
        <v>1407</v>
      </c>
      <c r="L21" s="15"/>
    </row>
    <row r="22" spans="1:12" ht="26.45" customHeight="1">
      <c r="A22" s="274" t="s">
        <v>3063</v>
      </c>
      <c r="B22" s="24" t="s">
        <v>1383</v>
      </c>
      <c r="C22" s="24" t="s">
        <v>1384</v>
      </c>
      <c r="D22" s="34" t="s">
        <v>1</v>
      </c>
      <c r="E22" s="8">
        <v>43970</v>
      </c>
      <c r="F22" s="293">
        <v>44696</v>
      </c>
      <c r="G22" s="52"/>
      <c r="H22" s="10">
        <f t="shared" si="4"/>
        <v>44697</v>
      </c>
      <c r="I22" s="11">
        <f t="shared" ca="1" si="2"/>
        <v>1</v>
      </c>
      <c r="J22" s="12" t="str">
        <f t="shared" ca="1" si="1"/>
        <v>NOT DUE</v>
      </c>
      <c r="K22" s="24" t="s">
        <v>1408</v>
      </c>
      <c r="L22" s="15"/>
    </row>
    <row r="23" spans="1:12" ht="26.45" customHeight="1">
      <c r="A23" s="274" t="s">
        <v>3064</v>
      </c>
      <c r="B23" s="24" t="s">
        <v>1385</v>
      </c>
      <c r="C23" s="24" t="s">
        <v>1386</v>
      </c>
      <c r="D23" s="34" t="s">
        <v>1</v>
      </c>
      <c r="E23" s="8">
        <v>43970</v>
      </c>
      <c r="F23" s="293">
        <v>44696</v>
      </c>
      <c r="G23" s="52"/>
      <c r="H23" s="10">
        <f t="shared" si="4"/>
        <v>44697</v>
      </c>
      <c r="I23" s="11">
        <f t="shared" ca="1" si="2"/>
        <v>1</v>
      </c>
      <c r="J23" s="12" t="str">
        <f t="shared" ca="1" si="1"/>
        <v>NOT DUE</v>
      </c>
      <c r="K23" s="24" t="s">
        <v>1408</v>
      </c>
      <c r="L23" s="15"/>
    </row>
    <row r="24" spans="1:12" ht="26.45" customHeight="1">
      <c r="A24" s="274" t="s">
        <v>3065</v>
      </c>
      <c r="B24" s="24" t="s">
        <v>1387</v>
      </c>
      <c r="C24" s="24" t="s">
        <v>1374</v>
      </c>
      <c r="D24" s="34" t="s">
        <v>1</v>
      </c>
      <c r="E24" s="8">
        <v>43970</v>
      </c>
      <c r="F24" s="293">
        <v>44696</v>
      </c>
      <c r="G24" s="52"/>
      <c r="H24" s="10">
        <f t="shared" si="4"/>
        <v>44697</v>
      </c>
      <c r="I24" s="11">
        <f t="shared" ca="1" si="2"/>
        <v>1</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1099</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1099</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5</v>
      </c>
      <c r="J27" s="12" t="str">
        <f t="shared" ca="1" si="1"/>
        <v>NOT DUE</v>
      </c>
      <c r="K27" s="24" t="s">
        <v>1409</v>
      </c>
      <c r="L27" s="115"/>
    </row>
    <row r="28" spans="1:12" ht="15" customHeight="1">
      <c r="A28" s="274" t="s">
        <v>3069</v>
      </c>
      <c r="B28" s="24" t="s">
        <v>1877</v>
      </c>
      <c r="C28" s="24"/>
      <c r="D28" s="24" t="s">
        <v>1</v>
      </c>
      <c r="E28" s="8">
        <v>43970</v>
      </c>
      <c r="F28" s="293">
        <v>44696</v>
      </c>
      <c r="G28" s="52"/>
      <c r="H28" s="10">
        <f t="shared" ref="H28" si="5">F28+1</f>
        <v>44697</v>
      </c>
      <c r="I28" s="11">
        <f t="shared" ca="1" si="2"/>
        <v>1</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4</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4</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4</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4</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4</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4</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40" zoomScaleNormal="100" workbookViewId="0">
      <selection activeCell="H44" sqref="H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16604.5</v>
      </c>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734</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734</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734</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734</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734</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5</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4</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734</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4</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734</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4</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734</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734</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4</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4</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5</v>
      </c>
      <c r="J23" s="12" t="str">
        <f t="shared" ca="1" si="2"/>
        <v>NOT DUE</v>
      </c>
      <c r="K23" s="24" t="s">
        <v>1408</v>
      </c>
      <c r="L23" s="15"/>
    </row>
    <row r="24" spans="1:12" ht="38.450000000000003" customHeight="1">
      <c r="A24" s="274" t="s">
        <v>3001</v>
      </c>
      <c r="B24" s="24" t="s">
        <v>1373</v>
      </c>
      <c r="C24" s="24" t="s">
        <v>1374</v>
      </c>
      <c r="D24" s="34" t="s">
        <v>1</v>
      </c>
      <c r="E24" s="8">
        <v>43970</v>
      </c>
      <c r="F24" s="293">
        <v>44696</v>
      </c>
      <c r="G24" s="52"/>
      <c r="H24" s="10">
        <f>F24+1</f>
        <v>44697</v>
      </c>
      <c r="I24" s="11">
        <f t="shared" ca="1" si="1"/>
        <v>1</v>
      </c>
      <c r="J24" s="12" t="str">
        <f t="shared" ca="1" si="2"/>
        <v>NOT DUE</v>
      </c>
      <c r="K24" s="24" t="s">
        <v>1408</v>
      </c>
      <c r="L24" s="15"/>
    </row>
    <row r="25" spans="1:12" ht="38.450000000000003" customHeight="1">
      <c r="A25" s="274" t="s">
        <v>3002</v>
      </c>
      <c r="B25" s="24" t="s">
        <v>1375</v>
      </c>
      <c r="C25" s="24" t="s">
        <v>1376</v>
      </c>
      <c r="D25" s="34" t="s">
        <v>1</v>
      </c>
      <c r="E25" s="8">
        <v>43970</v>
      </c>
      <c r="F25" s="293">
        <v>44696</v>
      </c>
      <c r="G25" s="52"/>
      <c r="H25" s="10">
        <f t="shared" ref="H25:H26" si="4">F25+1</f>
        <v>44697</v>
      </c>
      <c r="I25" s="11">
        <f t="shared" ca="1" si="1"/>
        <v>1</v>
      </c>
      <c r="J25" s="12" t="str">
        <f t="shared" ca="1" si="2"/>
        <v>NOT DUE</v>
      </c>
      <c r="K25" s="24" t="s">
        <v>1408</v>
      </c>
      <c r="L25" s="15"/>
    </row>
    <row r="26" spans="1:12" ht="38.450000000000003" customHeight="1">
      <c r="A26" s="274" t="s">
        <v>3003</v>
      </c>
      <c r="B26" s="24" t="s">
        <v>1377</v>
      </c>
      <c r="C26" s="24" t="s">
        <v>1378</v>
      </c>
      <c r="D26" s="34" t="s">
        <v>1</v>
      </c>
      <c r="E26" s="8">
        <v>43970</v>
      </c>
      <c r="F26" s="293">
        <v>44696</v>
      </c>
      <c r="G26" s="52"/>
      <c r="H26" s="10">
        <f t="shared" si="4"/>
        <v>44697</v>
      </c>
      <c r="I26" s="11">
        <f t="shared" ca="1" si="1"/>
        <v>1</v>
      </c>
      <c r="J26" s="12" t="str">
        <f t="shared" ca="1" si="2"/>
        <v>NOT DUE</v>
      </c>
      <c r="K26" s="24"/>
      <c r="L26" s="15"/>
    </row>
    <row r="27" spans="1:12" ht="38.450000000000003" customHeight="1">
      <c r="A27" s="277" t="s">
        <v>3004</v>
      </c>
      <c r="B27" s="24" t="s">
        <v>1379</v>
      </c>
      <c r="C27" s="24" t="s">
        <v>1380</v>
      </c>
      <c r="D27" s="34" t="s">
        <v>4</v>
      </c>
      <c r="E27" s="8">
        <v>43970</v>
      </c>
      <c r="F27" s="293">
        <v>44694</v>
      </c>
      <c r="G27" s="52"/>
      <c r="H27" s="10">
        <f>F27+30</f>
        <v>44724</v>
      </c>
      <c r="I27" s="11">
        <f t="shared" ca="1" si="1"/>
        <v>28</v>
      </c>
      <c r="J27" s="12" t="str">
        <f t="shared" ca="1" si="2"/>
        <v>NOT DUE</v>
      </c>
      <c r="K27" s="24" t="s">
        <v>1409</v>
      </c>
      <c r="L27" s="15"/>
    </row>
    <row r="28" spans="1:12" ht="26.45" customHeight="1">
      <c r="A28" s="274" t="s">
        <v>3005</v>
      </c>
      <c r="B28" s="24" t="s">
        <v>1381</v>
      </c>
      <c r="C28" s="24" t="s">
        <v>1382</v>
      </c>
      <c r="D28" s="34" t="s">
        <v>1</v>
      </c>
      <c r="E28" s="8">
        <v>43970</v>
      </c>
      <c r="F28" s="293">
        <v>44696</v>
      </c>
      <c r="G28" s="52"/>
      <c r="H28" s="10">
        <f>F28+1</f>
        <v>44697</v>
      </c>
      <c r="I28" s="11">
        <f t="shared" ca="1" si="1"/>
        <v>1</v>
      </c>
      <c r="J28" s="12" t="str">
        <f t="shared" ca="1" si="2"/>
        <v>NOT DUE</v>
      </c>
      <c r="K28" s="24" t="s">
        <v>1409</v>
      </c>
      <c r="L28" s="15"/>
    </row>
    <row r="29" spans="1:12" ht="26.45" customHeight="1">
      <c r="A29" s="274" t="s">
        <v>3006</v>
      </c>
      <c r="B29" s="24" t="s">
        <v>1383</v>
      </c>
      <c r="C29" s="24" t="s">
        <v>1384</v>
      </c>
      <c r="D29" s="34" t="s">
        <v>1</v>
      </c>
      <c r="E29" s="8">
        <v>43970</v>
      </c>
      <c r="F29" s="293">
        <v>44696</v>
      </c>
      <c r="G29" s="52"/>
      <c r="H29" s="10">
        <f t="shared" ref="H29:H31" si="5">F29+1</f>
        <v>44697</v>
      </c>
      <c r="I29" s="11">
        <f t="shared" ca="1" si="1"/>
        <v>1</v>
      </c>
      <c r="J29" s="12" t="str">
        <f t="shared" ca="1" si="2"/>
        <v>NOT DUE</v>
      </c>
      <c r="K29" s="24" t="s">
        <v>1409</v>
      </c>
      <c r="L29" s="15"/>
    </row>
    <row r="30" spans="1:12" ht="26.45" customHeight="1">
      <c r="A30" s="274" t="s">
        <v>3007</v>
      </c>
      <c r="B30" s="24" t="s">
        <v>1385</v>
      </c>
      <c r="C30" s="24" t="s">
        <v>1386</v>
      </c>
      <c r="D30" s="34" t="s">
        <v>1</v>
      </c>
      <c r="E30" s="8">
        <v>43970</v>
      </c>
      <c r="F30" s="293">
        <v>44696</v>
      </c>
      <c r="G30" s="52"/>
      <c r="H30" s="10">
        <f t="shared" si="5"/>
        <v>44697</v>
      </c>
      <c r="I30" s="11">
        <f t="shared" ca="1" si="1"/>
        <v>1</v>
      </c>
      <c r="J30" s="12" t="str">
        <f t="shared" ca="1" si="2"/>
        <v>NOT DUE</v>
      </c>
      <c r="K30" s="24" t="s">
        <v>1410</v>
      </c>
      <c r="L30" s="15"/>
    </row>
    <row r="31" spans="1:12" ht="26.45" customHeight="1">
      <c r="A31" s="274" t="s">
        <v>3008</v>
      </c>
      <c r="B31" s="24" t="s">
        <v>1387</v>
      </c>
      <c r="C31" s="24" t="s">
        <v>1374</v>
      </c>
      <c r="D31" s="34" t="s">
        <v>1</v>
      </c>
      <c r="E31" s="8">
        <v>43970</v>
      </c>
      <c r="F31" s="293">
        <v>44696</v>
      </c>
      <c r="G31" s="52"/>
      <c r="H31" s="10">
        <f t="shared" si="5"/>
        <v>44697</v>
      </c>
      <c r="I31" s="11">
        <f t="shared" ca="1" si="1"/>
        <v>1</v>
      </c>
      <c r="J31" s="12" t="str">
        <f t="shared" ca="1" si="2"/>
        <v>NOT 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5</v>
      </c>
      <c r="J32" s="12" t="str">
        <f t="shared" ca="1" si="2"/>
        <v>NOT DUE</v>
      </c>
      <c r="K32" s="24" t="s">
        <v>1410</v>
      </c>
      <c r="L32" s="15"/>
    </row>
    <row r="33" spans="1:12" ht="26.45" customHeight="1">
      <c r="A33" s="12" t="s">
        <v>3010</v>
      </c>
      <c r="B33" s="24" t="s">
        <v>1390</v>
      </c>
      <c r="C33" s="24" t="s">
        <v>1389</v>
      </c>
      <c r="D33" s="34" t="s">
        <v>4</v>
      </c>
      <c r="E33" s="8">
        <v>43970</v>
      </c>
      <c r="F33" s="293">
        <v>44687</v>
      </c>
      <c r="G33" s="52"/>
      <c r="H33" s="10">
        <f>F33+30</f>
        <v>44717</v>
      </c>
      <c r="I33" s="11">
        <f t="shared" ca="1" si="1"/>
        <v>21</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734</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734</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5</v>
      </c>
      <c r="J36" s="12" t="str">
        <f t="shared" ca="1" si="2"/>
        <v>NOT DUE</v>
      </c>
      <c r="K36" s="24" t="s">
        <v>1411</v>
      </c>
      <c r="L36" s="32"/>
    </row>
    <row r="37" spans="1:12" ht="15.75" customHeight="1">
      <c r="A37" s="274" t="s">
        <v>3014</v>
      </c>
      <c r="B37" s="24" t="s">
        <v>1877</v>
      </c>
      <c r="C37" s="24"/>
      <c r="D37" s="34" t="s">
        <v>1</v>
      </c>
      <c r="E37" s="8">
        <v>43970</v>
      </c>
      <c r="F37" s="293">
        <v>44696</v>
      </c>
      <c r="G37" s="52"/>
      <c r="H37" s="10">
        <f>F37+1</f>
        <v>44697</v>
      </c>
      <c r="I37" s="11">
        <f t="shared" ca="1" si="1"/>
        <v>1</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4</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4</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4</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4</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4</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4</v>
      </c>
      <c r="J43" s="12" t="str">
        <f t="shared" ca="1" si="2"/>
        <v>NOT DUE</v>
      </c>
      <c r="K43" s="24"/>
      <c r="L43" s="15"/>
    </row>
    <row r="44" spans="1:12" ht="26.25" customHeight="1">
      <c r="A44" s="277" t="s">
        <v>3763</v>
      </c>
      <c r="B44" s="24" t="s">
        <v>3885</v>
      </c>
      <c r="C44" s="24" t="s">
        <v>3886</v>
      </c>
      <c r="D44" s="34" t="s">
        <v>4</v>
      </c>
      <c r="E44" s="8">
        <v>43970</v>
      </c>
      <c r="F44" s="293">
        <v>44694</v>
      </c>
      <c r="G44" s="52"/>
      <c r="H44" s="10">
        <f>F44+30</f>
        <v>44724</v>
      </c>
      <c r="I44" s="11">
        <f t="shared" ca="1" si="1"/>
        <v>28</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734</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734</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734</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734</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5</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4</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734</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4</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734</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4</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734</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734</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734</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4</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4</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5</v>
      </c>
      <c r="J23" s="12" t="str">
        <f t="shared" ca="1" si="1"/>
        <v>NOT DUE</v>
      </c>
      <c r="K23" s="24" t="s">
        <v>1408</v>
      </c>
      <c r="L23" s="15"/>
    </row>
    <row r="24" spans="1:12" ht="38.450000000000003" customHeight="1">
      <c r="A24" s="274" t="s">
        <v>2968</v>
      </c>
      <c r="B24" s="24" t="s">
        <v>1373</v>
      </c>
      <c r="C24" s="24" t="s">
        <v>1374</v>
      </c>
      <c r="D24" s="34" t="s">
        <v>1</v>
      </c>
      <c r="E24" s="8">
        <v>43970</v>
      </c>
      <c r="F24" s="293">
        <v>44696</v>
      </c>
      <c r="G24" s="52"/>
      <c r="H24" s="10">
        <f>F24+1</f>
        <v>44697</v>
      </c>
      <c r="I24" s="11">
        <f t="shared" ca="1" si="0"/>
        <v>1</v>
      </c>
      <c r="J24" s="12" t="str">
        <f t="shared" ca="1" si="1"/>
        <v>NOT DUE</v>
      </c>
      <c r="K24" s="24" t="s">
        <v>1408</v>
      </c>
      <c r="L24" s="15"/>
    </row>
    <row r="25" spans="1:12" ht="38.450000000000003" customHeight="1">
      <c r="A25" s="274" t="s">
        <v>2969</v>
      </c>
      <c r="B25" s="24" t="s">
        <v>1375</v>
      </c>
      <c r="C25" s="24" t="s">
        <v>1376</v>
      </c>
      <c r="D25" s="34" t="s">
        <v>1</v>
      </c>
      <c r="E25" s="8">
        <v>43970</v>
      </c>
      <c r="F25" s="293">
        <v>44696</v>
      </c>
      <c r="G25" s="52"/>
      <c r="H25" s="10">
        <f t="shared" ref="H25:H26" si="3">F25+1</f>
        <v>44697</v>
      </c>
      <c r="I25" s="11">
        <f t="shared" ca="1" si="0"/>
        <v>1</v>
      </c>
      <c r="J25" s="12" t="str">
        <f t="shared" ca="1" si="1"/>
        <v>NOT DUE</v>
      </c>
      <c r="K25" s="24" t="s">
        <v>1408</v>
      </c>
      <c r="L25" s="15"/>
    </row>
    <row r="26" spans="1:12" ht="38.450000000000003" customHeight="1">
      <c r="A26" s="274" t="s">
        <v>2970</v>
      </c>
      <c r="B26" s="24" t="s">
        <v>1377</v>
      </c>
      <c r="C26" s="24" t="s">
        <v>1378</v>
      </c>
      <c r="D26" s="34" t="s">
        <v>1</v>
      </c>
      <c r="E26" s="8">
        <v>43970</v>
      </c>
      <c r="F26" s="293">
        <v>44696</v>
      </c>
      <c r="G26" s="52"/>
      <c r="H26" s="10">
        <f t="shared" si="3"/>
        <v>44697</v>
      </c>
      <c r="I26" s="11">
        <f t="shared" ca="1" si="0"/>
        <v>1</v>
      </c>
      <c r="J26" s="12" t="str">
        <f t="shared" ca="1" si="1"/>
        <v>NOT DUE</v>
      </c>
      <c r="K26" s="24"/>
      <c r="L26" s="15"/>
    </row>
    <row r="27" spans="1:12" ht="38.450000000000003" customHeight="1">
      <c r="A27" s="277" t="s">
        <v>2971</v>
      </c>
      <c r="B27" s="24" t="s">
        <v>1379</v>
      </c>
      <c r="C27" s="24" t="s">
        <v>1380</v>
      </c>
      <c r="D27" s="34" t="s">
        <v>4</v>
      </c>
      <c r="E27" s="8">
        <v>43970</v>
      </c>
      <c r="F27" s="293">
        <v>44679</v>
      </c>
      <c r="G27" s="52"/>
      <c r="H27" s="10">
        <f>F27+30</f>
        <v>44709</v>
      </c>
      <c r="I27" s="11">
        <f t="shared" ca="1" si="0"/>
        <v>13</v>
      </c>
      <c r="J27" s="12" t="str">
        <f t="shared" ca="1" si="1"/>
        <v>NOT DUE</v>
      </c>
      <c r="K27" s="24" t="s">
        <v>1409</v>
      </c>
      <c r="L27" s="15"/>
    </row>
    <row r="28" spans="1:12" ht="26.45" customHeight="1">
      <c r="A28" s="274" t="s">
        <v>2972</v>
      </c>
      <c r="B28" s="24" t="s">
        <v>1381</v>
      </c>
      <c r="C28" s="24" t="s">
        <v>1382</v>
      </c>
      <c r="D28" s="34" t="s">
        <v>1</v>
      </c>
      <c r="E28" s="8">
        <v>43970</v>
      </c>
      <c r="F28" s="293">
        <v>44696</v>
      </c>
      <c r="G28" s="52"/>
      <c r="H28" s="10">
        <f>F28+1</f>
        <v>44697</v>
      </c>
      <c r="I28" s="11">
        <f t="shared" ca="1" si="0"/>
        <v>1</v>
      </c>
      <c r="J28" s="12" t="str">
        <f t="shared" ca="1" si="1"/>
        <v>NOT DUE</v>
      </c>
      <c r="K28" s="24" t="s">
        <v>1409</v>
      </c>
      <c r="L28" s="15"/>
    </row>
    <row r="29" spans="1:12" ht="26.45" customHeight="1">
      <c r="A29" s="274" t="s">
        <v>2973</v>
      </c>
      <c r="B29" s="24" t="s">
        <v>1383</v>
      </c>
      <c r="C29" s="24" t="s">
        <v>1384</v>
      </c>
      <c r="D29" s="34" t="s">
        <v>1</v>
      </c>
      <c r="E29" s="8">
        <v>43970</v>
      </c>
      <c r="F29" s="293">
        <v>44696</v>
      </c>
      <c r="G29" s="52"/>
      <c r="H29" s="10">
        <f t="shared" ref="H29:H31" si="4">F29+1</f>
        <v>44697</v>
      </c>
      <c r="I29" s="11">
        <f t="shared" ca="1" si="0"/>
        <v>1</v>
      </c>
      <c r="J29" s="12" t="str">
        <f t="shared" ca="1" si="1"/>
        <v>NOT DUE</v>
      </c>
      <c r="K29" s="24" t="s">
        <v>1409</v>
      </c>
      <c r="L29" s="15"/>
    </row>
    <row r="30" spans="1:12" ht="26.45" customHeight="1">
      <c r="A30" s="274" t="s">
        <v>2974</v>
      </c>
      <c r="B30" s="24" t="s">
        <v>1385</v>
      </c>
      <c r="C30" s="24" t="s">
        <v>1386</v>
      </c>
      <c r="D30" s="34" t="s">
        <v>1</v>
      </c>
      <c r="E30" s="8">
        <v>43970</v>
      </c>
      <c r="F30" s="293">
        <v>44696</v>
      </c>
      <c r="G30" s="52"/>
      <c r="H30" s="10">
        <f t="shared" si="4"/>
        <v>44697</v>
      </c>
      <c r="I30" s="11">
        <f t="shared" ca="1" si="0"/>
        <v>1</v>
      </c>
      <c r="J30" s="12" t="str">
        <f t="shared" ca="1" si="1"/>
        <v>NOT DUE</v>
      </c>
      <c r="K30" s="24" t="s">
        <v>1410</v>
      </c>
      <c r="L30" s="15"/>
    </row>
    <row r="31" spans="1:12" ht="26.45" customHeight="1">
      <c r="A31" s="274" t="s">
        <v>2975</v>
      </c>
      <c r="B31" s="24" t="s">
        <v>1387</v>
      </c>
      <c r="C31" s="24" t="s">
        <v>1374</v>
      </c>
      <c r="D31" s="34" t="s">
        <v>1</v>
      </c>
      <c r="E31" s="8">
        <v>43970</v>
      </c>
      <c r="F31" s="293">
        <v>44696</v>
      </c>
      <c r="G31" s="52"/>
      <c r="H31" s="10">
        <f t="shared" si="4"/>
        <v>44697</v>
      </c>
      <c r="I31" s="11">
        <f t="shared" ca="1" si="0"/>
        <v>1</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734</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734</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5</v>
      </c>
      <c r="J34" s="12" t="str">
        <f t="shared" ca="1" si="1"/>
        <v>NOT DUE</v>
      </c>
      <c r="K34" s="24" t="s">
        <v>1411</v>
      </c>
      <c r="L34" s="115"/>
    </row>
    <row r="35" spans="1:12" ht="15.75" customHeight="1">
      <c r="A35" s="274" t="s">
        <v>2979</v>
      </c>
      <c r="B35" s="24" t="s">
        <v>1877</v>
      </c>
      <c r="C35" s="24"/>
      <c r="D35" s="34" t="s">
        <v>1</v>
      </c>
      <c r="E35" s="8">
        <v>43970</v>
      </c>
      <c r="F35" s="293">
        <v>44696</v>
      </c>
      <c r="G35" s="52"/>
      <c r="H35" s="10">
        <f>F35+1</f>
        <v>44697</v>
      </c>
      <c r="I35" s="11">
        <f t="shared" ca="1" si="0"/>
        <v>1</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4</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4</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4</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4</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4</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4</v>
      </c>
      <c r="J41" s="12" t="str">
        <f t="shared" ca="1" si="1"/>
        <v>NOT DUE</v>
      </c>
      <c r="K41" s="24"/>
      <c r="L41" s="15"/>
    </row>
    <row r="42" spans="1:12" ht="27.75" customHeight="1">
      <c r="A42" s="277" t="s">
        <v>3761</v>
      </c>
      <c r="B42" s="24" t="s">
        <v>3885</v>
      </c>
      <c r="C42" s="24" t="s">
        <v>3886</v>
      </c>
      <c r="D42" s="34" t="s">
        <v>4</v>
      </c>
      <c r="E42" s="8">
        <v>43970</v>
      </c>
      <c r="F42" s="293">
        <v>44687</v>
      </c>
      <c r="G42" s="52"/>
      <c r="H42" s="10">
        <f>F42+30</f>
        <v>44717</v>
      </c>
      <c r="I42" s="11">
        <f t="shared" ca="1" si="0"/>
        <v>21</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1"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734</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734</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734</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734</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5</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4</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734</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4</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734</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4</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734</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734</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4</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4</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5</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5</v>
      </c>
      <c r="J23" s="12" t="str">
        <f t="shared" ca="1" si="1"/>
        <v>NOT DUE</v>
      </c>
      <c r="K23" s="24" t="s">
        <v>1408</v>
      </c>
      <c r="L23" s="15"/>
    </row>
    <row r="24" spans="1:12" ht="38.450000000000003" customHeight="1">
      <c r="A24" s="274" t="s">
        <v>2935</v>
      </c>
      <c r="B24" s="24" t="s">
        <v>1373</v>
      </c>
      <c r="C24" s="24" t="s">
        <v>1374</v>
      </c>
      <c r="D24" s="34" t="s">
        <v>1</v>
      </c>
      <c r="E24" s="8">
        <v>43970</v>
      </c>
      <c r="F24" s="293">
        <v>44696</v>
      </c>
      <c r="G24" s="52"/>
      <c r="H24" s="10">
        <f>F24+1</f>
        <v>44697</v>
      </c>
      <c r="I24" s="11">
        <f t="shared" ca="1" si="0"/>
        <v>1</v>
      </c>
      <c r="J24" s="12" t="str">
        <f t="shared" ca="1" si="1"/>
        <v>NOT DUE</v>
      </c>
      <c r="K24" s="24" t="s">
        <v>1408</v>
      </c>
      <c r="L24" s="15"/>
    </row>
    <row r="25" spans="1:12" ht="38.450000000000003" customHeight="1">
      <c r="A25" s="274" t="s">
        <v>2936</v>
      </c>
      <c r="B25" s="24" t="s">
        <v>1375</v>
      </c>
      <c r="C25" s="24" t="s">
        <v>1376</v>
      </c>
      <c r="D25" s="34" t="s">
        <v>1</v>
      </c>
      <c r="E25" s="8">
        <v>43970</v>
      </c>
      <c r="F25" s="293">
        <v>44696</v>
      </c>
      <c r="G25" s="52"/>
      <c r="H25" s="10">
        <f t="shared" ref="H25:H26" si="4">F25+1</f>
        <v>44697</v>
      </c>
      <c r="I25" s="11">
        <f t="shared" ca="1" si="0"/>
        <v>1</v>
      </c>
      <c r="J25" s="12" t="str">
        <f t="shared" ca="1" si="1"/>
        <v>NOT DUE</v>
      </c>
      <c r="K25" s="24" t="s">
        <v>1408</v>
      </c>
      <c r="L25" s="15"/>
    </row>
    <row r="26" spans="1:12" ht="38.450000000000003" customHeight="1">
      <c r="A26" s="274" t="s">
        <v>2937</v>
      </c>
      <c r="B26" s="24" t="s">
        <v>1377</v>
      </c>
      <c r="C26" s="24" t="s">
        <v>1378</v>
      </c>
      <c r="D26" s="34" t="s">
        <v>1</v>
      </c>
      <c r="E26" s="8">
        <v>43970</v>
      </c>
      <c r="F26" s="293">
        <v>44696</v>
      </c>
      <c r="G26" s="52"/>
      <c r="H26" s="10">
        <f t="shared" si="4"/>
        <v>44697</v>
      </c>
      <c r="I26" s="11">
        <f t="shared" ca="1" si="0"/>
        <v>1</v>
      </c>
      <c r="J26" s="12" t="str">
        <f t="shared" ca="1" si="1"/>
        <v>NOT DUE</v>
      </c>
      <c r="K26" s="24"/>
      <c r="L26" s="15"/>
    </row>
    <row r="27" spans="1:12" ht="38.450000000000003" customHeight="1">
      <c r="A27" s="277" t="s">
        <v>2938</v>
      </c>
      <c r="B27" s="24" t="s">
        <v>1379</v>
      </c>
      <c r="C27" s="24" t="s">
        <v>1380</v>
      </c>
      <c r="D27" s="34" t="s">
        <v>4</v>
      </c>
      <c r="E27" s="8">
        <v>43970</v>
      </c>
      <c r="F27" s="293">
        <v>44687</v>
      </c>
      <c r="G27" s="52"/>
      <c r="H27" s="10">
        <f>F27+30</f>
        <v>44717</v>
      </c>
      <c r="I27" s="11">
        <f t="shared" ca="1" si="0"/>
        <v>21</v>
      </c>
      <c r="J27" s="12" t="str">
        <f t="shared" ca="1" si="1"/>
        <v>NOT DUE</v>
      </c>
      <c r="K27" s="24" t="s">
        <v>1409</v>
      </c>
      <c r="L27" s="15"/>
    </row>
    <row r="28" spans="1:12" ht="26.45" customHeight="1">
      <c r="A28" s="274" t="s">
        <v>2939</v>
      </c>
      <c r="B28" s="24" t="s">
        <v>1381</v>
      </c>
      <c r="C28" s="24" t="s">
        <v>1382</v>
      </c>
      <c r="D28" s="34" t="s">
        <v>1</v>
      </c>
      <c r="E28" s="8">
        <v>43970</v>
      </c>
      <c r="F28" s="293">
        <v>44696</v>
      </c>
      <c r="G28" s="52"/>
      <c r="H28" s="10">
        <f>F28+1</f>
        <v>44697</v>
      </c>
      <c r="I28" s="11">
        <f t="shared" ca="1" si="0"/>
        <v>1</v>
      </c>
      <c r="J28" s="12" t="str">
        <f t="shared" ca="1" si="1"/>
        <v>NOT DUE</v>
      </c>
      <c r="K28" s="24" t="s">
        <v>1409</v>
      </c>
      <c r="L28" s="15"/>
    </row>
    <row r="29" spans="1:12" ht="26.45" customHeight="1">
      <c r="A29" s="274" t="s">
        <v>2940</v>
      </c>
      <c r="B29" s="24" t="s">
        <v>1383</v>
      </c>
      <c r="C29" s="24" t="s">
        <v>1384</v>
      </c>
      <c r="D29" s="34" t="s">
        <v>1</v>
      </c>
      <c r="E29" s="8">
        <v>43970</v>
      </c>
      <c r="F29" s="293">
        <v>44696</v>
      </c>
      <c r="G29" s="52"/>
      <c r="H29" s="10">
        <f t="shared" ref="H29:H31" si="5">F29+1</f>
        <v>44697</v>
      </c>
      <c r="I29" s="11">
        <f t="shared" ca="1" si="0"/>
        <v>1</v>
      </c>
      <c r="J29" s="12" t="str">
        <f t="shared" ca="1" si="1"/>
        <v>NOT DUE</v>
      </c>
      <c r="K29" s="24" t="s">
        <v>1409</v>
      </c>
      <c r="L29" s="15"/>
    </row>
    <row r="30" spans="1:12" ht="26.45" customHeight="1">
      <c r="A30" s="274" t="s">
        <v>2941</v>
      </c>
      <c r="B30" s="24" t="s">
        <v>1385</v>
      </c>
      <c r="C30" s="24" t="s">
        <v>1386</v>
      </c>
      <c r="D30" s="34" t="s">
        <v>1</v>
      </c>
      <c r="E30" s="8">
        <v>43970</v>
      </c>
      <c r="F30" s="293">
        <v>44696</v>
      </c>
      <c r="G30" s="52"/>
      <c r="H30" s="10">
        <f t="shared" si="5"/>
        <v>44697</v>
      </c>
      <c r="I30" s="11">
        <f t="shared" ca="1" si="0"/>
        <v>1</v>
      </c>
      <c r="J30" s="12" t="str">
        <f t="shared" ca="1" si="1"/>
        <v>NOT DUE</v>
      </c>
      <c r="K30" s="24" t="s">
        <v>1410</v>
      </c>
      <c r="L30" s="15"/>
    </row>
    <row r="31" spans="1:12" ht="26.45" customHeight="1">
      <c r="A31" s="274" t="s">
        <v>2942</v>
      </c>
      <c r="B31" s="24" t="s">
        <v>1387</v>
      </c>
      <c r="C31" s="24" t="s">
        <v>1374</v>
      </c>
      <c r="D31" s="34" t="s">
        <v>1</v>
      </c>
      <c r="E31" s="8">
        <v>43970</v>
      </c>
      <c r="F31" s="293">
        <v>44696</v>
      </c>
      <c r="G31" s="52"/>
      <c r="H31" s="10">
        <f t="shared" si="5"/>
        <v>44697</v>
      </c>
      <c r="I31" s="11">
        <f t="shared" ca="1" si="0"/>
        <v>1</v>
      </c>
      <c r="J31" s="12" t="str">
        <f t="shared" ca="1" si="1"/>
        <v>NOT 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5</v>
      </c>
      <c r="J32" s="12" t="str">
        <f t="shared" ca="1" si="1"/>
        <v>NOT DUE</v>
      </c>
      <c r="K32" s="24" t="s">
        <v>1410</v>
      </c>
      <c r="L32" s="15"/>
    </row>
    <row r="33" spans="1:12" ht="26.45" customHeight="1">
      <c r="A33" s="277" t="s">
        <v>2944</v>
      </c>
      <c r="B33" s="24" t="s">
        <v>1390</v>
      </c>
      <c r="C33" s="24"/>
      <c r="D33" s="34" t="s">
        <v>4</v>
      </c>
      <c r="E33" s="8">
        <v>43970</v>
      </c>
      <c r="F33" s="293">
        <v>44687</v>
      </c>
      <c r="G33" s="52"/>
      <c r="H33" s="10">
        <f>F33+30</f>
        <v>44717</v>
      </c>
      <c r="I33" s="11">
        <f t="shared" ca="1" si="0"/>
        <v>21</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734</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734</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5</v>
      </c>
      <c r="J36" s="12" t="str">
        <f t="shared" ca="1" si="1"/>
        <v>NOT DUE</v>
      </c>
      <c r="K36" s="24" t="s">
        <v>1411</v>
      </c>
      <c r="L36" s="115"/>
    </row>
    <row r="37" spans="1:12" ht="15.75" customHeight="1">
      <c r="A37" s="274" t="s">
        <v>2948</v>
      </c>
      <c r="B37" s="24" t="s">
        <v>1877</v>
      </c>
      <c r="C37" s="24"/>
      <c r="D37" s="34" t="s">
        <v>1</v>
      </c>
      <c r="E37" s="8">
        <v>43970</v>
      </c>
      <c r="F37" s="293">
        <v>44696</v>
      </c>
      <c r="G37" s="52"/>
      <c r="H37" s="10">
        <f>F37+1</f>
        <v>44697</v>
      </c>
      <c r="I37" s="11">
        <f t="shared" ca="1" si="0"/>
        <v>1</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4</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4</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4</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4</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4</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4</v>
      </c>
      <c r="J43" s="12" t="str">
        <f t="shared" ca="1" si="1"/>
        <v>NOT DUE</v>
      </c>
      <c r="K43" s="24"/>
      <c r="L43" s="15"/>
    </row>
    <row r="44" spans="1:12" ht="27" customHeight="1">
      <c r="A44" s="277" t="s">
        <v>3888</v>
      </c>
      <c r="B44" s="24" t="s">
        <v>3885</v>
      </c>
      <c r="C44" s="24" t="s">
        <v>3886</v>
      </c>
      <c r="D44" s="34" t="s">
        <v>4</v>
      </c>
      <c r="E44" s="8">
        <v>43970</v>
      </c>
      <c r="F44" s="293">
        <v>44687</v>
      </c>
      <c r="G44" s="52"/>
      <c r="H44" s="10">
        <f>F44+30</f>
        <v>44717</v>
      </c>
      <c r="I44" s="11">
        <f t="shared" ca="1" si="0"/>
        <v>21</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topLeftCell="A43" zoomScaleNormal="100" workbookViewId="0">
      <selection activeCell="G13" sqref="G1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8482.7999999999993</v>
      </c>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45175.883333333331</v>
      </c>
      <c r="I8" s="18">
        <f t="shared" ref="I8:I19" si="0">D8-($F$4-G8)</f>
        <v>11517.2</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44711.091666666667</v>
      </c>
      <c r="I9" s="18">
        <f t="shared" si="0"/>
        <v>362.20000000000073</v>
      </c>
      <c r="J9" s="12" t="str">
        <f t="shared" si="1"/>
        <v>NOT DUE</v>
      </c>
      <c r="K9" s="24"/>
      <c r="L9" s="15"/>
    </row>
    <row r="10" spans="1:12">
      <c r="A10" s="12" t="s">
        <v>2889</v>
      </c>
      <c r="B10" s="24" t="s">
        <v>1864</v>
      </c>
      <c r="C10" s="24" t="s">
        <v>1919</v>
      </c>
      <c r="D10" s="34">
        <v>8000</v>
      </c>
      <c r="E10" s="8">
        <v>43970</v>
      </c>
      <c r="F10" s="8">
        <v>44590</v>
      </c>
      <c r="G10" s="20">
        <v>8000</v>
      </c>
      <c r="H10" s="17">
        <f>IF(I10&lt;=8000,$F$5+(I10/24),"error")</f>
        <v>45009.216666666667</v>
      </c>
      <c r="I10" s="18">
        <f t="shared" si="0"/>
        <v>7517.2000000000007</v>
      </c>
      <c r="J10" s="12" t="str">
        <f t="shared" si="1"/>
        <v>NOT DUE</v>
      </c>
      <c r="K10" s="24"/>
      <c r="L10" s="115"/>
    </row>
    <row r="11" spans="1:12">
      <c r="A11" s="12" t="s">
        <v>2890</v>
      </c>
      <c r="B11" s="24" t="s">
        <v>1864</v>
      </c>
      <c r="C11" s="24" t="s">
        <v>1920</v>
      </c>
      <c r="D11" s="34">
        <v>20000</v>
      </c>
      <c r="E11" s="8">
        <v>43970</v>
      </c>
      <c r="F11" s="8">
        <v>43970</v>
      </c>
      <c r="G11" s="20">
        <v>0</v>
      </c>
      <c r="H11" s="17">
        <f>IF(I11&lt;=20000,$F$5+(I11/24),"error")</f>
        <v>45175.883333333331</v>
      </c>
      <c r="I11" s="18">
        <f t="shared" si="0"/>
        <v>11517.2</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45009.216666666667</v>
      </c>
      <c r="I12" s="18">
        <f t="shared" si="0"/>
        <v>7517.2000000000007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45175.883333333331</v>
      </c>
      <c r="I13" s="18">
        <f t="shared" si="0"/>
        <v>11517.2</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45009.216666666667</v>
      </c>
      <c r="I14" s="18">
        <f t="shared" si="0"/>
        <v>7517.2000000000007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45009.216666666667</v>
      </c>
      <c r="I15" s="18">
        <f t="shared" si="0"/>
        <v>7517.2000000000007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45009.216666666667</v>
      </c>
      <c r="I16" s="18">
        <f t="shared" si="0"/>
        <v>7517.2000000000007</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44711.091666666667</v>
      </c>
      <c r="I17" s="18">
        <f t="shared" si="0"/>
        <v>362.20000000000073</v>
      </c>
      <c r="J17" s="12" t="str">
        <f t="shared" si="1"/>
        <v>NOT DUE</v>
      </c>
      <c r="K17" s="24" t="s">
        <v>1935</v>
      </c>
      <c r="L17" s="115"/>
    </row>
    <row r="18" spans="1:12">
      <c r="A18" s="12" t="s">
        <v>2897</v>
      </c>
      <c r="B18" s="24" t="s">
        <v>3764</v>
      </c>
      <c r="C18" s="24" t="s">
        <v>1930</v>
      </c>
      <c r="D18" s="34">
        <v>8000</v>
      </c>
      <c r="E18" s="8">
        <v>43970</v>
      </c>
      <c r="F18" s="8">
        <v>44590</v>
      </c>
      <c r="G18" s="20">
        <v>8000</v>
      </c>
      <c r="H18" s="17">
        <f t="shared" si="2"/>
        <v>45009.216666666667</v>
      </c>
      <c r="I18" s="18">
        <f t="shared" si="0"/>
        <v>7517.2000000000007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45009.216666666667</v>
      </c>
      <c r="I19" s="18">
        <f t="shared" si="0"/>
        <v>7517.2000000000007</v>
      </c>
      <c r="J19" s="12" t="str">
        <f t="shared" si="1"/>
        <v>NOT DUE</v>
      </c>
      <c r="K19" s="24"/>
      <c r="L19" s="15"/>
    </row>
    <row r="20" spans="1:12" ht="38.25">
      <c r="A20" s="274" t="s">
        <v>2899</v>
      </c>
      <c r="B20" s="24" t="s">
        <v>1373</v>
      </c>
      <c r="C20" s="24" t="s">
        <v>1374</v>
      </c>
      <c r="D20" s="34" t="s">
        <v>1</v>
      </c>
      <c r="E20" s="8">
        <v>43970</v>
      </c>
      <c r="F20" s="293">
        <v>44696</v>
      </c>
      <c r="G20" s="52"/>
      <c r="H20" s="10">
        <f>F20+1</f>
        <v>44697</v>
      </c>
      <c r="I20" s="11">
        <f t="shared" ref="I20:I40" ca="1" si="3">IF(ISBLANK(H20),"",H20-DATE(YEAR(NOW()),MONTH(NOW()),DAY(NOW())))</f>
        <v>1</v>
      </c>
      <c r="J20" s="12" t="str">
        <f t="shared" ca="1" si="1"/>
        <v>NOT DUE</v>
      </c>
      <c r="K20" s="24" t="s">
        <v>1403</v>
      </c>
      <c r="L20" s="15"/>
    </row>
    <row r="21" spans="1:12" ht="38.25">
      <c r="A21" s="274" t="s">
        <v>2900</v>
      </c>
      <c r="B21" s="24" t="s">
        <v>1375</v>
      </c>
      <c r="C21" s="24" t="s">
        <v>1376</v>
      </c>
      <c r="D21" s="34" t="s">
        <v>1</v>
      </c>
      <c r="E21" s="8">
        <v>43970</v>
      </c>
      <c r="F21" s="293">
        <v>44696</v>
      </c>
      <c r="G21" s="52"/>
      <c r="H21" s="10">
        <f t="shared" ref="H21:H22" si="4">F21+1</f>
        <v>44697</v>
      </c>
      <c r="I21" s="11">
        <f t="shared" ca="1" si="3"/>
        <v>1</v>
      </c>
      <c r="J21" s="12" t="str">
        <f t="shared" ca="1" si="1"/>
        <v>NOT DUE</v>
      </c>
      <c r="K21" s="24" t="s">
        <v>1404</v>
      </c>
      <c r="L21" s="15"/>
    </row>
    <row r="22" spans="1:12" ht="38.25">
      <c r="A22" s="274" t="s">
        <v>2901</v>
      </c>
      <c r="B22" s="24" t="s">
        <v>1377</v>
      </c>
      <c r="C22" s="24" t="s">
        <v>1378</v>
      </c>
      <c r="D22" s="34" t="s">
        <v>1</v>
      </c>
      <c r="E22" s="8">
        <v>43970</v>
      </c>
      <c r="F22" s="293">
        <v>44696</v>
      </c>
      <c r="G22" s="52"/>
      <c r="H22" s="10">
        <f t="shared" si="4"/>
        <v>44697</v>
      </c>
      <c r="I22" s="11">
        <f t="shared" ca="1" si="3"/>
        <v>1</v>
      </c>
      <c r="J22" s="12" t="str">
        <f t="shared" ca="1" si="1"/>
        <v>NOT DUE</v>
      </c>
      <c r="K22" s="24" t="s">
        <v>1405</v>
      </c>
      <c r="L22" s="15"/>
    </row>
    <row r="23" spans="1:12" ht="38.25" customHeight="1">
      <c r="A23" s="277" t="s">
        <v>2902</v>
      </c>
      <c r="B23" s="24" t="s">
        <v>1379</v>
      </c>
      <c r="C23" s="24" t="s">
        <v>1380</v>
      </c>
      <c r="D23" s="34" t="s">
        <v>4</v>
      </c>
      <c r="E23" s="8">
        <v>43970</v>
      </c>
      <c r="F23" s="293">
        <v>44687</v>
      </c>
      <c r="G23" s="52"/>
      <c r="H23" s="10">
        <f>F23+30</f>
        <v>44717</v>
      </c>
      <c r="I23" s="11">
        <f t="shared" ca="1" si="3"/>
        <v>21</v>
      </c>
      <c r="J23" s="12" t="str">
        <f t="shared" ca="1" si="1"/>
        <v>NOT DUE</v>
      </c>
      <c r="K23" s="24" t="s">
        <v>1406</v>
      </c>
      <c r="L23" s="15"/>
    </row>
    <row r="24" spans="1:12" ht="25.5">
      <c r="A24" s="274" t="s">
        <v>2903</v>
      </c>
      <c r="B24" s="24" t="s">
        <v>1381</v>
      </c>
      <c r="C24" s="24" t="s">
        <v>1382</v>
      </c>
      <c r="D24" s="34" t="s">
        <v>1</v>
      </c>
      <c r="E24" s="8">
        <v>43970</v>
      </c>
      <c r="F24" s="293">
        <v>44696</v>
      </c>
      <c r="G24" s="52"/>
      <c r="H24" s="10">
        <f>F24+1</f>
        <v>44697</v>
      </c>
      <c r="I24" s="11">
        <f t="shared" ca="1" si="3"/>
        <v>1</v>
      </c>
      <c r="J24" s="12" t="str">
        <f t="shared" ca="1" si="1"/>
        <v>NOT DUE</v>
      </c>
      <c r="K24" s="24" t="s">
        <v>1407</v>
      </c>
      <c r="L24" s="15"/>
    </row>
    <row r="25" spans="1:12" ht="26.45" customHeight="1">
      <c r="A25" s="274" t="s">
        <v>2904</v>
      </c>
      <c r="B25" s="24" t="s">
        <v>1383</v>
      </c>
      <c r="C25" s="24" t="s">
        <v>1384</v>
      </c>
      <c r="D25" s="34" t="s">
        <v>1</v>
      </c>
      <c r="E25" s="8">
        <v>43970</v>
      </c>
      <c r="F25" s="293">
        <v>44696</v>
      </c>
      <c r="G25" s="52"/>
      <c r="H25" s="10">
        <f t="shared" ref="H25:H27" si="5">F25+1</f>
        <v>44697</v>
      </c>
      <c r="I25" s="11">
        <f t="shared" ca="1" si="3"/>
        <v>1</v>
      </c>
      <c r="J25" s="12" t="str">
        <f t="shared" ca="1" si="1"/>
        <v>NOT DUE</v>
      </c>
      <c r="K25" s="24" t="s">
        <v>1408</v>
      </c>
      <c r="L25" s="15"/>
    </row>
    <row r="26" spans="1:12" ht="26.45" customHeight="1">
      <c r="A26" s="274" t="s">
        <v>2905</v>
      </c>
      <c r="B26" s="24" t="s">
        <v>1385</v>
      </c>
      <c r="C26" s="24" t="s">
        <v>1386</v>
      </c>
      <c r="D26" s="34" t="s">
        <v>1</v>
      </c>
      <c r="E26" s="8">
        <v>43970</v>
      </c>
      <c r="F26" s="293">
        <v>44696</v>
      </c>
      <c r="G26" s="52"/>
      <c r="H26" s="10">
        <f t="shared" si="5"/>
        <v>44697</v>
      </c>
      <c r="I26" s="11">
        <f t="shared" ca="1" si="3"/>
        <v>1</v>
      </c>
      <c r="J26" s="12" t="str">
        <f t="shared" ca="1" si="1"/>
        <v>NOT DUE</v>
      </c>
      <c r="K26" s="24" t="s">
        <v>1408</v>
      </c>
      <c r="L26" s="15"/>
    </row>
    <row r="27" spans="1:12" ht="26.45" customHeight="1">
      <c r="A27" s="274" t="s">
        <v>2906</v>
      </c>
      <c r="B27" s="24" t="s">
        <v>1387</v>
      </c>
      <c r="C27" s="24" t="s">
        <v>1374</v>
      </c>
      <c r="D27" s="34" t="s">
        <v>1</v>
      </c>
      <c r="E27" s="8">
        <v>43970</v>
      </c>
      <c r="F27" s="293">
        <v>44696</v>
      </c>
      <c r="G27" s="52"/>
      <c r="H27" s="10">
        <f t="shared" si="5"/>
        <v>44697</v>
      </c>
      <c r="I27" s="11">
        <f t="shared" ca="1" si="3"/>
        <v>1</v>
      </c>
      <c r="J27" s="12" t="str">
        <f t="shared" ca="1" si="1"/>
        <v>NOT 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5</v>
      </c>
      <c r="J28" s="12" t="str">
        <f t="shared" ca="1" si="1"/>
        <v>NOT DUE</v>
      </c>
      <c r="K28" s="24" t="s">
        <v>1408</v>
      </c>
      <c r="L28" s="15"/>
    </row>
    <row r="29" spans="1:12" ht="25.5">
      <c r="A29" s="277" t="s">
        <v>2908</v>
      </c>
      <c r="B29" s="24" t="s">
        <v>1390</v>
      </c>
      <c r="C29" s="24"/>
      <c r="D29" s="34" t="s">
        <v>4</v>
      </c>
      <c r="E29" s="8">
        <v>43970</v>
      </c>
      <c r="F29" s="293">
        <v>44687</v>
      </c>
      <c r="G29" s="52"/>
      <c r="H29" s="10">
        <f>F29+30</f>
        <v>44717</v>
      </c>
      <c r="I29" s="11">
        <f t="shared" ca="1" si="3"/>
        <v>21</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734</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734</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5</v>
      </c>
      <c r="J32" s="12" t="str">
        <f t="shared" ca="1" si="1"/>
        <v>NOT DUE</v>
      </c>
      <c r="K32" s="24" t="s">
        <v>1409</v>
      </c>
      <c r="L32" s="15"/>
    </row>
    <row r="33" spans="1:12" ht="15" customHeight="1">
      <c r="A33" s="274" t="s">
        <v>2912</v>
      </c>
      <c r="B33" s="24" t="s">
        <v>1877</v>
      </c>
      <c r="C33" s="24"/>
      <c r="D33" s="34" t="s">
        <v>1</v>
      </c>
      <c r="E33" s="8">
        <v>43970</v>
      </c>
      <c r="F33" s="293">
        <v>44696</v>
      </c>
      <c r="G33" s="52"/>
      <c r="H33" s="10">
        <f>F33+1</f>
        <v>44697</v>
      </c>
      <c r="I33" s="11">
        <f t="shared" ca="1" si="3"/>
        <v>1</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4</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4</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4</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4</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4</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4</v>
      </c>
      <c r="J39" s="12" t="str">
        <f t="shared" ca="1" si="1"/>
        <v>NOT DUE</v>
      </c>
      <c r="K39" s="24" t="s">
        <v>1411</v>
      </c>
      <c r="L39" s="15"/>
    </row>
    <row r="40" spans="1:12" ht="26.25" customHeight="1">
      <c r="A40" s="277" t="s">
        <v>3887</v>
      </c>
      <c r="B40" s="24" t="s">
        <v>3885</v>
      </c>
      <c r="C40" s="24" t="s">
        <v>3886</v>
      </c>
      <c r="D40" s="34" t="s">
        <v>4</v>
      </c>
      <c r="E40" s="8">
        <v>43970</v>
      </c>
      <c r="F40" s="293">
        <v>44687</v>
      </c>
      <c r="G40" s="52"/>
      <c r="H40" s="10">
        <f>F40+30</f>
        <v>44717</v>
      </c>
      <c r="I40" s="11">
        <f t="shared" ca="1" si="3"/>
        <v>21</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topLeftCell="A43"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9171.4</v>
      </c>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45147.191666666666</v>
      </c>
      <c r="I8" s="18">
        <f t="shared" ref="I8:I19" si="0">D8-($F$4-G8)</f>
        <v>10828.6</v>
      </c>
      <c r="J8" s="12" t="str">
        <f t="shared" ref="J8:J40" si="1">IF(I8="","",IF(I8&lt;0,"OVERDUE","NOT DUE"))</f>
        <v>NOT DUE</v>
      </c>
      <c r="K8" s="24" t="s">
        <v>1933</v>
      </c>
      <c r="L8" s="15"/>
    </row>
    <row r="9" spans="1:12">
      <c r="A9" s="12" t="s">
        <v>4586</v>
      </c>
      <c r="B9" s="24" t="s">
        <v>1864</v>
      </c>
      <c r="C9" s="24" t="s">
        <v>1665</v>
      </c>
      <c r="D9" s="34">
        <v>600</v>
      </c>
      <c r="E9" s="8">
        <v>43970</v>
      </c>
      <c r="F9" s="8">
        <v>44678</v>
      </c>
      <c r="G9" s="20">
        <v>8750</v>
      </c>
      <c r="H9" s="17">
        <f>IF(I9&lt;=600,$F$5+(I9/24),"error")</f>
        <v>44703.441666666666</v>
      </c>
      <c r="I9" s="18">
        <f t="shared" si="0"/>
        <v>178.60000000000036</v>
      </c>
      <c r="J9" s="12" t="str">
        <f t="shared" si="1"/>
        <v>NOT DUE</v>
      </c>
      <c r="K9" s="24"/>
      <c r="L9" s="15"/>
    </row>
    <row r="10" spans="1:12">
      <c r="A10" s="12" t="s">
        <v>4587</v>
      </c>
      <c r="B10" s="24" t="s">
        <v>1864</v>
      </c>
      <c r="C10" s="24" t="s">
        <v>1919</v>
      </c>
      <c r="D10" s="34">
        <v>8000</v>
      </c>
      <c r="E10" s="8">
        <v>43970</v>
      </c>
      <c r="F10" s="8">
        <v>44647</v>
      </c>
      <c r="G10" s="20">
        <v>8000</v>
      </c>
      <c r="H10" s="17">
        <f>IF(I10&lt;=8000,$F$5+(I10/24),"error")</f>
        <v>44980.525000000001</v>
      </c>
      <c r="I10" s="18">
        <f t="shared" si="0"/>
        <v>6828.6</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45147.191666666666</v>
      </c>
      <c r="I11" s="18">
        <f t="shared" si="0"/>
        <v>10828.6</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44980.525000000001</v>
      </c>
      <c r="I12" s="18">
        <f t="shared" si="0"/>
        <v>6828.6</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45147.191666666666</v>
      </c>
      <c r="I13" s="18">
        <f t="shared" si="0"/>
        <v>10828.6</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44980.525000000001</v>
      </c>
      <c r="I14" s="18">
        <f t="shared" si="0"/>
        <v>6828.6</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44980.525000000001</v>
      </c>
      <c r="I15" s="18">
        <f t="shared" si="0"/>
        <v>6828.6</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44980.525000000001</v>
      </c>
      <c r="I16" s="18">
        <f t="shared" si="0"/>
        <v>6828.6</v>
      </c>
      <c r="J16" s="12" t="str">
        <f t="shared" si="1"/>
        <v>NOT DUE</v>
      </c>
      <c r="K16" s="24" t="s">
        <v>1934</v>
      </c>
      <c r="L16" s="115"/>
    </row>
    <row r="17" spans="1:12" ht="26.45" customHeight="1">
      <c r="A17" s="12" t="s">
        <v>4594</v>
      </c>
      <c r="B17" s="24" t="s">
        <v>1928</v>
      </c>
      <c r="C17" s="24" t="s">
        <v>1929</v>
      </c>
      <c r="D17" s="34">
        <v>600</v>
      </c>
      <c r="E17" s="8">
        <v>43970</v>
      </c>
      <c r="F17" s="293">
        <v>44678</v>
      </c>
      <c r="G17" s="20">
        <v>8750</v>
      </c>
      <c r="H17" s="17">
        <f>IF(I17&lt;=600,$F$5+(I17/24),"error")</f>
        <v>44703.441666666666</v>
      </c>
      <c r="I17" s="18">
        <f t="shared" si="0"/>
        <v>178.60000000000036</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44980.525000000001</v>
      </c>
      <c r="I18" s="18">
        <f t="shared" si="0"/>
        <v>6828.6</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44980.525000000001</v>
      </c>
      <c r="I19" s="18">
        <f t="shared" si="0"/>
        <v>6828.6</v>
      </c>
      <c r="J19" s="12" t="str">
        <f t="shared" si="1"/>
        <v>NOT DUE</v>
      </c>
      <c r="K19" s="24"/>
      <c r="L19" s="15"/>
    </row>
    <row r="20" spans="1:12" ht="38.25">
      <c r="A20" s="274" t="s">
        <v>4597</v>
      </c>
      <c r="B20" s="24" t="s">
        <v>1373</v>
      </c>
      <c r="C20" s="24" t="s">
        <v>1374</v>
      </c>
      <c r="D20" s="34" t="s">
        <v>1</v>
      </c>
      <c r="E20" s="8">
        <v>43970</v>
      </c>
      <c r="F20" s="293">
        <v>44696</v>
      </c>
      <c r="G20" s="52"/>
      <c r="H20" s="10">
        <f>F20+1</f>
        <v>44697</v>
      </c>
      <c r="I20" s="11">
        <f t="shared" ref="I20:I40" ca="1" si="3">IF(ISBLANK(H20),"",H20-DATE(YEAR(NOW()),MONTH(NOW()),DAY(NOW())))</f>
        <v>1</v>
      </c>
      <c r="J20" s="12" t="str">
        <f t="shared" ca="1" si="1"/>
        <v>NOT DUE</v>
      </c>
      <c r="K20" s="24" t="s">
        <v>1403</v>
      </c>
      <c r="L20" s="15"/>
    </row>
    <row r="21" spans="1:12" ht="38.25">
      <c r="A21" s="274" t="s">
        <v>4598</v>
      </c>
      <c r="B21" s="24" t="s">
        <v>1375</v>
      </c>
      <c r="C21" s="24" t="s">
        <v>1376</v>
      </c>
      <c r="D21" s="34" t="s">
        <v>1</v>
      </c>
      <c r="E21" s="8">
        <v>43970</v>
      </c>
      <c r="F21" s="293">
        <v>44696</v>
      </c>
      <c r="G21" s="52"/>
      <c r="H21" s="10">
        <f t="shared" ref="H21:H22" si="4">F21+1</f>
        <v>44697</v>
      </c>
      <c r="I21" s="11">
        <f t="shared" ca="1" si="3"/>
        <v>1</v>
      </c>
      <c r="J21" s="12" t="str">
        <f t="shared" ca="1" si="1"/>
        <v>NOT DUE</v>
      </c>
      <c r="K21" s="24" t="s">
        <v>1404</v>
      </c>
      <c r="L21" s="15"/>
    </row>
    <row r="22" spans="1:12" ht="38.25">
      <c r="A22" s="274" t="s">
        <v>4599</v>
      </c>
      <c r="B22" s="24" t="s">
        <v>1377</v>
      </c>
      <c r="C22" s="24" t="s">
        <v>1378</v>
      </c>
      <c r="D22" s="34" t="s">
        <v>1</v>
      </c>
      <c r="E22" s="8">
        <v>43970</v>
      </c>
      <c r="F22" s="293">
        <v>44696</v>
      </c>
      <c r="G22" s="52"/>
      <c r="H22" s="10">
        <f t="shared" si="4"/>
        <v>44697</v>
      </c>
      <c r="I22" s="11">
        <f t="shared" ca="1" si="3"/>
        <v>1</v>
      </c>
      <c r="J22" s="12" t="str">
        <f t="shared" ca="1" si="1"/>
        <v>NOT DUE</v>
      </c>
      <c r="K22" s="24" t="s">
        <v>1405</v>
      </c>
      <c r="L22" s="15"/>
    </row>
    <row r="23" spans="1:12" ht="38.25" customHeight="1">
      <c r="A23" s="277" t="s">
        <v>4600</v>
      </c>
      <c r="B23" s="24" t="s">
        <v>1379</v>
      </c>
      <c r="C23" s="24" t="s">
        <v>1380</v>
      </c>
      <c r="D23" s="34" t="s">
        <v>4</v>
      </c>
      <c r="E23" s="8">
        <v>43970</v>
      </c>
      <c r="F23" s="293">
        <v>44671</v>
      </c>
      <c r="G23" s="52"/>
      <c r="H23" s="10">
        <f>F23+30</f>
        <v>44701</v>
      </c>
      <c r="I23" s="11">
        <f t="shared" ca="1" si="3"/>
        <v>5</v>
      </c>
      <c r="J23" s="12" t="str">
        <f t="shared" ca="1" si="1"/>
        <v>NOT DUE</v>
      </c>
      <c r="K23" s="24" t="s">
        <v>1406</v>
      </c>
      <c r="L23" s="15"/>
    </row>
    <row r="24" spans="1:12" ht="25.5">
      <c r="A24" s="274" t="s">
        <v>4601</v>
      </c>
      <c r="B24" s="24" t="s">
        <v>1381</v>
      </c>
      <c r="C24" s="24" t="s">
        <v>1382</v>
      </c>
      <c r="D24" s="34" t="s">
        <v>1</v>
      </c>
      <c r="E24" s="8">
        <v>43970</v>
      </c>
      <c r="F24" s="293">
        <v>44696</v>
      </c>
      <c r="G24" s="52"/>
      <c r="H24" s="10">
        <f>F24+1</f>
        <v>44697</v>
      </c>
      <c r="I24" s="11">
        <f t="shared" ca="1" si="3"/>
        <v>1</v>
      </c>
      <c r="J24" s="12" t="str">
        <f t="shared" ca="1" si="1"/>
        <v>NOT DUE</v>
      </c>
      <c r="K24" s="24" t="s">
        <v>1407</v>
      </c>
      <c r="L24" s="15"/>
    </row>
    <row r="25" spans="1:12" ht="26.45" customHeight="1">
      <c r="A25" s="274" t="s">
        <v>4602</v>
      </c>
      <c r="B25" s="24" t="s">
        <v>1383</v>
      </c>
      <c r="C25" s="24" t="s">
        <v>1384</v>
      </c>
      <c r="D25" s="34" t="s">
        <v>1</v>
      </c>
      <c r="E25" s="8">
        <v>43970</v>
      </c>
      <c r="F25" s="293">
        <v>44696</v>
      </c>
      <c r="G25" s="52"/>
      <c r="H25" s="10">
        <f t="shared" ref="H25:H27" si="5">F25+1</f>
        <v>44697</v>
      </c>
      <c r="I25" s="11">
        <f t="shared" ca="1" si="3"/>
        <v>1</v>
      </c>
      <c r="J25" s="12" t="str">
        <f t="shared" ca="1" si="1"/>
        <v>NOT DUE</v>
      </c>
      <c r="K25" s="24" t="s">
        <v>1408</v>
      </c>
      <c r="L25" s="15"/>
    </row>
    <row r="26" spans="1:12" ht="26.45" customHeight="1">
      <c r="A26" s="274" t="s">
        <v>4603</v>
      </c>
      <c r="B26" s="24" t="s">
        <v>1385</v>
      </c>
      <c r="C26" s="24" t="s">
        <v>1386</v>
      </c>
      <c r="D26" s="34" t="s">
        <v>1</v>
      </c>
      <c r="E26" s="8">
        <v>43970</v>
      </c>
      <c r="F26" s="293">
        <v>44696</v>
      </c>
      <c r="G26" s="52"/>
      <c r="H26" s="10">
        <f t="shared" si="5"/>
        <v>44697</v>
      </c>
      <c r="I26" s="11">
        <f t="shared" ca="1" si="3"/>
        <v>1</v>
      </c>
      <c r="J26" s="12" t="str">
        <f t="shared" ca="1" si="1"/>
        <v>NOT DUE</v>
      </c>
      <c r="K26" s="24" t="s">
        <v>1408</v>
      </c>
      <c r="L26" s="15"/>
    </row>
    <row r="27" spans="1:12" ht="26.45" customHeight="1">
      <c r="A27" s="274" t="s">
        <v>4604</v>
      </c>
      <c r="B27" s="24" t="s">
        <v>1387</v>
      </c>
      <c r="C27" s="24" t="s">
        <v>1374</v>
      </c>
      <c r="D27" s="34" t="s">
        <v>1</v>
      </c>
      <c r="E27" s="8">
        <v>43970</v>
      </c>
      <c r="F27" s="293">
        <v>44696</v>
      </c>
      <c r="G27" s="52"/>
      <c r="H27" s="10">
        <f t="shared" si="5"/>
        <v>44697</v>
      </c>
      <c r="I27" s="11">
        <f t="shared" ca="1" si="3"/>
        <v>1</v>
      </c>
      <c r="J27" s="12" t="str">
        <f t="shared" ca="1" si="1"/>
        <v>NOT 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5</v>
      </c>
      <c r="J28" s="12" t="str">
        <f t="shared" ca="1" si="1"/>
        <v>NOT DUE</v>
      </c>
      <c r="K28" s="24" t="s">
        <v>1408</v>
      </c>
      <c r="L28" s="15"/>
    </row>
    <row r="29" spans="1:12" ht="25.5">
      <c r="A29" s="277" t="s">
        <v>4606</v>
      </c>
      <c r="B29" s="24" t="s">
        <v>1390</v>
      </c>
      <c r="C29" s="24"/>
      <c r="D29" s="34" t="s">
        <v>4</v>
      </c>
      <c r="E29" s="8">
        <v>43970</v>
      </c>
      <c r="F29" s="293">
        <v>44687</v>
      </c>
      <c r="G29" s="52"/>
      <c r="H29" s="10">
        <f>F29+30</f>
        <v>44717</v>
      </c>
      <c r="I29" s="11">
        <f t="shared" ca="1" si="3"/>
        <v>21</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734</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734</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5</v>
      </c>
      <c r="J32" s="12" t="str">
        <f t="shared" ca="1" si="1"/>
        <v>NOT DUE</v>
      </c>
      <c r="K32" s="24" t="s">
        <v>1409</v>
      </c>
      <c r="L32" s="115"/>
    </row>
    <row r="33" spans="1:12" ht="15" customHeight="1">
      <c r="A33" s="274" t="s">
        <v>4610</v>
      </c>
      <c r="B33" s="24" t="s">
        <v>1877</v>
      </c>
      <c r="C33" s="24"/>
      <c r="D33" s="34" t="s">
        <v>1</v>
      </c>
      <c r="E33" s="8">
        <v>43970</v>
      </c>
      <c r="F33" s="293">
        <v>44696</v>
      </c>
      <c r="G33" s="52"/>
      <c r="H33" s="10">
        <f>F33+1</f>
        <v>44697</v>
      </c>
      <c r="I33" s="11">
        <f t="shared" ca="1" si="3"/>
        <v>1</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4</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4</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4</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4</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4</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4</v>
      </c>
      <c r="J39" s="12" t="str">
        <f t="shared" ca="1" si="1"/>
        <v>NOT DUE</v>
      </c>
      <c r="K39" s="24" t="s">
        <v>1411</v>
      </c>
      <c r="L39" s="15"/>
    </row>
    <row r="40" spans="1:12" ht="26.25" customHeight="1">
      <c r="A40" s="277" t="s">
        <v>4617</v>
      </c>
      <c r="B40" s="24" t="s">
        <v>3885</v>
      </c>
      <c r="C40" s="24" t="s">
        <v>3886</v>
      </c>
      <c r="D40" s="34" t="s">
        <v>4</v>
      </c>
      <c r="E40" s="8">
        <v>43970</v>
      </c>
      <c r="F40" s="293">
        <v>44687</v>
      </c>
      <c r="G40" s="52"/>
      <c r="H40" s="10">
        <f>F40+30</f>
        <v>44717</v>
      </c>
      <c r="I40" s="11">
        <f t="shared" ca="1" si="3"/>
        <v>21</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zoomScaleNormal="100" workbookViewId="0">
      <selection activeCell="F36" sqref="F3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8276.7999999999993</v>
      </c>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45184.466666666667</v>
      </c>
      <c r="I8" s="18">
        <f t="shared" ref="I8:I19" si="0">D8-($F$4-G8)</f>
        <v>11723.2</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44703.758333333331</v>
      </c>
      <c r="I9" s="18">
        <f t="shared" si="0"/>
        <v>186.20000000000073</v>
      </c>
      <c r="J9" s="12" t="str">
        <f t="shared" si="1"/>
        <v>NOT DUE</v>
      </c>
      <c r="K9" s="24"/>
      <c r="L9" s="15"/>
    </row>
    <row r="10" spans="1:12">
      <c r="A10" s="12" t="s">
        <v>2828</v>
      </c>
      <c r="B10" s="24" t="s">
        <v>1864</v>
      </c>
      <c r="C10" s="24" t="s">
        <v>1919</v>
      </c>
      <c r="D10" s="34">
        <v>8000</v>
      </c>
      <c r="E10" s="8">
        <v>43970</v>
      </c>
      <c r="F10" s="293">
        <v>44636</v>
      </c>
      <c r="G10" s="20">
        <v>8000</v>
      </c>
      <c r="H10" s="17">
        <f>IF(I10&lt;=8000,$F$5+(I10/24),"error")</f>
        <v>45017.8</v>
      </c>
      <c r="I10" s="18">
        <f t="shared" si="0"/>
        <v>7723.2000000000007</v>
      </c>
      <c r="J10" s="12" t="str">
        <f t="shared" si="1"/>
        <v>NOT DUE</v>
      </c>
      <c r="K10" s="24"/>
      <c r="L10" s="115"/>
    </row>
    <row r="11" spans="1:12">
      <c r="A11" s="12" t="s">
        <v>2829</v>
      </c>
      <c r="B11" s="24" t="s">
        <v>1864</v>
      </c>
      <c r="C11" s="24" t="s">
        <v>1920</v>
      </c>
      <c r="D11" s="34">
        <v>20000</v>
      </c>
      <c r="E11" s="8">
        <v>43970</v>
      </c>
      <c r="F11" s="8">
        <v>43970</v>
      </c>
      <c r="G11" s="20">
        <v>0</v>
      </c>
      <c r="H11" s="17">
        <f>IF(I11&lt;=20000,$F$5+(I11/24),"error")</f>
        <v>45184.466666666667</v>
      </c>
      <c r="I11" s="18">
        <f t="shared" si="0"/>
        <v>11723.2</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45017.8</v>
      </c>
      <c r="I12" s="18">
        <f t="shared" si="0"/>
        <v>7723.2000000000007</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45184.466666666667</v>
      </c>
      <c r="I13" s="18">
        <f t="shared" si="0"/>
        <v>11723.2</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45017.8</v>
      </c>
      <c r="I14" s="18">
        <f t="shared" si="0"/>
        <v>7723.2000000000007</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45017.8</v>
      </c>
      <c r="I15" s="18">
        <f t="shared" si="0"/>
        <v>7723.2000000000007</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45017.8</v>
      </c>
      <c r="I16" s="18">
        <f t="shared" si="0"/>
        <v>7723.2000000000007</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44715.883333333331</v>
      </c>
      <c r="I17" s="18">
        <f t="shared" si="0"/>
        <v>477.20000000000073</v>
      </c>
      <c r="J17" s="12" t="str">
        <f t="shared" si="1"/>
        <v>NOT DUE</v>
      </c>
      <c r="K17" s="24" t="s">
        <v>1935</v>
      </c>
      <c r="L17" s="15"/>
    </row>
    <row r="18" spans="1:12">
      <c r="A18" s="12" t="s">
        <v>2836</v>
      </c>
      <c r="B18" s="24" t="s">
        <v>3764</v>
      </c>
      <c r="C18" s="24" t="s">
        <v>1930</v>
      </c>
      <c r="D18" s="34">
        <v>8000</v>
      </c>
      <c r="E18" s="8">
        <v>43970</v>
      </c>
      <c r="F18" s="293">
        <v>44636</v>
      </c>
      <c r="G18" s="20">
        <v>8000</v>
      </c>
      <c r="H18" s="17">
        <f t="shared" si="2"/>
        <v>45017.8</v>
      </c>
      <c r="I18" s="18">
        <f t="shared" si="0"/>
        <v>7723.2000000000007</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45017.8</v>
      </c>
      <c r="I19" s="18">
        <f t="shared" si="0"/>
        <v>7723.2000000000007</v>
      </c>
      <c r="J19" s="12" t="str">
        <f t="shared" si="1"/>
        <v>NOT DUE</v>
      </c>
      <c r="K19" s="24"/>
      <c r="L19" s="15"/>
    </row>
    <row r="20" spans="1:12" ht="38.25">
      <c r="A20" s="274" t="s">
        <v>2838</v>
      </c>
      <c r="B20" s="24" t="s">
        <v>1373</v>
      </c>
      <c r="C20" s="24" t="s">
        <v>1374</v>
      </c>
      <c r="D20" s="34" t="s">
        <v>1</v>
      </c>
      <c r="E20" s="8">
        <v>43970</v>
      </c>
      <c r="F20" s="293">
        <v>44696</v>
      </c>
      <c r="G20" s="52"/>
      <c r="H20" s="10">
        <f>F20+1</f>
        <v>44697</v>
      </c>
      <c r="I20" s="11">
        <f t="shared" ref="I20:I39" ca="1" si="3">IF(ISBLANK(H20),"",H20-DATE(YEAR(NOW()),MONTH(NOW()),DAY(NOW())))</f>
        <v>1</v>
      </c>
      <c r="J20" s="12" t="str">
        <f t="shared" ca="1" si="1"/>
        <v>NOT DUE</v>
      </c>
      <c r="K20" s="24" t="s">
        <v>1403</v>
      </c>
      <c r="L20" s="15"/>
    </row>
    <row r="21" spans="1:12" ht="38.25">
      <c r="A21" s="274" t="s">
        <v>2839</v>
      </c>
      <c r="B21" s="24" t="s">
        <v>1375</v>
      </c>
      <c r="C21" s="24" t="s">
        <v>1376</v>
      </c>
      <c r="D21" s="34" t="s">
        <v>1</v>
      </c>
      <c r="E21" s="8">
        <v>43970</v>
      </c>
      <c r="F21" s="293">
        <v>44696</v>
      </c>
      <c r="G21" s="52"/>
      <c r="H21" s="10">
        <f t="shared" ref="H21:H22" si="4">F21+1</f>
        <v>44697</v>
      </c>
      <c r="I21" s="11">
        <f t="shared" ca="1" si="3"/>
        <v>1</v>
      </c>
      <c r="J21" s="12" t="str">
        <f t="shared" ca="1" si="1"/>
        <v>NOT DUE</v>
      </c>
      <c r="K21" s="24" t="s">
        <v>1404</v>
      </c>
      <c r="L21" s="15"/>
    </row>
    <row r="22" spans="1:12" ht="38.25">
      <c r="A22" s="274" t="s">
        <v>2840</v>
      </c>
      <c r="B22" s="24" t="s">
        <v>1377</v>
      </c>
      <c r="C22" s="24" t="s">
        <v>1378</v>
      </c>
      <c r="D22" s="34" t="s">
        <v>1</v>
      </c>
      <c r="E22" s="8">
        <v>43970</v>
      </c>
      <c r="F22" s="293">
        <v>44696</v>
      </c>
      <c r="G22" s="52"/>
      <c r="H22" s="10">
        <f t="shared" si="4"/>
        <v>44697</v>
      </c>
      <c r="I22" s="11">
        <f t="shared" ca="1" si="3"/>
        <v>1</v>
      </c>
      <c r="J22" s="12" t="str">
        <f t="shared" ca="1" si="1"/>
        <v>NOT DUE</v>
      </c>
      <c r="K22" s="24" t="s">
        <v>1405</v>
      </c>
      <c r="L22" s="15"/>
    </row>
    <row r="23" spans="1:12" ht="38.25" customHeight="1">
      <c r="A23" s="277" t="s">
        <v>2841</v>
      </c>
      <c r="B23" s="24" t="s">
        <v>1379</v>
      </c>
      <c r="C23" s="24" t="s">
        <v>1380</v>
      </c>
      <c r="D23" s="34" t="s">
        <v>4</v>
      </c>
      <c r="E23" s="8">
        <v>43970</v>
      </c>
      <c r="F23" s="293">
        <v>44694</v>
      </c>
      <c r="G23" s="52"/>
      <c r="H23" s="10">
        <f>F23+30</f>
        <v>44724</v>
      </c>
      <c r="I23" s="11">
        <f t="shared" ca="1" si="3"/>
        <v>28</v>
      </c>
      <c r="J23" s="12" t="str">
        <f t="shared" ca="1" si="1"/>
        <v>NOT DUE</v>
      </c>
      <c r="K23" s="24" t="s">
        <v>1406</v>
      </c>
      <c r="L23" s="15"/>
    </row>
    <row r="24" spans="1:12" ht="25.5">
      <c r="A24" s="274" t="s">
        <v>2842</v>
      </c>
      <c r="B24" s="24" t="s">
        <v>1381</v>
      </c>
      <c r="C24" s="24" t="s">
        <v>1382</v>
      </c>
      <c r="D24" s="34" t="s">
        <v>1</v>
      </c>
      <c r="E24" s="8">
        <v>43970</v>
      </c>
      <c r="F24" s="293">
        <v>44696</v>
      </c>
      <c r="G24" s="52"/>
      <c r="H24" s="10">
        <f>F24+1</f>
        <v>44697</v>
      </c>
      <c r="I24" s="11">
        <f t="shared" ca="1" si="3"/>
        <v>1</v>
      </c>
      <c r="J24" s="12" t="str">
        <f t="shared" ca="1" si="1"/>
        <v>NOT DUE</v>
      </c>
      <c r="K24" s="24" t="s">
        <v>1407</v>
      </c>
      <c r="L24" s="15"/>
    </row>
    <row r="25" spans="1:12" ht="26.45" customHeight="1">
      <c r="A25" s="274" t="s">
        <v>2843</v>
      </c>
      <c r="B25" s="24" t="s">
        <v>1383</v>
      </c>
      <c r="C25" s="24" t="s">
        <v>1384</v>
      </c>
      <c r="D25" s="34" t="s">
        <v>1</v>
      </c>
      <c r="E25" s="8">
        <v>43970</v>
      </c>
      <c r="F25" s="293">
        <v>44696</v>
      </c>
      <c r="G25" s="52"/>
      <c r="H25" s="10">
        <f t="shared" ref="H25:H27" si="5">F25+1</f>
        <v>44697</v>
      </c>
      <c r="I25" s="11">
        <f t="shared" ca="1" si="3"/>
        <v>1</v>
      </c>
      <c r="J25" s="12" t="str">
        <f t="shared" ca="1" si="1"/>
        <v>NOT DUE</v>
      </c>
      <c r="K25" s="24" t="s">
        <v>1408</v>
      </c>
      <c r="L25" s="15"/>
    </row>
    <row r="26" spans="1:12" ht="26.45" customHeight="1">
      <c r="A26" s="274" t="s">
        <v>2844</v>
      </c>
      <c r="B26" s="24" t="s">
        <v>1385</v>
      </c>
      <c r="C26" s="24" t="s">
        <v>1386</v>
      </c>
      <c r="D26" s="34" t="s">
        <v>1</v>
      </c>
      <c r="E26" s="8">
        <v>43970</v>
      </c>
      <c r="F26" s="293">
        <v>44696</v>
      </c>
      <c r="G26" s="52"/>
      <c r="H26" s="10">
        <f t="shared" si="5"/>
        <v>44697</v>
      </c>
      <c r="I26" s="11">
        <f t="shared" ca="1" si="3"/>
        <v>1</v>
      </c>
      <c r="J26" s="12" t="str">
        <f t="shared" ca="1" si="1"/>
        <v>NOT DUE</v>
      </c>
      <c r="K26" s="24" t="s">
        <v>1408</v>
      </c>
      <c r="L26" s="15"/>
    </row>
    <row r="27" spans="1:12" ht="26.45" customHeight="1">
      <c r="A27" s="274" t="s">
        <v>2845</v>
      </c>
      <c r="B27" s="24" t="s">
        <v>1387</v>
      </c>
      <c r="C27" s="24" t="s">
        <v>1374</v>
      </c>
      <c r="D27" s="34" t="s">
        <v>1</v>
      </c>
      <c r="E27" s="8">
        <v>43970</v>
      </c>
      <c r="F27" s="293">
        <v>44696</v>
      </c>
      <c r="G27" s="52"/>
      <c r="H27" s="10">
        <f t="shared" si="5"/>
        <v>44697</v>
      </c>
      <c r="I27" s="11">
        <f t="shared" ca="1" si="3"/>
        <v>1</v>
      </c>
      <c r="J27" s="12" t="str">
        <f t="shared" ca="1" si="1"/>
        <v>NOT 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5</v>
      </c>
      <c r="J28" s="12" t="str">
        <f t="shared" ca="1" si="1"/>
        <v>NOT DUE</v>
      </c>
      <c r="K28" s="24" t="s">
        <v>1408</v>
      </c>
      <c r="L28" s="15"/>
    </row>
    <row r="29" spans="1:12" ht="25.5">
      <c r="A29" s="277" t="s">
        <v>2847</v>
      </c>
      <c r="B29" s="24" t="s">
        <v>1390</v>
      </c>
      <c r="C29" s="24"/>
      <c r="D29" s="34" t="s">
        <v>4</v>
      </c>
      <c r="E29" s="8">
        <v>43970</v>
      </c>
      <c r="F29" s="293">
        <v>44687</v>
      </c>
      <c r="G29" s="52"/>
      <c r="H29" s="10">
        <f>F29+30</f>
        <v>44717</v>
      </c>
      <c r="I29" s="11">
        <f t="shared" ca="1" si="3"/>
        <v>21</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734</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734</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5</v>
      </c>
      <c r="J32" s="12" t="str">
        <f t="shared" ca="1" si="1"/>
        <v>NOT DUE</v>
      </c>
      <c r="K32" s="24" t="s">
        <v>1409</v>
      </c>
      <c r="L32" s="15"/>
    </row>
    <row r="33" spans="1:12" ht="15" customHeight="1">
      <c r="A33" s="274" t="s">
        <v>2851</v>
      </c>
      <c r="B33" s="24" t="s">
        <v>1877</v>
      </c>
      <c r="C33" s="24"/>
      <c r="D33" s="34" t="s">
        <v>1</v>
      </c>
      <c r="E33" s="8">
        <v>43970</v>
      </c>
      <c r="F33" s="293">
        <v>44696</v>
      </c>
      <c r="G33" s="52"/>
      <c r="H33" s="10">
        <f>F33+1</f>
        <v>44697</v>
      </c>
      <c r="I33" s="11">
        <f t="shared" ca="1" si="3"/>
        <v>1</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4</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4</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4</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4</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4</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4</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60"/>
      <c r="F46" s="360"/>
      <c r="G46" s="360"/>
      <c r="I46" s="360"/>
      <c r="J46" s="360"/>
      <c r="K46" s="360"/>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topLeftCell="A313" zoomScaleNormal="100" workbookViewId="0">
      <selection activeCell="H177" sqref="H177"/>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10500</v>
      </c>
      <c r="N4" s="220" t="s">
        <v>3657</v>
      </c>
      <c r="O4" s="220" t="s">
        <v>3703</v>
      </c>
      <c r="P4" s="220">
        <v>9731183</v>
      </c>
    </row>
    <row r="5" spans="1:16" ht="18" customHeight="1">
      <c r="A5" s="332" t="s">
        <v>77</v>
      </c>
      <c r="B5" s="332"/>
      <c r="C5" s="30" t="s">
        <v>5211</v>
      </c>
      <c r="D5" s="333" t="s">
        <v>5124</v>
      </c>
      <c r="E5" s="333"/>
      <c r="F5" s="193">
        <v>44696</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44758.5</v>
      </c>
      <c r="I8" s="18">
        <f t="shared" ref="I8:I19" si="0">D8-($F$4-G8)</f>
        <v>1500</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44758.5</v>
      </c>
      <c r="I9" s="18">
        <f t="shared" si="0"/>
        <v>1500</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44758.5</v>
      </c>
      <c r="I10" s="18">
        <f t="shared" si="0"/>
        <v>1500</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44758.5</v>
      </c>
      <c r="I11" s="18">
        <f t="shared" si="0"/>
        <v>1500</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44758.5</v>
      </c>
      <c r="I12" s="18">
        <f t="shared" si="0"/>
        <v>1500</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44758.5</v>
      </c>
      <c r="I13" s="18">
        <f t="shared" si="0"/>
        <v>1500</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44936.75</v>
      </c>
      <c r="I14" s="18">
        <f t="shared" si="0"/>
        <v>5778</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44936.75</v>
      </c>
      <c r="I15" s="18">
        <f t="shared" si="0"/>
        <v>5778</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44936.75</v>
      </c>
      <c r="I16" s="18">
        <f t="shared" si="0"/>
        <v>5778</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44936.75</v>
      </c>
      <c r="I17" s="18">
        <f t="shared" si="0"/>
        <v>5778</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44936.75</v>
      </c>
      <c r="I18" s="18">
        <f t="shared" si="0"/>
        <v>5778</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44936.75</v>
      </c>
      <c r="I19" s="18">
        <f t="shared" si="0"/>
        <v>5778</v>
      </c>
      <c r="J19" s="12" t="str">
        <f t="shared" si="1"/>
        <v>NOT DUE</v>
      </c>
      <c r="K19" s="13"/>
      <c r="L19" s="15"/>
    </row>
    <row r="20" spans="1:12" ht="26.45" customHeight="1">
      <c r="A20" s="275" t="s">
        <v>91</v>
      </c>
      <c r="B20" s="23" t="s">
        <v>97</v>
      </c>
      <c r="C20" s="24" t="s">
        <v>110</v>
      </c>
      <c r="D20" s="12" t="s">
        <v>4</v>
      </c>
      <c r="E20" s="8">
        <v>43970</v>
      </c>
      <c r="F20" s="8">
        <v>44669</v>
      </c>
      <c r="G20" s="52"/>
      <c r="H20" s="10">
        <f>F20+30</f>
        <v>44699</v>
      </c>
      <c r="I20" s="11">
        <f t="shared" ref="I20:I25" ca="1" si="4">IF(ISBLANK(H20),"",H20-DATE(YEAR(NOW()),MONTH(NOW()),DAY(NOW())))</f>
        <v>3</v>
      </c>
      <c r="J20" s="12" t="str">
        <f t="shared" ca="1" si="1"/>
        <v>NOT DUE</v>
      </c>
      <c r="K20" s="26" t="s">
        <v>148</v>
      </c>
      <c r="L20" s="15"/>
    </row>
    <row r="21" spans="1:12" ht="26.45" customHeight="1">
      <c r="A21" s="275" t="s">
        <v>92</v>
      </c>
      <c r="B21" s="23" t="s">
        <v>98</v>
      </c>
      <c r="C21" s="24" t="s">
        <v>110</v>
      </c>
      <c r="D21" s="12" t="s">
        <v>4</v>
      </c>
      <c r="E21" s="8">
        <v>43970</v>
      </c>
      <c r="F21" s="293">
        <v>44669</v>
      </c>
      <c r="G21" s="52"/>
      <c r="H21" s="294">
        <f t="shared" ref="H21:H25" si="5">F21+30</f>
        <v>44699</v>
      </c>
      <c r="I21" s="11">
        <f t="shared" ca="1" si="4"/>
        <v>3</v>
      </c>
      <c r="J21" s="12" t="str">
        <f t="shared" ca="1" si="1"/>
        <v>NOT DUE</v>
      </c>
      <c r="K21" s="26" t="s">
        <v>148</v>
      </c>
      <c r="L21" s="15"/>
    </row>
    <row r="22" spans="1:12" ht="26.45" customHeight="1">
      <c r="A22" s="275" t="s">
        <v>93</v>
      </c>
      <c r="B22" s="23" t="s">
        <v>99</v>
      </c>
      <c r="C22" s="24" t="s">
        <v>110</v>
      </c>
      <c r="D22" s="12" t="s">
        <v>4</v>
      </c>
      <c r="E22" s="8">
        <v>43970</v>
      </c>
      <c r="F22" s="293">
        <v>44669</v>
      </c>
      <c r="G22" s="52"/>
      <c r="H22" s="294">
        <f t="shared" si="5"/>
        <v>44699</v>
      </c>
      <c r="I22" s="11">
        <f t="shared" ca="1" si="4"/>
        <v>3</v>
      </c>
      <c r="J22" s="12" t="str">
        <f t="shared" ca="1" si="1"/>
        <v>NOT DUE</v>
      </c>
      <c r="K22" s="26" t="s">
        <v>148</v>
      </c>
      <c r="L22" s="15"/>
    </row>
    <row r="23" spans="1:12" ht="26.45" customHeight="1">
      <c r="A23" s="275" t="s">
        <v>94</v>
      </c>
      <c r="B23" s="23" t="s">
        <v>100</v>
      </c>
      <c r="C23" s="24" t="s">
        <v>110</v>
      </c>
      <c r="D23" s="12" t="s">
        <v>4</v>
      </c>
      <c r="E23" s="8">
        <v>43970</v>
      </c>
      <c r="F23" s="293">
        <v>44669</v>
      </c>
      <c r="G23" s="52"/>
      <c r="H23" s="294">
        <f t="shared" si="5"/>
        <v>44699</v>
      </c>
      <c r="I23" s="11">
        <f t="shared" ca="1" si="4"/>
        <v>3</v>
      </c>
      <c r="J23" s="12" t="str">
        <f t="shared" ca="1" si="1"/>
        <v>NOT DUE</v>
      </c>
      <c r="K23" s="26" t="s">
        <v>148</v>
      </c>
      <c r="L23" s="15"/>
    </row>
    <row r="24" spans="1:12" ht="26.45" customHeight="1">
      <c r="A24" s="275" t="s">
        <v>95</v>
      </c>
      <c r="B24" s="23" t="s">
        <v>101</v>
      </c>
      <c r="C24" s="24" t="s">
        <v>110</v>
      </c>
      <c r="D24" s="12" t="s">
        <v>4</v>
      </c>
      <c r="E24" s="8">
        <v>43970</v>
      </c>
      <c r="F24" s="293">
        <v>44669</v>
      </c>
      <c r="G24" s="52"/>
      <c r="H24" s="294">
        <f t="shared" si="5"/>
        <v>44699</v>
      </c>
      <c r="I24" s="11">
        <f t="shared" ca="1" si="4"/>
        <v>3</v>
      </c>
      <c r="J24" s="12" t="str">
        <f t="shared" ca="1" si="1"/>
        <v>NOT DUE</v>
      </c>
      <c r="K24" s="26" t="s">
        <v>148</v>
      </c>
      <c r="L24" s="15"/>
    </row>
    <row r="25" spans="1:12" ht="26.45" customHeight="1">
      <c r="A25" s="275" t="s">
        <v>96</v>
      </c>
      <c r="B25" s="23" t="s">
        <v>102</v>
      </c>
      <c r="C25" s="24" t="s">
        <v>110</v>
      </c>
      <c r="D25" s="12" t="s">
        <v>4</v>
      </c>
      <c r="E25" s="8">
        <v>43970</v>
      </c>
      <c r="F25" s="293">
        <v>44669</v>
      </c>
      <c r="G25" s="52"/>
      <c r="H25" s="294">
        <f t="shared" si="5"/>
        <v>44699</v>
      </c>
      <c r="I25" s="11">
        <f t="shared" ca="1" si="4"/>
        <v>3</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44758.5</v>
      </c>
      <c r="I26" s="18">
        <f t="shared" ref="I26:I49" si="6">D26-($F$4-G26)</f>
        <v>1500</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44758.5</v>
      </c>
      <c r="I27" s="18">
        <f t="shared" si="6"/>
        <v>1500</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44758.5</v>
      </c>
      <c r="I28" s="18">
        <f t="shared" si="6"/>
        <v>1500</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44758.5</v>
      </c>
      <c r="I29" s="18">
        <f t="shared" si="6"/>
        <v>1500</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44758.5</v>
      </c>
      <c r="I30" s="18">
        <f t="shared" si="6"/>
        <v>1500</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44758.5</v>
      </c>
      <c r="I31" s="18">
        <f t="shared" si="6"/>
        <v>1500</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45258.5</v>
      </c>
      <c r="I32" s="18">
        <f t="shared" si="6"/>
        <v>13500</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45258.5</v>
      </c>
      <c r="I33" s="18">
        <f t="shared" si="6"/>
        <v>13500</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45258.5</v>
      </c>
      <c r="I34" s="18">
        <f t="shared" si="6"/>
        <v>13500</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45258.5</v>
      </c>
      <c r="I35" s="18">
        <f t="shared" si="6"/>
        <v>13500</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45258.5</v>
      </c>
      <c r="I36" s="18">
        <f t="shared" si="6"/>
        <v>13500</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45258.5</v>
      </c>
      <c r="I37" s="18">
        <f t="shared" si="6"/>
        <v>13500</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44758.5</v>
      </c>
      <c r="I38" s="18">
        <f t="shared" si="6"/>
        <v>1500</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44758.5</v>
      </c>
      <c r="I39" s="18">
        <f t="shared" si="6"/>
        <v>1500</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44758.5</v>
      </c>
      <c r="I40" s="18">
        <f t="shared" si="6"/>
        <v>1500</v>
      </c>
      <c r="J40" s="12" t="str">
        <f t="shared" si="1"/>
        <v>NOT DUE</v>
      </c>
      <c r="K40" s="15"/>
      <c r="L40" s="13"/>
    </row>
    <row r="41" spans="1:12" ht="25.5">
      <c r="A41" s="12" t="s">
        <v>132</v>
      </c>
      <c r="B41" s="24" t="s">
        <v>138</v>
      </c>
      <c r="C41" s="24" t="s">
        <v>147</v>
      </c>
      <c r="D41" s="40">
        <v>12000</v>
      </c>
      <c r="E41" s="8">
        <v>43970</v>
      </c>
      <c r="F41" s="8">
        <v>43970</v>
      </c>
      <c r="G41" s="20">
        <v>0</v>
      </c>
      <c r="H41" s="17">
        <f t="shared" si="9"/>
        <v>44758.5</v>
      </c>
      <c r="I41" s="18">
        <f t="shared" si="6"/>
        <v>1500</v>
      </c>
      <c r="J41" s="12" t="str">
        <f t="shared" si="1"/>
        <v>NOT DUE</v>
      </c>
      <c r="K41" s="15"/>
      <c r="L41" s="13"/>
    </row>
    <row r="42" spans="1:12" ht="25.5">
      <c r="A42" s="12" t="s">
        <v>133</v>
      </c>
      <c r="B42" s="24" t="s">
        <v>139</v>
      </c>
      <c r="C42" s="24" t="s">
        <v>147</v>
      </c>
      <c r="D42" s="40">
        <v>12000</v>
      </c>
      <c r="E42" s="8">
        <v>43970</v>
      </c>
      <c r="F42" s="8">
        <v>43970</v>
      </c>
      <c r="G42" s="20">
        <v>0</v>
      </c>
      <c r="H42" s="17">
        <f t="shared" si="9"/>
        <v>44758.5</v>
      </c>
      <c r="I42" s="18">
        <f t="shared" si="6"/>
        <v>1500</v>
      </c>
      <c r="J42" s="12" t="str">
        <f t="shared" si="1"/>
        <v>NOT DUE</v>
      </c>
      <c r="K42" s="15"/>
      <c r="L42" s="13"/>
    </row>
    <row r="43" spans="1:12" ht="25.5">
      <c r="A43" s="12" t="s">
        <v>134</v>
      </c>
      <c r="B43" s="24" t="s">
        <v>140</v>
      </c>
      <c r="C43" s="24" t="s">
        <v>147</v>
      </c>
      <c r="D43" s="40">
        <v>12000</v>
      </c>
      <c r="E43" s="8">
        <v>43970</v>
      </c>
      <c r="F43" s="8">
        <v>43970</v>
      </c>
      <c r="G43" s="20">
        <v>0</v>
      </c>
      <c r="H43" s="17">
        <f t="shared" si="9"/>
        <v>44758.5</v>
      </c>
      <c r="I43" s="18">
        <f t="shared" si="6"/>
        <v>1500</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45758.5</v>
      </c>
      <c r="I44" s="18">
        <f t="shared" si="6"/>
        <v>25500</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45758.5</v>
      </c>
      <c r="I45" s="18">
        <f t="shared" si="6"/>
        <v>25500</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45758.5</v>
      </c>
      <c r="I46" s="18">
        <f t="shared" si="6"/>
        <v>25500</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45758.5</v>
      </c>
      <c r="I47" s="18">
        <f t="shared" si="6"/>
        <v>25500</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45758.5</v>
      </c>
      <c r="I48" s="18">
        <f t="shared" si="6"/>
        <v>25500</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45758.5</v>
      </c>
      <c r="I49" s="18">
        <f t="shared" si="6"/>
        <v>25500</v>
      </c>
      <c r="J49" s="12" t="str">
        <f t="shared" si="1"/>
        <v>NOT DUE</v>
      </c>
      <c r="K49" s="15"/>
      <c r="L49" s="15"/>
    </row>
    <row r="50" spans="1:12" ht="24" customHeight="1">
      <c r="A50" s="275" t="s">
        <v>155</v>
      </c>
      <c r="B50" s="23" t="s">
        <v>149</v>
      </c>
      <c r="C50" s="24" t="s">
        <v>110</v>
      </c>
      <c r="D50" s="12" t="s">
        <v>4</v>
      </c>
      <c r="E50" s="8">
        <v>43970</v>
      </c>
      <c r="F50" s="293">
        <v>44669</v>
      </c>
      <c r="G50" s="52"/>
      <c r="H50" s="10">
        <f t="shared" ref="H50:H55" si="11">F50+30</f>
        <v>44699</v>
      </c>
      <c r="I50" s="11">
        <f t="shared" ref="I50:I55" ca="1" si="12">IF(ISBLANK(H50),"",H50-DATE(YEAR(NOW()),MONTH(NOW()),DAY(NOW())))</f>
        <v>3</v>
      </c>
      <c r="J50" s="12" t="str">
        <f t="shared" ca="1" si="1"/>
        <v>NOT DUE</v>
      </c>
      <c r="K50" s="15"/>
      <c r="L50" s="226" t="s">
        <v>5084</v>
      </c>
    </row>
    <row r="51" spans="1:12" ht="24" customHeight="1">
      <c r="A51" s="275" t="s">
        <v>156</v>
      </c>
      <c r="B51" s="23" t="s">
        <v>150</v>
      </c>
      <c r="C51" s="24" t="s">
        <v>110</v>
      </c>
      <c r="D51" s="12" t="s">
        <v>4</v>
      </c>
      <c r="E51" s="8">
        <v>43970</v>
      </c>
      <c r="F51" s="293">
        <v>44669</v>
      </c>
      <c r="G51" s="52"/>
      <c r="H51" s="10">
        <f t="shared" si="11"/>
        <v>44699</v>
      </c>
      <c r="I51" s="11">
        <f t="shared" ca="1" si="12"/>
        <v>3</v>
      </c>
      <c r="J51" s="12" t="str">
        <f t="shared" ca="1" si="1"/>
        <v>NOT DUE</v>
      </c>
      <c r="K51" s="15"/>
      <c r="L51" s="226" t="s">
        <v>5084</v>
      </c>
    </row>
    <row r="52" spans="1:12" ht="24" customHeight="1">
      <c r="A52" s="275" t="s">
        <v>157</v>
      </c>
      <c r="B52" s="23" t="s">
        <v>151</v>
      </c>
      <c r="C52" s="24" t="s">
        <v>110</v>
      </c>
      <c r="D52" s="12" t="s">
        <v>4</v>
      </c>
      <c r="E52" s="8">
        <v>43970</v>
      </c>
      <c r="F52" s="293">
        <v>44669</v>
      </c>
      <c r="G52" s="52"/>
      <c r="H52" s="10">
        <f t="shared" si="11"/>
        <v>44699</v>
      </c>
      <c r="I52" s="11">
        <f t="shared" ca="1" si="12"/>
        <v>3</v>
      </c>
      <c r="J52" s="12" t="str">
        <f t="shared" ca="1" si="1"/>
        <v>NOT DUE</v>
      </c>
      <c r="K52" s="15"/>
      <c r="L52" s="226" t="s">
        <v>5084</v>
      </c>
    </row>
    <row r="53" spans="1:12" ht="24" customHeight="1">
      <c r="A53" s="275" t="s">
        <v>158</v>
      </c>
      <c r="B53" s="23" t="s">
        <v>152</v>
      </c>
      <c r="C53" s="24" t="s">
        <v>110</v>
      </c>
      <c r="D53" s="12" t="s">
        <v>4</v>
      </c>
      <c r="E53" s="8">
        <v>43970</v>
      </c>
      <c r="F53" s="293">
        <v>44669</v>
      </c>
      <c r="G53" s="52"/>
      <c r="H53" s="10">
        <f t="shared" si="11"/>
        <v>44699</v>
      </c>
      <c r="I53" s="11">
        <f t="shared" ca="1" si="12"/>
        <v>3</v>
      </c>
      <c r="J53" s="12" t="str">
        <f t="shared" ca="1" si="1"/>
        <v>NOT DUE</v>
      </c>
      <c r="K53" s="15"/>
      <c r="L53" s="226" t="s">
        <v>5084</v>
      </c>
    </row>
    <row r="54" spans="1:12" ht="24" customHeight="1">
      <c r="A54" s="275" t="s">
        <v>159</v>
      </c>
      <c r="B54" s="23" t="s">
        <v>153</v>
      </c>
      <c r="C54" s="24" t="s">
        <v>110</v>
      </c>
      <c r="D54" s="12" t="s">
        <v>4</v>
      </c>
      <c r="E54" s="8">
        <v>43970</v>
      </c>
      <c r="F54" s="293">
        <v>44669</v>
      </c>
      <c r="G54" s="52"/>
      <c r="H54" s="10">
        <f t="shared" si="11"/>
        <v>44699</v>
      </c>
      <c r="I54" s="11">
        <f t="shared" ca="1" si="12"/>
        <v>3</v>
      </c>
      <c r="J54" s="12" t="str">
        <f t="shared" ca="1" si="1"/>
        <v>NOT DUE</v>
      </c>
      <c r="K54" s="15"/>
      <c r="L54" s="226" t="s">
        <v>5084</v>
      </c>
    </row>
    <row r="55" spans="1:12" ht="24" customHeight="1">
      <c r="A55" s="275" t="s">
        <v>160</v>
      </c>
      <c r="B55" s="23" t="s">
        <v>154</v>
      </c>
      <c r="C55" s="24" t="s">
        <v>110</v>
      </c>
      <c r="D55" s="12" t="s">
        <v>4</v>
      </c>
      <c r="E55" s="8">
        <v>43970</v>
      </c>
      <c r="F55" s="293">
        <v>44669</v>
      </c>
      <c r="G55" s="52"/>
      <c r="H55" s="10">
        <f t="shared" si="11"/>
        <v>44699</v>
      </c>
      <c r="I55" s="11">
        <f t="shared" ca="1" si="12"/>
        <v>3</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44758.5</v>
      </c>
      <c r="I56" s="18">
        <f t="shared" ref="I56:I119" si="13">D56-($F$4-G56)</f>
        <v>1500</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44758.5</v>
      </c>
      <c r="I57" s="18">
        <f t="shared" si="13"/>
        <v>1500</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44758.5</v>
      </c>
      <c r="I58" s="18">
        <f t="shared" si="13"/>
        <v>1500</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44758.5</v>
      </c>
      <c r="I59" s="18">
        <f t="shared" si="13"/>
        <v>1500</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44758.5</v>
      </c>
      <c r="I60" s="18">
        <f t="shared" si="13"/>
        <v>1500</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44758.5</v>
      </c>
      <c r="I61" s="18">
        <f t="shared" si="13"/>
        <v>1500</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45258.5</v>
      </c>
      <c r="I62" s="18">
        <f t="shared" si="13"/>
        <v>13500</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45258.5</v>
      </c>
      <c r="I63" s="18">
        <f t="shared" si="13"/>
        <v>13500</v>
      </c>
      <c r="J63" s="12" t="str">
        <f t="shared" si="1"/>
        <v>NOT DUE</v>
      </c>
      <c r="K63" s="15"/>
      <c r="L63" s="15"/>
    </row>
    <row r="64" spans="1:12" ht="25.5">
      <c r="A64" s="12" t="s">
        <v>170</v>
      </c>
      <c r="B64" s="24" t="s">
        <v>177</v>
      </c>
      <c r="C64" s="24" t="s">
        <v>187</v>
      </c>
      <c r="D64" s="40">
        <v>24000</v>
      </c>
      <c r="E64" s="8">
        <v>43970</v>
      </c>
      <c r="F64" s="8">
        <v>43970</v>
      </c>
      <c r="G64" s="20">
        <v>0</v>
      </c>
      <c r="H64" s="17">
        <f t="shared" si="15"/>
        <v>45258.5</v>
      </c>
      <c r="I64" s="18">
        <f t="shared" si="13"/>
        <v>13500</v>
      </c>
      <c r="J64" s="12" t="str">
        <f t="shared" si="1"/>
        <v>NOT DUE</v>
      </c>
      <c r="K64" s="15"/>
      <c r="L64" s="15"/>
    </row>
    <row r="65" spans="1:12" ht="25.5">
      <c r="A65" s="12" t="s">
        <v>171</v>
      </c>
      <c r="B65" s="24" t="s">
        <v>178</v>
      </c>
      <c r="C65" s="24" t="s">
        <v>187</v>
      </c>
      <c r="D65" s="40">
        <v>24000</v>
      </c>
      <c r="E65" s="8">
        <v>43970</v>
      </c>
      <c r="F65" s="8">
        <v>43970</v>
      </c>
      <c r="G65" s="20">
        <v>0</v>
      </c>
      <c r="H65" s="17">
        <f t="shared" si="15"/>
        <v>45258.5</v>
      </c>
      <c r="I65" s="18">
        <f t="shared" si="13"/>
        <v>13500</v>
      </c>
      <c r="J65" s="12" t="str">
        <f t="shared" si="1"/>
        <v>NOT DUE</v>
      </c>
      <c r="K65" s="15"/>
      <c r="L65" s="15"/>
    </row>
    <row r="66" spans="1:12" ht="25.5">
      <c r="A66" s="12" t="s">
        <v>172</v>
      </c>
      <c r="B66" s="24" t="s">
        <v>179</v>
      </c>
      <c r="C66" s="24" t="s">
        <v>187</v>
      </c>
      <c r="D66" s="40">
        <v>24000</v>
      </c>
      <c r="E66" s="8">
        <v>43970</v>
      </c>
      <c r="F66" s="8">
        <v>43970</v>
      </c>
      <c r="G66" s="20">
        <v>0</v>
      </c>
      <c r="H66" s="17">
        <f t="shared" si="15"/>
        <v>45258.5</v>
      </c>
      <c r="I66" s="18">
        <f t="shared" si="13"/>
        <v>13500</v>
      </c>
      <c r="J66" s="12" t="str">
        <f t="shared" si="1"/>
        <v>NOT DUE</v>
      </c>
      <c r="K66" s="15"/>
      <c r="L66" s="15"/>
    </row>
    <row r="67" spans="1:12" ht="25.5">
      <c r="A67" s="12" t="s">
        <v>173</v>
      </c>
      <c r="B67" s="24" t="s">
        <v>180</v>
      </c>
      <c r="C67" s="24" t="s">
        <v>187</v>
      </c>
      <c r="D67" s="40">
        <v>24000</v>
      </c>
      <c r="E67" s="8">
        <v>43970</v>
      </c>
      <c r="F67" s="8">
        <v>43970</v>
      </c>
      <c r="G67" s="20">
        <v>0</v>
      </c>
      <c r="H67" s="17">
        <f t="shared" si="15"/>
        <v>45258.5</v>
      </c>
      <c r="I67" s="18">
        <f t="shared" si="13"/>
        <v>13500</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44798.25</v>
      </c>
      <c r="I68" s="18">
        <f t="shared" si="13"/>
        <v>2454</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45591.833333333336</v>
      </c>
      <c r="I69" s="18">
        <f t="shared" si="13"/>
        <v>21500</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45591.833333333336</v>
      </c>
      <c r="I70" s="18">
        <f t="shared" si="13"/>
        <v>21500</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45591.833333333336</v>
      </c>
      <c r="I71" s="18">
        <f t="shared" si="13"/>
        <v>21500</v>
      </c>
      <c r="J71" s="12" t="str">
        <f t="shared" si="1"/>
        <v>NOT DUE</v>
      </c>
      <c r="K71" s="15"/>
      <c r="L71" s="15"/>
    </row>
    <row r="72" spans="1:12" ht="25.5">
      <c r="A72" s="12" t="s">
        <v>185</v>
      </c>
      <c r="B72" s="24" t="s">
        <v>2454</v>
      </c>
      <c r="C72" s="24" t="s">
        <v>204</v>
      </c>
      <c r="D72" s="40">
        <v>32000</v>
      </c>
      <c r="E72" s="8">
        <v>43970</v>
      </c>
      <c r="F72" s="8">
        <v>43970</v>
      </c>
      <c r="G72" s="20">
        <v>0</v>
      </c>
      <c r="H72" s="17">
        <f t="shared" si="16"/>
        <v>45591.833333333336</v>
      </c>
      <c r="I72" s="18">
        <f t="shared" si="13"/>
        <v>21500</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45591.833333333336</v>
      </c>
      <c r="I73" s="18">
        <f t="shared" si="13"/>
        <v>21500</v>
      </c>
      <c r="J73" s="12" t="str">
        <f t="shared" si="17"/>
        <v>NOT DUE</v>
      </c>
      <c r="K73" s="15"/>
      <c r="L73" s="15"/>
    </row>
    <row r="74" spans="1:12" ht="25.5">
      <c r="A74" s="12" t="s">
        <v>189</v>
      </c>
      <c r="B74" s="24" t="s">
        <v>2456</v>
      </c>
      <c r="C74" s="24" t="s">
        <v>204</v>
      </c>
      <c r="D74" s="40">
        <v>32000</v>
      </c>
      <c r="E74" s="8">
        <v>43970</v>
      </c>
      <c r="F74" s="8">
        <v>43970</v>
      </c>
      <c r="G74" s="20">
        <v>0</v>
      </c>
      <c r="H74" s="17">
        <f t="shared" si="16"/>
        <v>45591.833333333336</v>
      </c>
      <c r="I74" s="18">
        <f t="shared" si="13"/>
        <v>21500</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45591.833333333336</v>
      </c>
      <c r="I75" s="18">
        <f t="shared" si="13"/>
        <v>21500</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45591.833333333336</v>
      </c>
      <c r="I76" s="18">
        <f t="shared" si="13"/>
        <v>21500</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45591.833333333336</v>
      </c>
      <c r="I77" s="18">
        <f t="shared" si="13"/>
        <v>21500</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45591.833333333336</v>
      </c>
      <c r="I78" s="18">
        <f t="shared" si="13"/>
        <v>21500</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45591.833333333336</v>
      </c>
      <c r="I79" s="18">
        <f t="shared" si="13"/>
        <v>21500</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45591.833333333336</v>
      </c>
      <c r="I80" s="18">
        <f t="shared" si="13"/>
        <v>21500</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44936.75</v>
      </c>
      <c r="I81" s="18">
        <f t="shared" si="13"/>
        <v>5778</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44936.75</v>
      </c>
      <c r="I82" s="18">
        <f t="shared" si="13"/>
        <v>5778</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44936.75</v>
      </c>
      <c r="I83" s="18">
        <f t="shared" si="13"/>
        <v>5778</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44936.75</v>
      </c>
      <c r="I84" s="18">
        <f t="shared" si="13"/>
        <v>5778</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44936.75</v>
      </c>
      <c r="I85" s="18">
        <f t="shared" si="13"/>
        <v>5778</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44936.75</v>
      </c>
      <c r="I86" s="18">
        <f t="shared" si="13"/>
        <v>5778</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45591.833333333336</v>
      </c>
      <c r="I87" s="18">
        <f t="shared" si="13"/>
        <v>21500</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45591.833333333336</v>
      </c>
      <c r="I88" s="18">
        <f t="shared" si="13"/>
        <v>21500</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45591.833333333336</v>
      </c>
      <c r="I89" s="18">
        <f t="shared" si="13"/>
        <v>21500</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45591.833333333336</v>
      </c>
      <c r="I90" s="18">
        <f t="shared" si="13"/>
        <v>21500</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45591.833333333336</v>
      </c>
      <c r="I91" s="18">
        <f t="shared" si="13"/>
        <v>21500</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45591.833333333336</v>
      </c>
      <c r="I92" s="18">
        <f t="shared" si="13"/>
        <v>21500</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44936.75</v>
      </c>
      <c r="I93" s="18">
        <f t="shared" si="13"/>
        <v>5778</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44936.75</v>
      </c>
      <c r="I94" s="18">
        <f t="shared" si="13"/>
        <v>5778</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44936.75</v>
      </c>
      <c r="I95" s="18">
        <f t="shared" si="13"/>
        <v>5778</v>
      </c>
      <c r="J95" s="12" t="str">
        <f t="shared" si="17"/>
        <v>NOT DUE</v>
      </c>
      <c r="K95" s="15"/>
      <c r="L95" s="13"/>
    </row>
    <row r="96" spans="1:12" ht="38.25">
      <c r="A96" s="12" t="s">
        <v>227</v>
      </c>
      <c r="B96" s="24" t="s">
        <v>234</v>
      </c>
      <c r="C96" s="21" t="s">
        <v>230</v>
      </c>
      <c r="D96" s="40">
        <v>8000</v>
      </c>
      <c r="E96" s="8">
        <v>43970</v>
      </c>
      <c r="F96" s="293">
        <v>44556</v>
      </c>
      <c r="G96" s="20">
        <v>8278</v>
      </c>
      <c r="H96" s="17">
        <f t="shared" si="20"/>
        <v>44936.75</v>
      </c>
      <c r="I96" s="18">
        <f t="shared" si="13"/>
        <v>5778</v>
      </c>
      <c r="J96" s="12" t="str">
        <f t="shared" si="17"/>
        <v>NOT DUE</v>
      </c>
      <c r="K96" s="15"/>
      <c r="L96" s="13"/>
    </row>
    <row r="97" spans="1:12" ht="38.25">
      <c r="A97" s="12" t="s">
        <v>228</v>
      </c>
      <c r="B97" s="24" t="s">
        <v>235</v>
      </c>
      <c r="C97" s="21" t="s">
        <v>230</v>
      </c>
      <c r="D97" s="40">
        <v>8000</v>
      </c>
      <c r="E97" s="8">
        <v>43970</v>
      </c>
      <c r="F97" s="293">
        <v>44556</v>
      </c>
      <c r="G97" s="20">
        <v>8278</v>
      </c>
      <c r="H97" s="17">
        <f t="shared" si="20"/>
        <v>44936.75</v>
      </c>
      <c r="I97" s="18">
        <f t="shared" si="13"/>
        <v>5778</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44936.75</v>
      </c>
      <c r="I98" s="18">
        <f t="shared" si="13"/>
        <v>5778</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44936.75</v>
      </c>
      <c r="I99" s="18">
        <f t="shared" si="13"/>
        <v>5778</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44936.75</v>
      </c>
      <c r="I100" s="18">
        <f t="shared" si="13"/>
        <v>5778</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44936.75</v>
      </c>
      <c r="I101" s="18">
        <f t="shared" si="13"/>
        <v>5778</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44936.75</v>
      </c>
      <c r="I102" s="18">
        <f t="shared" si="13"/>
        <v>5778</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44936.75</v>
      </c>
      <c r="I103" s="18">
        <f t="shared" si="13"/>
        <v>5778</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44936.75</v>
      </c>
      <c r="I104" s="18">
        <f t="shared" si="13"/>
        <v>5778</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45591.833333333336</v>
      </c>
      <c r="I105" s="18">
        <f t="shared" si="13"/>
        <v>21500</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45591.833333333336</v>
      </c>
      <c r="I106" s="18">
        <f t="shared" si="13"/>
        <v>21500</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45591.833333333336</v>
      </c>
      <c r="I107" s="18">
        <f t="shared" si="13"/>
        <v>21500</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45591.833333333336</v>
      </c>
      <c r="I108" s="18">
        <f t="shared" si="13"/>
        <v>21500</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45591.833333333336</v>
      </c>
      <c r="I109" s="18">
        <f t="shared" si="13"/>
        <v>21500</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45591.833333333336</v>
      </c>
      <c r="I110" s="18">
        <f t="shared" si="13"/>
        <v>21500</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45591.833333333336</v>
      </c>
      <c r="I111" s="18">
        <f t="shared" si="13"/>
        <v>21500</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45591.833333333336</v>
      </c>
      <c r="I112" s="18">
        <f t="shared" si="13"/>
        <v>21500</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45591.833333333336</v>
      </c>
      <c r="I113" s="18">
        <f t="shared" si="13"/>
        <v>21500</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45591.833333333336</v>
      </c>
      <c r="I114" s="18">
        <f t="shared" si="13"/>
        <v>21500</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45591.833333333336</v>
      </c>
      <c r="I115" s="18">
        <f t="shared" si="13"/>
        <v>21500</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45591.833333333336</v>
      </c>
      <c r="I116" s="18">
        <f t="shared" si="13"/>
        <v>21500</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44936.75</v>
      </c>
      <c r="I117" s="18">
        <f t="shared" si="13"/>
        <v>5778</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44936.75</v>
      </c>
      <c r="I118" s="18">
        <f t="shared" si="13"/>
        <v>5778</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44936.75</v>
      </c>
      <c r="I119" s="18">
        <f t="shared" si="13"/>
        <v>5778</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44936.75</v>
      </c>
      <c r="I120" s="18">
        <f t="shared" ref="I120:I132" si="24">D120-($F$4-G120)</f>
        <v>5778</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44936.75</v>
      </c>
      <c r="I121" s="18">
        <f t="shared" si="24"/>
        <v>5778</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44936.75</v>
      </c>
      <c r="I122" s="18">
        <f t="shared" si="24"/>
        <v>5778</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44936.75</v>
      </c>
      <c r="I123" s="18">
        <f t="shared" si="24"/>
        <v>5778</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44936.75</v>
      </c>
      <c r="I124" s="18">
        <f t="shared" si="24"/>
        <v>5778</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45591.833333333336</v>
      </c>
      <c r="I125" s="18">
        <f t="shared" si="24"/>
        <v>21500</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45591.833333333336</v>
      </c>
      <c r="I126" s="18">
        <f t="shared" si="24"/>
        <v>21500</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45591.833333333336</v>
      </c>
      <c r="I127" s="18">
        <f t="shared" si="24"/>
        <v>21500</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45591.833333333336</v>
      </c>
      <c r="I128" s="18">
        <f t="shared" si="24"/>
        <v>21500</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45591.833333333336</v>
      </c>
      <c r="I129" s="18">
        <f t="shared" si="24"/>
        <v>21500</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45591.833333333336</v>
      </c>
      <c r="I130" s="18">
        <f t="shared" si="24"/>
        <v>21500</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45591.833333333336</v>
      </c>
      <c r="I131" s="18">
        <f t="shared" si="24"/>
        <v>21500</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45591.833333333336</v>
      </c>
      <c r="I132" s="18">
        <f t="shared" si="24"/>
        <v>21500</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44936.75</v>
      </c>
      <c r="I133" s="18">
        <f>D133-($F$4-G133)</f>
        <v>5778</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293">
        <v>44696</v>
      </c>
      <c r="G134" s="86"/>
      <c r="H134" s="10">
        <f>F134+1</f>
        <v>44697</v>
      </c>
      <c r="I134" s="11">
        <f ca="1">IF(ISBLANK(H134),"",H134-DATE(YEAR(NOW()),MONTH(NOW()),DAY(NOW())))</f>
        <v>1</v>
      </c>
      <c r="J134" s="12" t="str">
        <f t="shared" ca="1" si="26"/>
        <v>NOT 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44936.75</v>
      </c>
      <c r="I135" s="18">
        <f t="shared" ref="I135:I162" si="27">D135-($F$4-G135)</f>
        <v>5778</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44936.75</v>
      </c>
      <c r="I136" s="18">
        <f t="shared" si="27"/>
        <v>5778</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44770.083333333336</v>
      </c>
      <c r="I137" s="18">
        <f t="shared" si="27"/>
        <v>1778</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44936.75</v>
      </c>
      <c r="I138" s="18">
        <f t="shared" si="27"/>
        <v>5778</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44770.083333333336</v>
      </c>
      <c r="I139" s="18">
        <f t="shared" si="27"/>
        <v>1778</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44760.166666666664</v>
      </c>
      <c r="I140" s="18">
        <f t="shared" si="27"/>
        <v>1540</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45591.833333333336</v>
      </c>
      <c r="I141" s="18">
        <f t="shared" si="27"/>
        <v>21500</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45591.833333333336</v>
      </c>
      <c r="I142" s="18">
        <f t="shared" si="27"/>
        <v>21500</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45591.833333333336</v>
      </c>
      <c r="I143" s="18">
        <f t="shared" si="27"/>
        <v>21500</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45591.833333333336</v>
      </c>
      <c r="I144" s="18">
        <f t="shared" si="27"/>
        <v>21500</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44832.25</v>
      </c>
      <c r="I145" s="18">
        <f t="shared" si="27"/>
        <v>3270</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44832.25</v>
      </c>
      <c r="I146" s="18">
        <f t="shared" si="27"/>
        <v>3270</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44832.25</v>
      </c>
      <c r="I147" s="18">
        <f t="shared" si="27"/>
        <v>3270</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44832.25</v>
      </c>
      <c r="I148" s="18">
        <f t="shared" si="27"/>
        <v>3270</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44832.25</v>
      </c>
      <c r="I149" s="18">
        <f t="shared" si="27"/>
        <v>3270</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44832.25</v>
      </c>
      <c r="I150" s="18">
        <f t="shared" si="27"/>
        <v>3270</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44832.25</v>
      </c>
      <c r="I151" s="18">
        <f t="shared" si="27"/>
        <v>3270</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44832.25</v>
      </c>
      <c r="I152" s="18">
        <f t="shared" si="27"/>
        <v>3270</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44832.25</v>
      </c>
      <c r="I153" s="18">
        <f t="shared" si="27"/>
        <v>3270</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45591.833333333336</v>
      </c>
      <c r="I154" s="18">
        <f t="shared" si="27"/>
        <v>21500</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45591.833333333336</v>
      </c>
      <c r="I155" s="18">
        <f t="shared" si="27"/>
        <v>21500</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45591.833333333336</v>
      </c>
      <c r="I156" s="18">
        <f t="shared" si="27"/>
        <v>21500</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45591.833333333336</v>
      </c>
      <c r="I157" s="18">
        <f t="shared" si="27"/>
        <v>21500</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45591.833333333336</v>
      </c>
      <c r="I158" s="18">
        <f t="shared" si="27"/>
        <v>21500</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45591.833333333336</v>
      </c>
      <c r="I159" s="18">
        <f t="shared" si="27"/>
        <v>21500</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45591.833333333336</v>
      </c>
      <c r="I160" s="18">
        <f t="shared" si="27"/>
        <v>21500</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45591.833333333336</v>
      </c>
      <c r="I161" s="18">
        <f t="shared" si="27"/>
        <v>21500</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45591.833333333336</v>
      </c>
      <c r="I162" s="18">
        <f t="shared" si="27"/>
        <v>21500</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45591.833333333336</v>
      </c>
      <c r="I163" s="18">
        <f>D163-($F$4-G163)</f>
        <v>21500</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45591.833333333336</v>
      </c>
      <c r="I164" s="18">
        <f t="shared" ref="I164" si="31">D164-($F$4-G164)</f>
        <v>21500</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44936.75</v>
      </c>
      <c r="I165" s="18">
        <f>D165-($F$4-G165)</f>
        <v>5778</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44936.75</v>
      </c>
      <c r="I166" s="18">
        <f>D166-($F$4-G166)</f>
        <v>5778</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44936.75</v>
      </c>
      <c r="I167" s="18">
        <f>D167-($F$4-G167)</f>
        <v>5778</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44936.75</v>
      </c>
      <c r="I168" s="18">
        <f>D168-($F$4-G168)</f>
        <v>5778</v>
      </c>
      <c r="J168" s="12" t="str">
        <f t="shared" si="26"/>
        <v>NOT DUE</v>
      </c>
      <c r="K168" s="24" t="s">
        <v>357</v>
      </c>
      <c r="L168" s="15"/>
    </row>
    <row r="169" spans="1:12" ht="26.45" customHeight="1">
      <c r="A169" s="12" t="s">
        <v>373</v>
      </c>
      <c r="B169" s="24" t="s">
        <v>375</v>
      </c>
      <c r="C169" s="24" t="s">
        <v>376</v>
      </c>
      <c r="D169" s="40">
        <v>5000</v>
      </c>
      <c r="E169" s="8">
        <v>43970</v>
      </c>
      <c r="F169" s="8">
        <v>44335</v>
      </c>
      <c r="G169" s="20">
        <v>8278</v>
      </c>
      <c r="H169" s="17">
        <f>IF(I169&lt;=8000,$F$5+(I169/24),"error")</f>
        <v>44811.75</v>
      </c>
      <c r="I169" s="18">
        <f>D169-($F$4-G169)</f>
        <v>2778</v>
      </c>
      <c r="J169" s="12" t="str">
        <f t="shared" si="26"/>
        <v>NOT DUE</v>
      </c>
      <c r="K169" s="24" t="s">
        <v>377</v>
      </c>
      <c r="L169" s="15" t="s">
        <v>5607</v>
      </c>
    </row>
    <row r="170" spans="1:12" ht="25.5">
      <c r="A170" s="12" t="s">
        <v>374</v>
      </c>
      <c r="B170" s="24" t="s">
        <v>375</v>
      </c>
      <c r="C170" s="24" t="s">
        <v>378</v>
      </c>
      <c r="D170" s="12" t="s">
        <v>380</v>
      </c>
      <c r="E170" s="8">
        <v>43970</v>
      </c>
      <c r="F170" s="8">
        <v>44335</v>
      </c>
      <c r="G170" s="86"/>
      <c r="H170" s="10">
        <f>F170+(365)</f>
        <v>44700</v>
      </c>
      <c r="I170" s="11">
        <f ca="1">IF(ISBLANK(H170),"",H170-DATE(YEAR(NOW()),MONTH(NOW()),DAY(NOW())))</f>
        <v>4</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4</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44936.75</v>
      </c>
      <c r="I172" s="18">
        <f>D172-($F$4-G172)</f>
        <v>5778</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44925.166666666664</v>
      </c>
      <c r="I173" s="18">
        <f>D173-($F$4-G173)</f>
        <v>5500</v>
      </c>
      <c r="J173" s="12" t="str">
        <f t="shared" si="26"/>
        <v>NOT DUE</v>
      </c>
      <c r="K173" s="24" t="s">
        <v>317</v>
      </c>
      <c r="L173" s="15"/>
    </row>
    <row r="174" spans="1:12" ht="25.5">
      <c r="A174" s="12" t="s">
        <v>402</v>
      </c>
      <c r="B174" s="24" t="s">
        <v>388</v>
      </c>
      <c r="C174" s="24" t="s">
        <v>389</v>
      </c>
      <c r="D174" s="40">
        <v>5000</v>
      </c>
      <c r="E174" s="8">
        <v>43970</v>
      </c>
      <c r="F174" s="8">
        <v>44335</v>
      </c>
      <c r="G174" s="20">
        <v>8278</v>
      </c>
      <c r="H174" s="17">
        <f>IF(I174&lt;=5000,$F$5+(I174/24),"error")</f>
        <v>44811.75</v>
      </c>
      <c r="I174" s="18">
        <f>D174-($F$4-G174)</f>
        <v>2778</v>
      </c>
      <c r="J174" s="12" t="str">
        <f t="shared" si="26"/>
        <v>NOT DUE</v>
      </c>
      <c r="K174" s="24" t="s">
        <v>401</v>
      </c>
      <c r="L174" s="15" t="s">
        <v>5607</v>
      </c>
    </row>
    <row r="175" spans="1:12" ht="25.5">
      <c r="A175" s="12" t="s">
        <v>403</v>
      </c>
      <c r="B175" s="24" t="s">
        <v>390</v>
      </c>
      <c r="C175" s="24" t="s">
        <v>400</v>
      </c>
      <c r="D175" s="12" t="s">
        <v>382</v>
      </c>
      <c r="E175" s="8">
        <v>43970</v>
      </c>
      <c r="F175" s="8">
        <v>44335</v>
      </c>
      <c r="G175" s="86"/>
      <c r="H175" s="10">
        <f>F175+(365*2)</f>
        <v>45065</v>
      </c>
      <c r="I175" s="11">
        <f ca="1">IF(ISBLANK(H175),"",H175-DATE(YEAR(NOW()),MONTH(NOW()),DAY(NOW())))</f>
        <v>369</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-3</v>
      </c>
      <c r="J176" s="12" t="str">
        <f t="shared" ca="1" si="26"/>
        <v>OVERDUE</v>
      </c>
      <c r="K176" s="26"/>
      <c r="L176" s="15" t="s">
        <v>5607</v>
      </c>
    </row>
    <row r="177" spans="1:12" ht="24" customHeight="1">
      <c r="A177" s="276" t="s">
        <v>405</v>
      </c>
      <c r="B177" s="174" t="s">
        <v>393</v>
      </c>
      <c r="C177" s="24" t="s">
        <v>389</v>
      </c>
      <c r="D177" s="40">
        <v>500</v>
      </c>
      <c r="E177" s="8">
        <v>43970</v>
      </c>
      <c r="F177" s="8">
        <v>44668</v>
      </c>
      <c r="G177" s="20">
        <v>10245</v>
      </c>
      <c r="H177" s="17">
        <f>IF(I177&lt;=500,$F$5+(I177/24),"error")</f>
        <v>44706.208333333336</v>
      </c>
      <c r="I177" s="18">
        <f>D177-($F$4-G177)</f>
        <v>245</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4</v>
      </c>
      <c r="J178" s="12" t="str">
        <f t="shared" ca="1" si="26"/>
        <v>NOT DUE</v>
      </c>
      <c r="K178" s="26"/>
      <c r="L178" s="15"/>
    </row>
    <row r="179" spans="1:12" ht="24" customHeight="1">
      <c r="A179" s="12" t="s">
        <v>407</v>
      </c>
      <c r="B179" s="24" t="s">
        <v>396</v>
      </c>
      <c r="C179" s="24" t="s">
        <v>397</v>
      </c>
      <c r="D179" s="12" t="s">
        <v>380</v>
      </c>
      <c r="E179" s="8">
        <v>43970</v>
      </c>
      <c r="F179" s="8">
        <v>44427</v>
      </c>
      <c r="G179" s="86"/>
      <c r="H179" s="10">
        <f>F179+(365)</f>
        <v>44792</v>
      </c>
      <c r="I179" s="11">
        <f t="shared" ca="1" si="33"/>
        <v>96</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65</v>
      </c>
      <c r="J180" s="12" t="str">
        <f t="shared" ca="1" si="26"/>
        <v>NOT DUE</v>
      </c>
      <c r="K180" s="26"/>
      <c r="L180" s="15"/>
    </row>
    <row r="181" spans="1:12" ht="38.25">
      <c r="A181" s="12" t="s">
        <v>409</v>
      </c>
      <c r="B181" s="175" t="s">
        <v>411</v>
      </c>
      <c r="C181" s="120" t="s">
        <v>412</v>
      </c>
      <c r="D181" s="121" t="s">
        <v>4</v>
      </c>
      <c r="E181" s="8">
        <v>43970</v>
      </c>
      <c r="F181" s="293">
        <v>44682</v>
      </c>
      <c r="G181" s="86"/>
      <c r="H181" s="10">
        <f>F181+(30)</f>
        <v>44712</v>
      </c>
      <c r="I181" s="11">
        <f t="shared" ca="1" si="33"/>
        <v>16</v>
      </c>
      <c r="J181" s="12" t="str">
        <f t="shared" ca="1" si="26"/>
        <v>NOT DUE</v>
      </c>
      <c r="K181" s="26"/>
      <c r="L181" s="15"/>
    </row>
    <row r="182" spans="1:12" ht="25.5">
      <c r="A182" s="276" t="s">
        <v>410</v>
      </c>
      <c r="B182" s="120" t="s">
        <v>413</v>
      </c>
      <c r="C182" s="120" t="s">
        <v>414</v>
      </c>
      <c r="D182" s="121" t="s">
        <v>0</v>
      </c>
      <c r="E182" s="8">
        <v>43970</v>
      </c>
      <c r="F182" s="8">
        <v>44659</v>
      </c>
      <c r="G182" s="86"/>
      <c r="H182" s="10">
        <f>F182+(90)</f>
        <v>44749</v>
      </c>
      <c r="I182" s="11">
        <f t="shared" ca="1" si="33"/>
        <v>53</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55</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44927.875</v>
      </c>
      <c r="I184" s="18">
        <f>D184-($F$4-G184)</f>
        <v>5565</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44927.875</v>
      </c>
      <c r="I185" s="18">
        <f>D185-($F$4-G185)</f>
        <v>5565</v>
      </c>
      <c r="J185" s="12" t="str">
        <f t="shared" si="26"/>
        <v>NOT DUE</v>
      </c>
      <c r="K185" s="24" t="s">
        <v>317</v>
      </c>
      <c r="L185" s="15"/>
    </row>
    <row r="186" spans="1:12" ht="24" customHeight="1">
      <c r="A186" s="274" t="s">
        <v>423</v>
      </c>
      <c r="B186" s="24" t="s">
        <v>425</v>
      </c>
      <c r="C186" s="24" t="s">
        <v>426</v>
      </c>
      <c r="D186" s="12" t="s">
        <v>1</v>
      </c>
      <c r="E186" s="8">
        <v>43970</v>
      </c>
      <c r="F186" s="293">
        <v>44696</v>
      </c>
      <c r="G186" s="86"/>
      <c r="H186" s="294">
        <f>F186+1</f>
        <v>44697</v>
      </c>
      <c r="I186" s="11">
        <f ca="1">IF(ISBLANK(H186),"",H186-DATE(YEAR(NOW()),MONTH(NOW()),DAY(NOW())))</f>
        <v>1</v>
      </c>
      <c r="J186" s="12" t="str">
        <f t="shared" ca="1" si="26"/>
        <v>NOT 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44758.5</v>
      </c>
      <c r="I187" s="18">
        <f>D187-($F$4-G187)</f>
        <v>1500</v>
      </c>
      <c r="J187" s="12" t="str">
        <f t="shared" si="26"/>
        <v>NOT DUE</v>
      </c>
      <c r="K187" s="26"/>
      <c r="L187" s="15"/>
    </row>
    <row r="188" spans="1:12" ht="26.45" customHeight="1">
      <c r="A188" s="274" t="s">
        <v>428</v>
      </c>
      <c r="B188" s="174" t="s">
        <v>430</v>
      </c>
      <c r="C188" s="24" t="s">
        <v>297</v>
      </c>
      <c r="D188" s="32" t="s">
        <v>433</v>
      </c>
      <c r="E188" s="8">
        <v>43970</v>
      </c>
      <c r="F188" s="293">
        <v>44696</v>
      </c>
      <c r="G188" s="86"/>
      <c r="H188" s="294">
        <f>F188+1</f>
        <v>44697</v>
      </c>
      <c r="I188" s="11">
        <f ca="1">IF(ISBLANK(H188),"",H188-DATE(YEAR(NOW()),MONTH(NOW()),DAY(NOW())))</f>
        <v>1</v>
      </c>
      <c r="J188" s="12" t="str">
        <f t="shared" ca="1" si="26"/>
        <v>NOT DUE</v>
      </c>
      <c r="K188" s="24" t="s">
        <v>357</v>
      </c>
      <c r="L188" s="15"/>
    </row>
    <row r="189" spans="1:12" ht="25.5">
      <c r="A189" s="12" t="s">
        <v>429</v>
      </c>
      <c r="B189" s="24" t="s">
        <v>431</v>
      </c>
      <c r="C189" s="24" t="s">
        <v>432</v>
      </c>
      <c r="D189" s="230">
        <v>32000</v>
      </c>
      <c r="E189" s="8">
        <v>43970</v>
      </c>
      <c r="F189" s="8">
        <v>43970</v>
      </c>
      <c r="G189" s="20">
        <v>0</v>
      </c>
      <c r="H189" s="17">
        <f>IF(I189&lt;=32000,$F$5+(I189/24),"error")</f>
        <v>45591.833333333336</v>
      </c>
      <c r="I189" s="18">
        <f>D189-($F$4-G189)</f>
        <v>21500</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44936.75</v>
      </c>
      <c r="I190" s="18">
        <f>D190-($F$4-G190)</f>
        <v>5778</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44936.75</v>
      </c>
      <c r="I191" s="18">
        <f t="shared" ref="I191:I243" si="35">D191-($F$4-G191)</f>
        <v>5778</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44936.75</v>
      </c>
      <c r="I192" s="18">
        <f t="shared" si="35"/>
        <v>5778</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44936.75</v>
      </c>
      <c r="I193" s="18">
        <f t="shared" si="35"/>
        <v>5778</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44936.75</v>
      </c>
      <c r="I194" s="18">
        <f t="shared" si="35"/>
        <v>5778</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44936.75</v>
      </c>
      <c r="I195" s="18">
        <f t="shared" si="35"/>
        <v>5778</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44844.541666666664</v>
      </c>
      <c r="I196" s="18">
        <f t="shared" si="35"/>
        <v>3565</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44844.541666666664</v>
      </c>
      <c r="I197" s="18">
        <f t="shared" si="35"/>
        <v>3565</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44844.541666666664</v>
      </c>
      <c r="I198" s="18">
        <f t="shared" si="35"/>
        <v>3565</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44865.416666666664</v>
      </c>
      <c r="I199" s="18">
        <f t="shared" si="35"/>
        <v>4066</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44891.333333333336</v>
      </c>
      <c r="I200" s="18">
        <f t="shared" si="35"/>
        <v>4688</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44891.333333333336</v>
      </c>
      <c r="I201" s="18">
        <f t="shared" si="35"/>
        <v>4688</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45591.833333333336</v>
      </c>
      <c r="I202" s="18">
        <f t="shared" si="35"/>
        <v>21500</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45591.833333333336</v>
      </c>
      <c r="I203" s="18">
        <f t="shared" si="35"/>
        <v>21500</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45591.833333333336</v>
      </c>
      <c r="I204" s="18">
        <f t="shared" si="35"/>
        <v>21500</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45591.833333333336</v>
      </c>
      <c r="I205" s="18">
        <f t="shared" si="35"/>
        <v>21500</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45591.833333333336</v>
      </c>
      <c r="I206" s="18">
        <f t="shared" si="35"/>
        <v>21500</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45591.833333333336</v>
      </c>
      <c r="I207" s="18">
        <f t="shared" si="35"/>
        <v>21500</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44927.875</v>
      </c>
      <c r="I208" s="18">
        <f t="shared" si="35"/>
        <v>5565</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44927.875</v>
      </c>
      <c r="I209" s="18">
        <f t="shared" si="35"/>
        <v>5565</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44927.875</v>
      </c>
      <c r="I210" s="18">
        <f t="shared" si="35"/>
        <v>5565</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44948.75</v>
      </c>
      <c r="I211" s="18">
        <f t="shared" si="35"/>
        <v>6066</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44974.666666666664</v>
      </c>
      <c r="I212" s="18">
        <f t="shared" si="35"/>
        <v>6688</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44974.666666666664</v>
      </c>
      <c r="I213" s="18">
        <f t="shared" si="35"/>
        <v>6688</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44836.25</v>
      </c>
      <c r="I214" s="18">
        <f t="shared" si="35"/>
        <v>3366</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44770.083333333336</v>
      </c>
      <c r="I215" s="18">
        <f t="shared" si="35"/>
        <v>1778</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44836.25</v>
      </c>
      <c r="I216" s="18">
        <f t="shared" si="35"/>
        <v>3366</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44836.25</v>
      </c>
      <c r="I217" s="18">
        <f t="shared" si="35"/>
        <v>3366</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44836.25</v>
      </c>
      <c r="I218" s="18">
        <f t="shared" si="35"/>
        <v>3366</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44770.083333333336</v>
      </c>
      <c r="I219" s="18">
        <f t="shared" si="35"/>
        <v>1778</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45002.916666666664</v>
      </c>
      <c r="I220" s="18">
        <f t="shared" si="35"/>
        <v>7366</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44936.75</v>
      </c>
      <c r="I221" s="18">
        <f t="shared" si="35"/>
        <v>5778</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45002.916666666664</v>
      </c>
      <c r="I222" s="18">
        <f t="shared" si="35"/>
        <v>7366</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45002.916666666664</v>
      </c>
      <c r="I223" s="18">
        <f t="shared" si="35"/>
        <v>7366</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45002.916666666664</v>
      </c>
      <c r="I224" s="18">
        <f t="shared" si="35"/>
        <v>7366</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44936.75</v>
      </c>
      <c r="I225" s="18">
        <f t="shared" si="35"/>
        <v>5778</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45002.916666666664</v>
      </c>
      <c r="I226" s="18">
        <f t="shared" si="35"/>
        <v>7366</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44936.75</v>
      </c>
      <c r="I227" s="18">
        <f t="shared" si="35"/>
        <v>5778</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45002.916666666664</v>
      </c>
      <c r="I228" s="18">
        <f t="shared" si="35"/>
        <v>7366</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45002.916666666664</v>
      </c>
      <c r="I229" s="18">
        <f t="shared" si="35"/>
        <v>7366</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45002.916666666664</v>
      </c>
      <c r="I230" s="18">
        <f t="shared" si="35"/>
        <v>7366</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44936.75</v>
      </c>
      <c r="I231" s="18">
        <f t="shared" si="35"/>
        <v>5778</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44936.75</v>
      </c>
      <c r="I232" s="18">
        <f t="shared" si="35"/>
        <v>5778</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44936.75</v>
      </c>
      <c r="I233" s="18">
        <f t="shared" si="35"/>
        <v>5778</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44936.75</v>
      </c>
      <c r="I234" s="18">
        <f t="shared" si="35"/>
        <v>5778</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44936.75</v>
      </c>
      <c r="I235" s="18">
        <f t="shared" si="35"/>
        <v>5778</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44936.75</v>
      </c>
      <c r="I236" s="18">
        <f t="shared" si="35"/>
        <v>5778</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44936.75</v>
      </c>
      <c r="I237" s="18">
        <f t="shared" si="35"/>
        <v>5778</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44936.75</v>
      </c>
      <c r="I238" s="18">
        <f t="shared" si="35"/>
        <v>5778</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44936.75</v>
      </c>
      <c r="I239" s="18">
        <f t="shared" si="35"/>
        <v>5778</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44936.75</v>
      </c>
      <c r="I240" s="18">
        <f t="shared" si="35"/>
        <v>5778</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44936.75</v>
      </c>
      <c r="I241" s="18">
        <f t="shared" si="35"/>
        <v>5778</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44936.75</v>
      </c>
      <c r="I242" s="18">
        <f t="shared" si="35"/>
        <v>5778</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44936.75</v>
      </c>
      <c r="I243" s="18">
        <f t="shared" si="35"/>
        <v>5778</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44936.75</v>
      </c>
      <c r="I244" s="18">
        <f>D244-($F$4-G244)</f>
        <v>5778</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44936.75</v>
      </c>
      <c r="I245" s="18">
        <f t="shared" ref="I245:I249" si="43">D245-($F$4-G245)</f>
        <v>5778</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44936.75</v>
      </c>
      <c r="I246" s="18">
        <f t="shared" si="43"/>
        <v>5778</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44936.75</v>
      </c>
      <c r="I247" s="18">
        <f t="shared" si="43"/>
        <v>5778</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44936.75</v>
      </c>
      <c r="I248" s="18">
        <f t="shared" si="43"/>
        <v>5778</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44936.75</v>
      </c>
      <c r="I249" s="18">
        <f t="shared" si="43"/>
        <v>5778</v>
      </c>
      <c r="J249" s="12" t="str">
        <f t="shared" si="37"/>
        <v>NOT DUE</v>
      </c>
      <c r="K249" s="26"/>
      <c r="L249" s="15"/>
    </row>
    <row r="250" spans="1:12" ht="25.5" customHeight="1">
      <c r="A250" s="274" t="s">
        <v>529</v>
      </c>
      <c r="B250" s="24" t="s">
        <v>511</v>
      </c>
      <c r="C250" s="24" t="s">
        <v>2422</v>
      </c>
      <c r="D250" s="32" t="s">
        <v>1</v>
      </c>
      <c r="E250" s="8">
        <v>43970</v>
      </c>
      <c r="F250" s="293">
        <v>44696</v>
      </c>
      <c r="G250" s="86"/>
      <c r="H250" s="294">
        <f>F250+1</f>
        <v>44697</v>
      </c>
      <c r="I250" s="11">
        <f ca="1">IF(ISBLANK(H250),"",H250-DATE(YEAR(NOW()),MONTH(NOW()),DAY(NOW())))</f>
        <v>1</v>
      </c>
      <c r="J250" s="12" t="str">
        <f t="shared" ca="1" si="37"/>
        <v>NOT DUE</v>
      </c>
      <c r="K250" s="24" t="s">
        <v>515</v>
      </c>
      <c r="L250" s="15"/>
    </row>
    <row r="251" spans="1:12" ht="24" customHeight="1">
      <c r="A251" s="274" t="s">
        <v>530</v>
      </c>
      <c r="B251" s="24" t="s">
        <v>511</v>
      </c>
      <c r="C251" s="24" t="s">
        <v>512</v>
      </c>
      <c r="D251" s="32" t="s">
        <v>1</v>
      </c>
      <c r="E251" s="8">
        <v>43970</v>
      </c>
      <c r="F251" s="293">
        <v>44696</v>
      </c>
      <c r="G251" s="86"/>
      <c r="H251" s="294">
        <f t="shared" ref="H251:H253" si="44">F251+1</f>
        <v>44697</v>
      </c>
      <c r="I251" s="11">
        <f ca="1">IF(ISBLANK(H251),"",H251-DATE(YEAR(NOW()),MONTH(NOW()),DAY(NOW())))</f>
        <v>1</v>
      </c>
      <c r="J251" s="12" t="str">
        <f t="shared" ca="1" si="37"/>
        <v>NOT DUE</v>
      </c>
      <c r="K251" s="24" t="s">
        <v>516</v>
      </c>
      <c r="L251" s="15"/>
    </row>
    <row r="252" spans="1:12" ht="24" customHeight="1">
      <c r="A252" s="274" t="s">
        <v>531</v>
      </c>
      <c r="B252" s="24" t="s">
        <v>511</v>
      </c>
      <c r="C252" s="24" t="s">
        <v>513</v>
      </c>
      <c r="D252" s="32" t="s">
        <v>1</v>
      </c>
      <c r="E252" s="8">
        <v>43970</v>
      </c>
      <c r="F252" s="293">
        <v>44696</v>
      </c>
      <c r="G252" s="86"/>
      <c r="H252" s="294">
        <f t="shared" si="44"/>
        <v>44697</v>
      </c>
      <c r="I252" s="11">
        <f ca="1">IF(ISBLANK(H252),"",H252-DATE(YEAR(NOW()),MONTH(NOW()),DAY(NOW())))</f>
        <v>1</v>
      </c>
      <c r="J252" s="12" t="str">
        <f t="shared" ca="1" si="37"/>
        <v>NOT DUE</v>
      </c>
      <c r="K252" s="24" t="s">
        <v>517</v>
      </c>
      <c r="L252" s="15"/>
    </row>
    <row r="253" spans="1:12" ht="24" customHeight="1">
      <c r="A253" s="274" t="s">
        <v>532</v>
      </c>
      <c r="B253" s="24" t="s">
        <v>511</v>
      </c>
      <c r="C253" s="24" t="s">
        <v>514</v>
      </c>
      <c r="D253" s="32" t="s">
        <v>25</v>
      </c>
      <c r="E253" s="8">
        <v>43970</v>
      </c>
      <c r="F253" s="293">
        <v>44696</v>
      </c>
      <c r="G253" s="86"/>
      <c r="H253" s="294">
        <f t="shared" si="44"/>
        <v>44697</v>
      </c>
      <c r="I253" s="11">
        <f ca="1">IF(ISBLANK(H253),"",H253-DATE(YEAR(NOW()),MONTH(NOW()),DAY(NOW())))</f>
        <v>1</v>
      </c>
      <c r="J253" s="12" t="str">
        <f t="shared" ca="1" si="37"/>
        <v>NOT 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369</v>
      </c>
      <c r="J254" s="12" t="str">
        <f t="shared" ca="1" si="37"/>
        <v>NOT DUE</v>
      </c>
      <c r="K254" s="24" t="s">
        <v>524</v>
      </c>
      <c r="L254" s="15"/>
    </row>
    <row r="255" spans="1:12" ht="24" customHeight="1">
      <c r="A255" s="274" t="s">
        <v>534</v>
      </c>
      <c r="B255" s="24" t="s">
        <v>501</v>
      </c>
      <c r="C255" s="24" t="s">
        <v>536</v>
      </c>
      <c r="D255" s="12" t="s">
        <v>4</v>
      </c>
      <c r="E255" s="8">
        <v>43970</v>
      </c>
      <c r="F255" s="293">
        <v>44682</v>
      </c>
      <c r="G255" s="86"/>
      <c r="H255" s="10">
        <f>F255+(30)</f>
        <v>44712</v>
      </c>
      <c r="I255" s="11">
        <f t="shared" ref="I255:I267" ca="1" si="45">IF(ISBLANK(H255),"",H255-DATE(YEAR(NOW()),MONTH(NOW()),DAY(NOW())))</f>
        <v>16</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45925.166666666664</v>
      </c>
      <c r="I256" s="18">
        <f t="shared" ref="I256:I257" si="46">D256-($F$4-G256)</f>
        <v>29500</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45925.166666666664</v>
      </c>
      <c r="I257" s="18">
        <f t="shared" si="46"/>
        <v>29500</v>
      </c>
      <c r="J257" s="12" t="str">
        <f t="shared" si="37"/>
        <v>NOT DUE</v>
      </c>
      <c r="K257" s="26"/>
      <c r="L257" s="15"/>
    </row>
    <row r="258" spans="1:12" ht="25.5">
      <c r="A258" s="210" t="s">
        <v>541</v>
      </c>
      <c r="B258" s="24" t="s">
        <v>543</v>
      </c>
      <c r="C258" s="24" t="s">
        <v>544</v>
      </c>
      <c r="D258" s="34">
        <v>150</v>
      </c>
      <c r="E258" s="8">
        <v>43970</v>
      </c>
      <c r="F258" s="293">
        <v>44681</v>
      </c>
      <c r="G258" s="20">
        <v>10400</v>
      </c>
      <c r="H258" s="294">
        <v>44472</v>
      </c>
      <c r="I258" s="18">
        <f>D258-($F$4-G258)</f>
        <v>50</v>
      </c>
      <c r="J258" s="12" t="str">
        <f t="shared" si="37"/>
        <v>NOT DUE</v>
      </c>
      <c r="K258" s="24"/>
      <c r="L258" s="286" t="s">
        <v>3734</v>
      </c>
    </row>
    <row r="259" spans="1:12" ht="25.5">
      <c r="A259" s="274" t="s">
        <v>542</v>
      </c>
      <c r="B259" s="24" t="s">
        <v>545</v>
      </c>
      <c r="C259" s="24" t="s">
        <v>544</v>
      </c>
      <c r="D259" s="32" t="s">
        <v>1</v>
      </c>
      <c r="E259" s="8">
        <v>43970</v>
      </c>
      <c r="F259" s="293">
        <v>44696</v>
      </c>
      <c r="G259" s="86"/>
      <c r="H259" s="10">
        <f>F259+1</f>
        <v>44697</v>
      </c>
      <c r="I259" s="11">
        <f t="shared" ca="1" si="45"/>
        <v>1</v>
      </c>
      <c r="J259" s="12" t="str">
        <f t="shared" ca="1" si="37"/>
        <v>NOT 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293">
        <v>44696</v>
      </c>
      <c r="G261" s="86"/>
      <c r="H261" s="10">
        <f>F261+1</f>
        <v>44697</v>
      </c>
      <c r="I261" s="11">
        <f t="shared" ca="1" si="45"/>
        <v>1</v>
      </c>
      <c r="J261" s="12" t="str">
        <f t="shared" ref="J261:J315" ca="1" si="47">IF(I261="","",IF(I261=0,"DUE",IF(I261&lt;0,"OVERDUE","NOT DUE")))</f>
        <v>NOT DUE</v>
      </c>
      <c r="K261" s="24"/>
      <c r="L261" s="15"/>
    </row>
    <row r="262" spans="1:12" ht="25.5">
      <c r="A262" s="274" t="s">
        <v>551</v>
      </c>
      <c r="B262" s="174" t="s">
        <v>547</v>
      </c>
      <c r="C262" s="24" t="s">
        <v>544</v>
      </c>
      <c r="D262" s="34">
        <v>250</v>
      </c>
      <c r="E262" s="8">
        <v>43970</v>
      </c>
      <c r="F262" s="293">
        <v>44681</v>
      </c>
      <c r="G262" s="20">
        <v>10400</v>
      </c>
      <c r="H262" s="17">
        <v>44472</v>
      </c>
      <c r="I262" s="18">
        <f>D262-($F$4-G262)</f>
        <v>150</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44758.5</v>
      </c>
      <c r="I263" s="18">
        <f>D263-($F$4-G263)</f>
        <v>1500</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44758.5</v>
      </c>
      <c r="I264" s="18">
        <f>D264-($F$4-G264)</f>
        <v>1500</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45258.5</v>
      </c>
      <c r="I265" s="18">
        <f>D265-($F$4-G265)</f>
        <v>13500</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44936.75</v>
      </c>
      <c r="I266" s="18">
        <f>D266-($F$4-G266)</f>
        <v>5778</v>
      </c>
      <c r="J266" s="12" t="str">
        <f t="shared" si="47"/>
        <v>NOT DUE</v>
      </c>
      <c r="K266" s="24" t="s">
        <v>357</v>
      </c>
      <c r="L266" s="15"/>
    </row>
    <row r="267" spans="1:12" ht="25.5">
      <c r="A267" s="274" t="s">
        <v>4471</v>
      </c>
      <c r="B267" s="24" t="s">
        <v>559</v>
      </c>
      <c r="C267" s="24" t="s">
        <v>560</v>
      </c>
      <c r="D267" s="12" t="s">
        <v>1</v>
      </c>
      <c r="E267" s="8">
        <v>43970</v>
      </c>
      <c r="F267" s="293">
        <v>44696</v>
      </c>
      <c r="G267" s="86"/>
      <c r="H267" s="10">
        <f>F267+1</f>
        <v>44697</v>
      </c>
      <c r="I267" s="11">
        <f t="shared" ca="1" si="45"/>
        <v>1</v>
      </c>
      <c r="J267" s="12" t="str">
        <f t="shared" ca="1" si="47"/>
        <v>NOT DUE</v>
      </c>
      <c r="K267" s="24" t="s">
        <v>563</v>
      </c>
      <c r="L267" s="15"/>
    </row>
    <row r="268" spans="1:12" ht="25.5">
      <c r="A268" s="12" t="s">
        <v>4472</v>
      </c>
      <c r="B268" s="24" t="s">
        <v>564</v>
      </c>
      <c r="C268" s="24" t="s">
        <v>565</v>
      </c>
      <c r="D268" s="40">
        <v>8000</v>
      </c>
      <c r="E268" s="8">
        <v>43970</v>
      </c>
      <c r="F268" s="293">
        <v>44556</v>
      </c>
      <c r="G268" s="20">
        <v>8278</v>
      </c>
      <c r="H268" s="17">
        <f>IF(I268&lt;=8000,$F$5+(I268/24),"error")</f>
        <v>44936.75</v>
      </c>
      <c r="I268" s="18">
        <f>D268-($F$4-G268)</f>
        <v>5778</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44936.75</v>
      </c>
      <c r="I269" s="18">
        <f>D269-($F$4-G269)</f>
        <v>5778</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44936.75</v>
      </c>
      <c r="I270" s="18">
        <f t="shared" ref="I270:I283" si="48">D270-($F$4-G270)</f>
        <v>5778</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44936.75</v>
      </c>
      <c r="I271" s="18">
        <f t="shared" si="48"/>
        <v>5778</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44758.5</v>
      </c>
      <c r="I272" s="18">
        <f t="shared" si="48"/>
        <v>1500</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44936.75</v>
      </c>
      <c r="I273" s="18">
        <f t="shared" si="48"/>
        <v>5778</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44936.75</v>
      </c>
      <c r="I274" s="18">
        <f t="shared" si="48"/>
        <v>5778</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44936.75</v>
      </c>
      <c r="I275" s="18">
        <f t="shared" si="48"/>
        <v>5778</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44936.75</v>
      </c>
      <c r="I276" s="18">
        <f t="shared" si="48"/>
        <v>5778</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44936.75</v>
      </c>
      <c r="I277" s="18">
        <f t="shared" si="48"/>
        <v>5778</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44884</v>
      </c>
      <c r="I278" s="18">
        <f t="shared" si="48"/>
        <v>4512</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44925.166666666664</v>
      </c>
      <c r="I279" s="18">
        <f t="shared" si="48"/>
        <v>5500</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44936.75</v>
      </c>
      <c r="I280" s="18">
        <f t="shared" si="48"/>
        <v>5778</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45591.833333333336</v>
      </c>
      <c r="I281" s="18">
        <f t="shared" si="48"/>
        <v>21500</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44936.75</v>
      </c>
      <c r="I282" s="18">
        <f t="shared" si="48"/>
        <v>5778</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44936.75</v>
      </c>
      <c r="I283" s="18">
        <f t="shared" si="48"/>
        <v>5778</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1464</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1464</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17</v>
      </c>
      <c r="J286" s="12" t="str">
        <f t="shared" ca="1" si="47"/>
        <v>NOT DUE</v>
      </c>
      <c r="K286" s="26"/>
      <c r="L286" s="15"/>
    </row>
    <row r="287" spans="1:12" ht="25.5">
      <c r="A287" s="273" t="s">
        <v>4491</v>
      </c>
      <c r="B287" s="24" t="s">
        <v>4465</v>
      </c>
      <c r="C287" s="24" t="s">
        <v>4466</v>
      </c>
      <c r="D287" s="230">
        <v>240</v>
      </c>
      <c r="E287" s="8">
        <v>43970</v>
      </c>
      <c r="F287" s="293">
        <v>44698</v>
      </c>
      <c r="G287" s="20">
        <v>10426</v>
      </c>
      <c r="H287" s="17">
        <f>IF(I287&lt;=8000,$F$5+(I287/24),"error")</f>
        <v>44702.916666666664</v>
      </c>
      <c r="I287" s="18">
        <f t="shared" ref="I287:I308" si="51">D287-($F$4-G287)</f>
        <v>166</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44758.5</v>
      </c>
      <c r="I288" s="197">
        <f t="shared" si="51"/>
        <v>1500</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44758.5</v>
      </c>
      <c r="I289" s="197">
        <f t="shared" si="51"/>
        <v>1500</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44758.5</v>
      </c>
      <c r="I290" s="197">
        <f t="shared" si="51"/>
        <v>1500</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44758.5</v>
      </c>
      <c r="I291" s="197">
        <f t="shared" si="51"/>
        <v>1500</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44758.5</v>
      </c>
      <c r="I292" s="197">
        <f t="shared" si="51"/>
        <v>1500</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44758.5</v>
      </c>
      <c r="I293" s="197">
        <f t="shared" si="51"/>
        <v>1500</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44936.75</v>
      </c>
      <c r="I294" s="197">
        <f t="shared" si="51"/>
        <v>5778</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44936.75</v>
      </c>
      <c r="I295" s="197">
        <f t="shared" si="51"/>
        <v>5778</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44936.75</v>
      </c>
      <c r="I296" s="197">
        <f t="shared" si="51"/>
        <v>5778</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44936.75</v>
      </c>
      <c r="I297" s="197">
        <f t="shared" si="51"/>
        <v>5778</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44936.75</v>
      </c>
      <c r="I298" s="197">
        <f t="shared" si="51"/>
        <v>5778</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44936.75</v>
      </c>
      <c r="I299" s="197">
        <f t="shared" si="51"/>
        <v>5778</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44770.083333333336</v>
      </c>
      <c r="I300" s="197">
        <f t="shared" si="51"/>
        <v>1778</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44936.75</v>
      </c>
      <c r="I301" s="197">
        <f t="shared" si="51"/>
        <v>5778</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45591.833333333336</v>
      </c>
      <c r="I302" s="197">
        <f t="shared" si="51"/>
        <v>21500</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45591.833333333336</v>
      </c>
      <c r="I303" s="197">
        <f t="shared" si="51"/>
        <v>21500</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45591.833333333336</v>
      </c>
      <c r="I304" s="197">
        <f t="shared" si="51"/>
        <v>21500</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45591.833333333336</v>
      </c>
      <c r="I305" s="197">
        <f t="shared" si="51"/>
        <v>21500</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45591.833333333336</v>
      </c>
      <c r="I306" s="197">
        <f t="shared" si="51"/>
        <v>21500</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45925.166666666664</v>
      </c>
      <c r="I307" s="197">
        <f t="shared" si="51"/>
        <v>29500</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45925.166666666664</v>
      </c>
      <c r="I308" s="197">
        <f t="shared" si="51"/>
        <v>29500</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45925.166666666664</v>
      </c>
      <c r="I309" s="197">
        <f>D309-($F$4-G309)</f>
        <v>29500</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45591.833333333336</v>
      </c>
      <c r="I310" s="197">
        <f t="shared" ref="I310" si="57">D310-($F$4-G310)</f>
        <v>21500</v>
      </c>
      <c r="J310" s="198" t="str">
        <f t="shared" si="47"/>
        <v>NOT DUE</v>
      </c>
      <c r="K310" s="195" t="s">
        <v>5098</v>
      </c>
      <c r="L310" s="15"/>
    </row>
    <row r="311" spans="1:16" ht="25.5">
      <c r="A311" s="276" t="s">
        <v>5203</v>
      </c>
      <c r="B311" s="195" t="s">
        <v>5099</v>
      </c>
      <c r="C311" s="195" t="s">
        <v>5100</v>
      </c>
      <c r="D311" s="196">
        <v>200</v>
      </c>
      <c r="E311" s="8">
        <v>43970</v>
      </c>
      <c r="F311" s="293">
        <v>44689</v>
      </c>
      <c r="G311" s="20">
        <v>10330</v>
      </c>
      <c r="H311" s="199">
        <f>IF(I311&lt;=200,$F$5+(I311/24),"error")</f>
        <v>44697.25</v>
      </c>
      <c r="I311" s="197">
        <f>D311-($F$4-G311)</f>
        <v>30</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45925.166666666664</v>
      </c>
      <c r="I312" s="197">
        <f t="shared" ref="I312:I315" si="58">D312-($F$4-G312)</f>
        <v>29500</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45925.166666666664</v>
      </c>
      <c r="I313" s="197">
        <f t="shared" si="58"/>
        <v>29500</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44927.875</v>
      </c>
      <c r="I314" s="197">
        <f t="shared" si="58"/>
        <v>5565</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45591.833333333336</v>
      </c>
      <c r="I315" s="197">
        <f t="shared" si="58"/>
        <v>21500</v>
      </c>
      <c r="J315" s="198" t="str">
        <f t="shared" si="47"/>
        <v>NOT DUE</v>
      </c>
      <c r="K315" s="265"/>
      <c r="L315" s="15"/>
    </row>
    <row r="316" spans="1:16" ht="24" customHeight="1">
      <c r="A316" s="275" t="s">
        <v>5208</v>
      </c>
      <c r="B316" s="195" t="s">
        <v>5187</v>
      </c>
      <c r="C316" s="195" t="s">
        <v>4680</v>
      </c>
      <c r="D316" s="203" t="s">
        <v>4</v>
      </c>
      <c r="E316" s="8">
        <v>43970</v>
      </c>
      <c r="F316" s="8">
        <v>44669</v>
      </c>
      <c r="G316" s="86"/>
      <c r="H316" s="267">
        <f>F316+(30)</f>
        <v>44699</v>
      </c>
      <c r="I316" s="268">
        <f t="shared" ref="I316" ca="1" si="61">IF(ISBLANK(H316),"",H316-DATE(YEAR(NOW()),MONTH(NOW()),DAY(NOW())))</f>
        <v>3</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zoomScaleNormal="100" workbookViewId="0">
      <selection activeCell="H12" sqref="H1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9277.2000000000007</v>
      </c>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45142.783333333333</v>
      </c>
      <c r="I8" s="18">
        <f t="shared" ref="I8:I19" si="0">D8-($F$4-G8)</f>
        <v>10722.8</v>
      </c>
      <c r="J8" s="12" t="str">
        <f t="shared" ref="J8:J39" si="1">IF(I8="","",IF(I8&lt;0,"OVERDUE","NOT DUE"))</f>
        <v>NOT DUE</v>
      </c>
      <c r="K8" s="24" t="s">
        <v>1933</v>
      </c>
      <c r="L8" s="15"/>
    </row>
    <row r="9" spans="1:12">
      <c r="A9" s="12" t="s">
        <v>2858</v>
      </c>
      <c r="B9" s="24" t="s">
        <v>1864</v>
      </c>
      <c r="C9" s="24" t="s">
        <v>1665</v>
      </c>
      <c r="D9" s="34">
        <v>600</v>
      </c>
      <c r="E9" s="8">
        <v>43970</v>
      </c>
      <c r="F9" s="8">
        <v>44671</v>
      </c>
      <c r="G9" s="20">
        <v>8686</v>
      </c>
      <c r="H9" s="17">
        <f>IF(I9&lt;=600,$F$5+(I9/24),"error")</f>
        <v>44696.366666666669</v>
      </c>
      <c r="I9" s="18">
        <f t="shared" si="0"/>
        <v>8.7999999999992724</v>
      </c>
      <c r="J9" s="12" t="str">
        <f t="shared" si="1"/>
        <v>NOT DUE</v>
      </c>
      <c r="K9" s="24"/>
      <c r="L9" s="15"/>
    </row>
    <row r="10" spans="1:12">
      <c r="A10" s="12" t="s">
        <v>2859</v>
      </c>
      <c r="B10" s="24" t="s">
        <v>1864</v>
      </c>
      <c r="C10" s="24" t="s">
        <v>1919</v>
      </c>
      <c r="D10" s="34">
        <v>8000</v>
      </c>
      <c r="E10" s="8">
        <v>43970</v>
      </c>
      <c r="F10" s="8">
        <v>44562</v>
      </c>
      <c r="G10" s="20">
        <v>8086</v>
      </c>
      <c r="H10" s="17">
        <f>IF(I10&lt;=8000,$F$5+(I10/24),"error")</f>
        <v>44979.7</v>
      </c>
      <c r="I10" s="18">
        <f t="shared" si="0"/>
        <v>6808.7999999999993</v>
      </c>
      <c r="J10" s="12" t="str">
        <f t="shared" si="1"/>
        <v>NOT DUE</v>
      </c>
      <c r="K10" s="24"/>
      <c r="L10" s="15"/>
    </row>
    <row r="11" spans="1:12">
      <c r="A11" s="12" t="s">
        <v>2860</v>
      </c>
      <c r="B11" s="24" t="s">
        <v>1864</v>
      </c>
      <c r="C11" s="24" t="s">
        <v>1920</v>
      </c>
      <c r="D11" s="34">
        <v>20000</v>
      </c>
      <c r="E11" s="8">
        <v>43970</v>
      </c>
      <c r="F11" s="8">
        <v>43970</v>
      </c>
      <c r="G11" s="20">
        <v>0</v>
      </c>
      <c r="H11" s="17">
        <f>IF(I11&lt;=20000,$F$5+(I11/24),"error")</f>
        <v>45142.783333333333</v>
      </c>
      <c r="I11" s="18">
        <f t="shared" si="0"/>
        <v>10722.8</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44979.7</v>
      </c>
      <c r="I12" s="18">
        <f t="shared" si="0"/>
        <v>6808.7999999999993</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45142.783333333333</v>
      </c>
      <c r="I13" s="18">
        <f t="shared" si="0"/>
        <v>10722.8</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44979.7</v>
      </c>
      <c r="I14" s="18">
        <f t="shared" si="0"/>
        <v>6808.7999999999993</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44979.7</v>
      </c>
      <c r="I15" s="18">
        <f t="shared" si="0"/>
        <v>6808.7999999999993</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44979.7</v>
      </c>
      <c r="I16" s="18">
        <f t="shared" si="0"/>
        <v>6808.7999999999993</v>
      </c>
      <c r="J16" s="12" t="str">
        <f t="shared" si="1"/>
        <v>NOT DUE</v>
      </c>
      <c r="K16" s="24" t="s">
        <v>1934</v>
      </c>
      <c r="L16" s="115"/>
    </row>
    <row r="17" spans="1:12" ht="26.45" customHeight="1">
      <c r="A17" s="12" t="s">
        <v>2866</v>
      </c>
      <c r="B17" s="24" t="s">
        <v>1928</v>
      </c>
      <c r="C17" s="24" t="s">
        <v>1929</v>
      </c>
      <c r="D17" s="34">
        <v>600</v>
      </c>
      <c r="E17" s="8">
        <v>43970</v>
      </c>
      <c r="F17" s="293">
        <v>44671</v>
      </c>
      <c r="G17" s="20">
        <v>8686</v>
      </c>
      <c r="H17" s="17">
        <f>IF(I17&lt;=600,$F$5+(I17/24),"error")</f>
        <v>44696.366666666669</v>
      </c>
      <c r="I17" s="18">
        <f t="shared" si="0"/>
        <v>8.7999999999992724</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44979.7</v>
      </c>
      <c r="I18" s="18">
        <f t="shared" si="0"/>
        <v>6808.7999999999993</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44979.7</v>
      </c>
      <c r="I19" s="18">
        <f t="shared" si="0"/>
        <v>6808.7999999999993</v>
      </c>
      <c r="J19" s="12" t="str">
        <f t="shared" si="1"/>
        <v>NOT DUE</v>
      </c>
      <c r="K19" s="24"/>
      <c r="L19" s="15"/>
    </row>
    <row r="20" spans="1:12" ht="38.25">
      <c r="A20" s="274" t="s">
        <v>2869</v>
      </c>
      <c r="B20" s="24" t="s">
        <v>1373</v>
      </c>
      <c r="C20" s="24" t="s">
        <v>1374</v>
      </c>
      <c r="D20" s="34" t="s">
        <v>1</v>
      </c>
      <c r="E20" s="8">
        <v>43970</v>
      </c>
      <c r="F20" s="293">
        <v>44696</v>
      </c>
      <c r="G20" s="52"/>
      <c r="H20" s="10">
        <f>F20+1</f>
        <v>44697</v>
      </c>
      <c r="I20" s="11">
        <f t="shared" ref="I20:I39" ca="1" si="3">IF(ISBLANK(H20),"",H20-DATE(YEAR(NOW()),MONTH(NOW()),DAY(NOW())))</f>
        <v>1</v>
      </c>
      <c r="J20" s="12" t="str">
        <f t="shared" ca="1" si="1"/>
        <v>NOT DUE</v>
      </c>
      <c r="K20" s="24" t="s">
        <v>1403</v>
      </c>
      <c r="L20" s="15"/>
    </row>
    <row r="21" spans="1:12" ht="38.25">
      <c r="A21" s="274" t="s">
        <v>2870</v>
      </c>
      <c r="B21" s="24" t="s">
        <v>1375</v>
      </c>
      <c r="C21" s="24" t="s">
        <v>1376</v>
      </c>
      <c r="D21" s="34" t="s">
        <v>1</v>
      </c>
      <c r="E21" s="8">
        <v>43970</v>
      </c>
      <c r="F21" s="293">
        <v>44696</v>
      </c>
      <c r="G21" s="52"/>
      <c r="H21" s="10">
        <f t="shared" ref="H21:H22" si="4">F21+1</f>
        <v>44697</v>
      </c>
      <c r="I21" s="11">
        <f t="shared" ca="1" si="3"/>
        <v>1</v>
      </c>
      <c r="J21" s="12" t="str">
        <f t="shared" ca="1" si="1"/>
        <v>NOT DUE</v>
      </c>
      <c r="K21" s="24" t="s">
        <v>1404</v>
      </c>
      <c r="L21" s="15"/>
    </row>
    <row r="22" spans="1:12" ht="38.25">
      <c r="A22" s="274" t="s">
        <v>2871</v>
      </c>
      <c r="B22" s="24" t="s">
        <v>1377</v>
      </c>
      <c r="C22" s="24" t="s">
        <v>1378</v>
      </c>
      <c r="D22" s="34" t="s">
        <v>1</v>
      </c>
      <c r="E22" s="8">
        <v>43970</v>
      </c>
      <c r="F22" s="293">
        <v>44696</v>
      </c>
      <c r="G22" s="52"/>
      <c r="H22" s="10">
        <f t="shared" si="4"/>
        <v>44697</v>
      </c>
      <c r="I22" s="11">
        <f t="shared" ca="1" si="3"/>
        <v>1</v>
      </c>
      <c r="J22" s="12" t="str">
        <f t="shared" ca="1" si="1"/>
        <v>NOT DUE</v>
      </c>
      <c r="K22" s="24" t="s">
        <v>1405</v>
      </c>
      <c r="L22" s="15"/>
    </row>
    <row r="23" spans="1:12" ht="38.25" customHeight="1">
      <c r="A23" s="277" t="s">
        <v>2872</v>
      </c>
      <c r="B23" s="24" t="s">
        <v>1379</v>
      </c>
      <c r="C23" s="24" t="s">
        <v>1380</v>
      </c>
      <c r="D23" s="34" t="s">
        <v>4</v>
      </c>
      <c r="E23" s="8">
        <v>43970</v>
      </c>
      <c r="F23" s="293">
        <v>44694</v>
      </c>
      <c r="G23" s="52"/>
      <c r="H23" s="10">
        <f>F23+30</f>
        <v>44724</v>
      </c>
      <c r="I23" s="11">
        <f t="shared" ca="1" si="3"/>
        <v>28</v>
      </c>
      <c r="J23" s="12" t="str">
        <f t="shared" ca="1" si="1"/>
        <v>NOT DUE</v>
      </c>
      <c r="K23" s="24" t="s">
        <v>1406</v>
      </c>
      <c r="L23" s="15"/>
    </row>
    <row r="24" spans="1:12" ht="25.5">
      <c r="A24" s="274" t="s">
        <v>2873</v>
      </c>
      <c r="B24" s="24" t="s">
        <v>1381</v>
      </c>
      <c r="C24" s="24" t="s">
        <v>1382</v>
      </c>
      <c r="D24" s="34" t="s">
        <v>1</v>
      </c>
      <c r="E24" s="8">
        <v>43970</v>
      </c>
      <c r="F24" s="293">
        <v>44696</v>
      </c>
      <c r="G24" s="52"/>
      <c r="H24" s="10">
        <f>F24+1</f>
        <v>44697</v>
      </c>
      <c r="I24" s="11">
        <f t="shared" ca="1" si="3"/>
        <v>1</v>
      </c>
      <c r="J24" s="12" t="str">
        <f t="shared" ca="1" si="1"/>
        <v>NOT DUE</v>
      </c>
      <c r="K24" s="24" t="s">
        <v>1407</v>
      </c>
      <c r="L24" s="15"/>
    </row>
    <row r="25" spans="1:12" ht="26.45" customHeight="1">
      <c r="A25" s="274" t="s">
        <v>2874</v>
      </c>
      <c r="B25" s="24" t="s">
        <v>1383</v>
      </c>
      <c r="C25" s="24" t="s">
        <v>1384</v>
      </c>
      <c r="D25" s="34" t="s">
        <v>1</v>
      </c>
      <c r="E25" s="8">
        <v>43970</v>
      </c>
      <c r="F25" s="293">
        <v>44696</v>
      </c>
      <c r="G25" s="52"/>
      <c r="H25" s="10">
        <f t="shared" ref="H25:H27" si="5">F25+1</f>
        <v>44697</v>
      </c>
      <c r="I25" s="11">
        <f t="shared" ca="1" si="3"/>
        <v>1</v>
      </c>
      <c r="J25" s="12" t="str">
        <f t="shared" ca="1" si="1"/>
        <v>NOT DUE</v>
      </c>
      <c r="K25" s="24" t="s">
        <v>1408</v>
      </c>
      <c r="L25" s="15"/>
    </row>
    <row r="26" spans="1:12" ht="26.45" customHeight="1">
      <c r="A26" s="274" t="s">
        <v>2875</v>
      </c>
      <c r="B26" s="24" t="s">
        <v>1385</v>
      </c>
      <c r="C26" s="24" t="s">
        <v>1386</v>
      </c>
      <c r="D26" s="34" t="s">
        <v>1</v>
      </c>
      <c r="E26" s="8">
        <v>43970</v>
      </c>
      <c r="F26" s="293">
        <v>44696</v>
      </c>
      <c r="G26" s="52"/>
      <c r="H26" s="10">
        <f t="shared" si="5"/>
        <v>44697</v>
      </c>
      <c r="I26" s="11">
        <f t="shared" ca="1" si="3"/>
        <v>1</v>
      </c>
      <c r="J26" s="12" t="str">
        <f t="shared" ca="1" si="1"/>
        <v>NOT DUE</v>
      </c>
      <c r="K26" s="24" t="s">
        <v>1408</v>
      </c>
      <c r="L26" s="15"/>
    </row>
    <row r="27" spans="1:12" ht="26.45" customHeight="1">
      <c r="A27" s="274" t="s">
        <v>2876</v>
      </c>
      <c r="B27" s="24" t="s">
        <v>1387</v>
      </c>
      <c r="C27" s="24" t="s">
        <v>1374</v>
      </c>
      <c r="D27" s="34" t="s">
        <v>1</v>
      </c>
      <c r="E27" s="8">
        <v>43970</v>
      </c>
      <c r="F27" s="293">
        <v>44696</v>
      </c>
      <c r="G27" s="52"/>
      <c r="H27" s="10">
        <f t="shared" si="5"/>
        <v>44697</v>
      </c>
      <c r="I27" s="11">
        <f t="shared" ca="1" si="3"/>
        <v>1</v>
      </c>
      <c r="J27" s="12" t="str">
        <f t="shared" ca="1" si="1"/>
        <v>NOT 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5</v>
      </c>
      <c r="J28" s="12" t="str">
        <f t="shared" ca="1" si="1"/>
        <v>NOT DUE</v>
      </c>
      <c r="K28" s="24" t="s">
        <v>1408</v>
      </c>
      <c r="L28" s="15"/>
    </row>
    <row r="29" spans="1:12" ht="25.5">
      <c r="A29" s="277" t="s">
        <v>2878</v>
      </c>
      <c r="B29" s="24" t="s">
        <v>1390</v>
      </c>
      <c r="C29" s="24"/>
      <c r="D29" s="34" t="s">
        <v>4</v>
      </c>
      <c r="E29" s="8">
        <v>43970</v>
      </c>
      <c r="F29" s="293">
        <v>44694</v>
      </c>
      <c r="G29" s="52"/>
      <c r="H29" s="10">
        <f>F29+30</f>
        <v>44724</v>
      </c>
      <c r="I29" s="11">
        <f t="shared" ca="1" si="3"/>
        <v>28</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734</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734</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5</v>
      </c>
      <c r="J32" s="12" t="str">
        <f t="shared" ca="1" si="1"/>
        <v>NOT DUE</v>
      </c>
      <c r="K32" s="24" t="s">
        <v>1409</v>
      </c>
      <c r="L32" s="15"/>
    </row>
    <row r="33" spans="1:12" ht="15" customHeight="1">
      <c r="A33" s="274" t="s">
        <v>2882</v>
      </c>
      <c r="B33" s="24" t="s">
        <v>1877</v>
      </c>
      <c r="C33" s="24"/>
      <c r="D33" s="34" t="s">
        <v>1</v>
      </c>
      <c r="E33" s="8">
        <v>43970</v>
      </c>
      <c r="F33" s="293">
        <v>44696</v>
      </c>
      <c r="G33" s="52"/>
      <c r="H33" s="10">
        <f>F33+1</f>
        <v>44697</v>
      </c>
      <c r="I33" s="11">
        <f t="shared" ca="1" si="3"/>
        <v>1</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4</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4</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4</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4</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4</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4</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topLeftCell="A28"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9103.5</v>
      </c>
    </row>
    <row r="5" spans="1:12" ht="18" customHeight="1">
      <c r="A5" s="332" t="s">
        <v>77</v>
      </c>
      <c r="B5" s="332"/>
      <c r="C5" s="30" t="s">
        <v>5228</v>
      </c>
      <c r="D5" s="333" t="s">
        <v>5124</v>
      </c>
      <c r="E5" s="333"/>
      <c r="F5" s="193">
        <v>44696</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45150.020833333336</v>
      </c>
      <c r="I8" s="18">
        <f t="shared" ref="I8:I20" si="0">D8-($F$4-G8)</f>
        <v>10896.5</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44983.354166666664</v>
      </c>
      <c r="I9" s="18">
        <f t="shared" si="0"/>
        <v>6896.5</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44983.354166666664</v>
      </c>
      <c r="I10" s="18">
        <f t="shared" si="0"/>
        <v>6896.5</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44741.145833333336</v>
      </c>
      <c r="I11" s="18">
        <f t="shared" si="0"/>
        <v>1083.5</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44983.354166666664</v>
      </c>
      <c r="I12" s="18">
        <f t="shared" si="0"/>
        <v>6896.5</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45150.020833333336</v>
      </c>
      <c r="I13" s="18">
        <f t="shared" si="0"/>
        <v>10896.5</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44983.354166666664</v>
      </c>
      <c r="I14" s="18">
        <f t="shared" si="0"/>
        <v>6896.5</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44983.354166666664</v>
      </c>
      <c r="I15" s="18">
        <f t="shared" si="0"/>
        <v>6896.5</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44983.354166666664</v>
      </c>
      <c r="I16" s="18">
        <f t="shared" si="0"/>
        <v>6896.5</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45150.020833333336</v>
      </c>
      <c r="I17" s="18">
        <f t="shared" si="0"/>
        <v>10896.5</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45150.020833333336</v>
      </c>
      <c r="I18" s="18">
        <f t="shared" si="0"/>
        <v>10896.5</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45150.020833333336</v>
      </c>
      <c r="I19" s="18">
        <f t="shared" si="0"/>
        <v>10896.5</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44983.354166666664</v>
      </c>
      <c r="I20" s="18">
        <f t="shared" si="0"/>
        <v>6896.5</v>
      </c>
      <c r="J20" s="12" t="str">
        <f t="shared" si="1"/>
        <v>NOT DUE</v>
      </c>
      <c r="K20" s="24" t="s">
        <v>1957</v>
      </c>
      <c r="L20" s="15"/>
    </row>
    <row r="21" spans="1:12" ht="38.25">
      <c r="A21" s="274" t="s">
        <v>2779</v>
      </c>
      <c r="B21" s="24" t="s">
        <v>1373</v>
      </c>
      <c r="C21" s="24" t="s">
        <v>1374</v>
      </c>
      <c r="D21" s="34" t="s">
        <v>1</v>
      </c>
      <c r="E21" s="8">
        <v>43970</v>
      </c>
      <c r="F21" s="293">
        <v>44696</v>
      </c>
      <c r="G21" s="86"/>
      <c r="H21" s="10">
        <f>F21+1</f>
        <v>44697</v>
      </c>
      <c r="I21" s="11">
        <f t="shared" ref="I21:I41" ca="1" si="3">IF(ISBLANK(H21),"",H21-DATE(YEAR(NOW()),MONTH(NOW()),DAY(NOW())))</f>
        <v>1</v>
      </c>
      <c r="J21" s="12" t="str">
        <f t="shared" ca="1" si="1"/>
        <v>NOT DUE</v>
      </c>
      <c r="K21" s="24" t="s">
        <v>1403</v>
      </c>
      <c r="L21" s="15"/>
    </row>
    <row r="22" spans="1:12" ht="38.25">
      <c r="A22" s="274" t="s">
        <v>2780</v>
      </c>
      <c r="B22" s="24" t="s">
        <v>1375</v>
      </c>
      <c r="C22" s="24" t="s">
        <v>1376</v>
      </c>
      <c r="D22" s="34" t="s">
        <v>1</v>
      </c>
      <c r="E22" s="8">
        <v>43970</v>
      </c>
      <c r="F22" s="293">
        <v>44696</v>
      </c>
      <c r="G22" s="86"/>
      <c r="H22" s="10">
        <f t="shared" ref="H22:H23" si="4">F22+1</f>
        <v>44697</v>
      </c>
      <c r="I22" s="11">
        <f t="shared" ca="1" si="3"/>
        <v>1</v>
      </c>
      <c r="J22" s="12" t="str">
        <f t="shared" ca="1" si="1"/>
        <v>NOT DUE</v>
      </c>
      <c r="K22" s="24" t="s">
        <v>1404</v>
      </c>
      <c r="L22" s="15"/>
    </row>
    <row r="23" spans="1:12" ht="38.25">
      <c r="A23" s="274" t="s">
        <v>2781</v>
      </c>
      <c r="B23" s="24" t="s">
        <v>1377</v>
      </c>
      <c r="C23" s="24" t="s">
        <v>1378</v>
      </c>
      <c r="D23" s="34" t="s">
        <v>1</v>
      </c>
      <c r="E23" s="8">
        <v>43970</v>
      </c>
      <c r="F23" s="293">
        <v>44696</v>
      </c>
      <c r="G23" s="86"/>
      <c r="H23" s="10">
        <f t="shared" si="4"/>
        <v>44697</v>
      </c>
      <c r="I23" s="11">
        <f t="shared" ca="1" si="3"/>
        <v>1</v>
      </c>
      <c r="J23" s="12" t="str">
        <f t="shared" ca="1" si="1"/>
        <v>NOT DUE</v>
      </c>
      <c r="K23" s="24" t="s">
        <v>1405</v>
      </c>
      <c r="L23" s="15"/>
    </row>
    <row r="24" spans="1:12" ht="38.450000000000003" customHeight="1">
      <c r="A24" s="277" t="s">
        <v>2782</v>
      </c>
      <c r="B24" s="24" t="s">
        <v>1379</v>
      </c>
      <c r="C24" s="24" t="s">
        <v>1380</v>
      </c>
      <c r="D24" s="34" t="s">
        <v>4</v>
      </c>
      <c r="E24" s="8">
        <v>43970</v>
      </c>
      <c r="F24" s="293">
        <v>44694</v>
      </c>
      <c r="G24" s="86"/>
      <c r="H24" s="10">
        <f>F24+30</f>
        <v>44724</v>
      </c>
      <c r="I24" s="11">
        <f t="shared" ca="1" si="3"/>
        <v>28</v>
      </c>
      <c r="J24" s="12" t="str">
        <f t="shared" ca="1" si="1"/>
        <v>NOT DUE</v>
      </c>
      <c r="K24" s="24" t="s">
        <v>1406</v>
      </c>
      <c r="L24" s="15"/>
    </row>
    <row r="25" spans="1:12" ht="25.5">
      <c r="A25" s="274" t="s">
        <v>2783</v>
      </c>
      <c r="B25" s="24" t="s">
        <v>1381</v>
      </c>
      <c r="C25" s="24" t="s">
        <v>1382</v>
      </c>
      <c r="D25" s="34" t="s">
        <v>1</v>
      </c>
      <c r="E25" s="8">
        <v>43970</v>
      </c>
      <c r="F25" s="293">
        <v>44696</v>
      </c>
      <c r="G25" s="86"/>
      <c r="H25" s="10">
        <f>F25+1</f>
        <v>44697</v>
      </c>
      <c r="I25" s="11">
        <f t="shared" ca="1" si="3"/>
        <v>1</v>
      </c>
      <c r="J25" s="12" t="str">
        <f t="shared" ca="1" si="1"/>
        <v>NOT DUE</v>
      </c>
      <c r="K25" s="24" t="s">
        <v>1407</v>
      </c>
      <c r="L25" s="15"/>
    </row>
    <row r="26" spans="1:12" ht="26.45" customHeight="1">
      <c r="A26" s="274" t="s">
        <v>2784</v>
      </c>
      <c r="B26" s="24" t="s">
        <v>1383</v>
      </c>
      <c r="C26" s="24" t="s">
        <v>1384</v>
      </c>
      <c r="D26" s="34" t="s">
        <v>1</v>
      </c>
      <c r="E26" s="8">
        <v>43970</v>
      </c>
      <c r="F26" s="293">
        <v>44696</v>
      </c>
      <c r="G26" s="86"/>
      <c r="H26" s="10">
        <f t="shared" ref="H26:H28" si="5">F26+1</f>
        <v>44697</v>
      </c>
      <c r="I26" s="11">
        <f t="shared" ca="1" si="3"/>
        <v>1</v>
      </c>
      <c r="J26" s="12" t="str">
        <f t="shared" ca="1" si="1"/>
        <v>NOT DUE</v>
      </c>
      <c r="K26" s="24" t="s">
        <v>1408</v>
      </c>
      <c r="L26" s="15"/>
    </row>
    <row r="27" spans="1:12" ht="26.45" customHeight="1">
      <c r="A27" s="274" t="s">
        <v>2785</v>
      </c>
      <c r="B27" s="24" t="s">
        <v>1385</v>
      </c>
      <c r="C27" s="24" t="s">
        <v>1386</v>
      </c>
      <c r="D27" s="34" t="s">
        <v>1</v>
      </c>
      <c r="E27" s="8">
        <v>43970</v>
      </c>
      <c r="F27" s="293">
        <v>44696</v>
      </c>
      <c r="G27" s="86"/>
      <c r="H27" s="10">
        <f t="shared" si="5"/>
        <v>44697</v>
      </c>
      <c r="I27" s="11">
        <f t="shared" ca="1" si="3"/>
        <v>1</v>
      </c>
      <c r="J27" s="12" t="str">
        <f t="shared" ca="1" si="1"/>
        <v>NOT DUE</v>
      </c>
      <c r="K27" s="24" t="s">
        <v>1408</v>
      </c>
      <c r="L27" s="15"/>
    </row>
    <row r="28" spans="1:12" ht="26.45" customHeight="1">
      <c r="A28" s="274" t="s">
        <v>2786</v>
      </c>
      <c r="B28" s="24" t="s">
        <v>1387</v>
      </c>
      <c r="C28" s="24" t="s">
        <v>1374</v>
      </c>
      <c r="D28" s="34" t="s">
        <v>1</v>
      </c>
      <c r="E28" s="8">
        <v>43970</v>
      </c>
      <c r="F28" s="293">
        <v>44696</v>
      </c>
      <c r="G28" s="86"/>
      <c r="H28" s="10">
        <f t="shared" si="5"/>
        <v>44697</v>
      </c>
      <c r="I28" s="11">
        <f t="shared" ca="1" si="3"/>
        <v>1</v>
      </c>
      <c r="J28" s="12" t="str">
        <f t="shared" ca="1" si="1"/>
        <v>NOT 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5</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5</v>
      </c>
      <c r="J30" s="12" t="str">
        <f t="shared" ca="1" si="1"/>
        <v>NOT DUE</v>
      </c>
      <c r="K30" s="24" t="s">
        <v>1408</v>
      </c>
      <c r="L30" s="15"/>
    </row>
    <row r="31" spans="1:12" ht="25.5">
      <c r="A31" s="277" t="s">
        <v>2789</v>
      </c>
      <c r="B31" s="24" t="s">
        <v>1390</v>
      </c>
      <c r="C31" s="24"/>
      <c r="D31" s="34" t="s">
        <v>4</v>
      </c>
      <c r="E31" s="8">
        <v>43970</v>
      </c>
      <c r="F31" s="293">
        <v>44694</v>
      </c>
      <c r="G31" s="86"/>
      <c r="H31" s="10">
        <f>F31+30</f>
        <v>44724</v>
      </c>
      <c r="I31" s="11">
        <f t="shared" ca="1" si="3"/>
        <v>28</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734</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734</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5</v>
      </c>
      <c r="J34" s="12" t="str">
        <f t="shared" ca="1" si="1"/>
        <v>NOT DUE</v>
      </c>
      <c r="K34" s="24" t="s">
        <v>1409</v>
      </c>
      <c r="L34" s="15"/>
    </row>
    <row r="35" spans="1:12" ht="15" customHeight="1">
      <c r="A35" s="274" t="s">
        <v>2793</v>
      </c>
      <c r="B35" s="24" t="s">
        <v>1877</v>
      </c>
      <c r="C35" s="24"/>
      <c r="D35" s="34" t="s">
        <v>1</v>
      </c>
      <c r="E35" s="8">
        <v>43970</v>
      </c>
      <c r="F35" s="293">
        <v>44696</v>
      </c>
      <c r="G35" s="86"/>
      <c r="H35" s="10">
        <f>F35+1</f>
        <v>44697</v>
      </c>
      <c r="I35" s="11">
        <f t="shared" ca="1" si="3"/>
        <v>1</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4</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4</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4</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4</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4</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4</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8148.6</v>
      </c>
    </row>
    <row r="5" spans="1:12" ht="18" customHeight="1">
      <c r="A5" s="332" t="s">
        <v>77</v>
      </c>
      <c r="B5" s="332"/>
      <c r="C5" s="30" t="s">
        <v>5228</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45189.808333333334</v>
      </c>
      <c r="I8" s="18">
        <f t="shared" ref="I8:I20" si="0">D8-($F$4-G8)</f>
        <v>11851.4</v>
      </c>
      <c r="J8" s="12" t="str">
        <f t="shared" ref="J8:J41" si="1">IF(I8="","",IF(I8&lt;0,"OVERDUE","NOT DUE"))</f>
        <v>NOT DUE</v>
      </c>
      <c r="K8" s="24" t="s">
        <v>1951</v>
      </c>
      <c r="L8" s="15"/>
    </row>
    <row r="9" spans="1:12" ht="26.45" customHeight="1">
      <c r="A9" s="12" t="s">
        <v>2797</v>
      </c>
      <c r="B9" s="24" t="s">
        <v>1977</v>
      </c>
      <c r="C9" s="24" t="s">
        <v>1941</v>
      </c>
      <c r="D9" s="34">
        <v>8000</v>
      </c>
      <c r="E9" s="8">
        <v>43970</v>
      </c>
      <c r="F9" s="8">
        <v>44690</v>
      </c>
      <c r="G9" s="20">
        <v>8000</v>
      </c>
      <c r="H9" s="17">
        <f>IF(I9&lt;=8000,$F$5+(I9/24),"error")</f>
        <v>45023.14166666667</v>
      </c>
      <c r="I9" s="18">
        <f t="shared" si="0"/>
        <v>7851.4</v>
      </c>
      <c r="J9" s="12" t="str">
        <f t="shared" si="1"/>
        <v>NOT DUE</v>
      </c>
      <c r="K9" s="24" t="s">
        <v>1952</v>
      </c>
      <c r="L9" s="115"/>
    </row>
    <row r="10" spans="1:12" ht="26.45" customHeight="1">
      <c r="A10" s="12" t="s">
        <v>2798</v>
      </c>
      <c r="B10" s="24" t="s">
        <v>3781</v>
      </c>
      <c r="C10" s="24" t="s">
        <v>1941</v>
      </c>
      <c r="D10" s="34">
        <v>8000</v>
      </c>
      <c r="E10" s="8">
        <v>43970</v>
      </c>
      <c r="F10" s="293">
        <v>44690</v>
      </c>
      <c r="G10" s="20">
        <v>8000</v>
      </c>
      <c r="H10" s="17">
        <f>IF(I10&lt;=8000,$F$5+(I10/24),"error")</f>
        <v>45023.14166666667</v>
      </c>
      <c r="I10" s="18">
        <f t="shared" si="0"/>
        <v>7851.4</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44748.974999999999</v>
      </c>
      <c r="I11" s="18">
        <f t="shared" si="0"/>
        <v>1271.3999999999996</v>
      </c>
      <c r="J11" s="12" t="str">
        <f t="shared" si="1"/>
        <v>NOT DUE</v>
      </c>
      <c r="K11" s="24"/>
      <c r="L11" s="15"/>
    </row>
    <row r="12" spans="1:12">
      <c r="A12" s="12" t="s">
        <v>2800</v>
      </c>
      <c r="B12" s="24" t="s">
        <v>1900</v>
      </c>
      <c r="C12" s="24" t="s">
        <v>1943</v>
      </c>
      <c r="D12" s="34">
        <v>8000</v>
      </c>
      <c r="E12" s="8">
        <v>43970</v>
      </c>
      <c r="F12" s="293">
        <v>44690</v>
      </c>
      <c r="G12" s="20">
        <v>8000</v>
      </c>
      <c r="H12" s="17">
        <f>IF(I12&lt;=8000,$F$5+(I12/24),"error")</f>
        <v>45023.14166666667</v>
      </c>
      <c r="I12" s="18">
        <f t="shared" si="0"/>
        <v>7851.4</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45189.808333333334</v>
      </c>
      <c r="I13" s="18">
        <f t="shared" si="0"/>
        <v>11851.4</v>
      </c>
      <c r="J13" s="12" t="str">
        <f t="shared" si="1"/>
        <v>NOT DUE</v>
      </c>
      <c r="K13" s="24"/>
      <c r="L13" s="15"/>
    </row>
    <row r="14" spans="1:12" ht="25.5">
      <c r="A14" s="12" t="s">
        <v>2802</v>
      </c>
      <c r="B14" s="24" t="s">
        <v>3782</v>
      </c>
      <c r="C14" s="24" t="s">
        <v>1944</v>
      </c>
      <c r="D14" s="34">
        <v>8000</v>
      </c>
      <c r="E14" s="8">
        <v>43970</v>
      </c>
      <c r="F14" s="293">
        <v>44690</v>
      </c>
      <c r="G14" s="20">
        <v>8000</v>
      </c>
      <c r="H14" s="17">
        <f>IF(I14&lt;=8000,$F$5+(I14/24),"error")</f>
        <v>45023.14166666667</v>
      </c>
      <c r="I14" s="18">
        <f t="shared" si="0"/>
        <v>7851.4</v>
      </c>
      <c r="J14" s="12" t="str">
        <f t="shared" si="1"/>
        <v>NOT DUE</v>
      </c>
      <c r="K14" s="24"/>
      <c r="L14" s="115"/>
    </row>
    <row r="15" spans="1:12" ht="26.45" customHeight="1">
      <c r="A15" s="12" t="s">
        <v>2803</v>
      </c>
      <c r="B15" s="24" t="s">
        <v>1945</v>
      </c>
      <c r="C15" s="24" t="s">
        <v>1941</v>
      </c>
      <c r="D15" s="34">
        <v>8000</v>
      </c>
      <c r="E15" s="8">
        <v>43970</v>
      </c>
      <c r="F15" s="293">
        <v>44690</v>
      </c>
      <c r="G15" s="20">
        <v>8000</v>
      </c>
      <c r="H15" s="17">
        <f t="shared" ref="H15" si="2">IF(I15&lt;=8000,$F$5+(I15/24),"error")</f>
        <v>45023.14166666667</v>
      </c>
      <c r="I15" s="18">
        <f t="shared" si="0"/>
        <v>7851.4</v>
      </c>
      <c r="J15" s="12" t="str">
        <f t="shared" si="1"/>
        <v>NOT DUE</v>
      </c>
      <c r="K15" s="24" t="s">
        <v>1953</v>
      </c>
      <c r="L15" s="115"/>
    </row>
    <row r="16" spans="1:12" ht="25.5">
      <c r="A16" s="12" t="s">
        <v>2804</v>
      </c>
      <c r="B16" s="24" t="s">
        <v>1870</v>
      </c>
      <c r="C16" s="24" t="s">
        <v>1946</v>
      </c>
      <c r="D16" s="34">
        <v>8000</v>
      </c>
      <c r="E16" s="8">
        <v>43970</v>
      </c>
      <c r="F16" s="293">
        <v>44690</v>
      </c>
      <c r="G16" s="20">
        <v>8000</v>
      </c>
      <c r="H16" s="17">
        <f>IF(I16&lt;=8000,$F$5+(I16/24),"error")</f>
        <v>45023.14166666667</v>
      </c>
      <c r="I16" s="18">
        <f t="shared" si="0"/>
        <v>7851.4</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45189.808333333334</v>
      </c>
      <c r="I17" s="18">
        <f t="shared" si="0"/>
        <v>11851.4</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45189.808333333334</v>
      </c>
      <c r="I18" s="18">
        <f t="shared" si="0"/>
        <v>11851.4</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45189.808333333334</v>
      </c>
      <c r="I19" s="18">
        <f t="shared" si="0"/>
        <v>11851.4</v>
      </c>
      <c r="J19" s="12" t="str">
        <f t="shared" si="1"/>
        <v>NOT DUE</v>
      </c>
      <c r="K19" s="24" t="s">
        <v>1956</v>
      </c>
      <c r="L19" s="15"/>
    </row>
    <row r="20" spans="1:12" ht="26.45" customHeight="1">
      <c r="A20" s="12" t="s">
        <v>2808</v>
      </c>
      <c r="B20" s="24" t="s">
        <v>1949</v>
      </c>
      <c r="C20" s="24" t="s">
        <v>1950</v>
      </c>
      <c r="D20" s="34">
        <v>8000</v>
      </c>
      <c r="E20" s="8">
        <v>43970</v>
      </c>
      <c r="F20" s="293">
        <v>44690</v>
      </c>
      <c r="G20" s="20">
        <v>8000</v>
      </c>
      <c r="H20" s="17">
        <f>IF(I20&lt;=8000,$F$5+(I20/24),"error")</f>
        <v>45023.14166666667</v>
      </c>
      <c r="I20" s="18">
        <f t="shared" si="0"/>
        <v>7851.4</v>
      </c>
      <c r="J20" s="12" t="str">
        <f t="shared" si="1"/>
        <v>NOT DUE</v>
      </c>
      <c r="K20" s="24" t="s">
        <v>1957</v>
      </c>
      <c r="L20" s="15"/>
    </row>
    <row r="21" spans="1:12" ht="38.25">
      <c r="A21" s="274" t="s">
        <v>2809</v>
      </c>
      <c r="B21" s="24" t="s">
        <v>1373</v>
      </c>
      <c r="C21" s="24" t="s">
        <v>1374</v>
      </c>
      <c r="D21" s="34" t="s">
        <v>1</v>
      </c>
      <c r="E21" s="8">
        <v>43970</v>
      </c>
      <c r="F21" s="293">
        <v>44696</v>
      </c>
      <c r="G21" s="86"/>
      <c r="H21" s="10">
        <f>F21+1</f>
        <v>44697</v>
      </c>
      <c r="I21" s="11">
        <f t="shared" ref="I21:I41" ca="1" si="3">IF(ISBLANK(H21),"",H21-DATE(YEAR(NOW()),MONTH(NOW()),DAY(NOW())))</f>
        <v>1</v>
      </c>
      <c r="J21" s="12" t="str">
        <f t="shared" ca="1" si="1"/>
        <v>NOT DUE</v>
      </c>
      <c r="K21" s="24" t="s">
        <v>1403</v>
      </c>
      <c r="L21" s="15"/>
    </row>
    <row r="22" spans="1:12" ht="38.25">
      <c r="A22" s="274" t="s">
        <v>2810</v>
      </c>
      <c r="B22" s="24" t="s">
        <v>1375</v>
      </c>
      <c r="C22" s="24" t="s">
        <v>1376</v>
      </c>
      <c r="D22" s="34" t="s">
        <v>1</v>
      </c>
      <c r="E22" s="8">
        <v>43970</v>
      </c>
      <c r="F22" s="293">
        <v>44696</v>
      </c>
      <c r="G22" s="86"/>
      <c r="H22" s="10">
        <f t="shared" ref="H22:H23" si="4">F22+1</f>
        <v>44697</v>
      </c>
      <c r="I22" s="11">
        <f t="shared" ca="1" si="3"/>
        <v>1</v>
      </c>
      <c r="J22" s="12" t="str">
        <f t="shared" ca="1" si="1"/>
        <v>NOT DUE</v>
      </c>
      <c r="K22" s="24" t="s">
        <v>1404</v>
      </c>
      <c r="L22" s="15"/>
    </row>
    <row r="23" spans="1:12" ht="38.25">
      <c r="A23" s="274" t="s">
        <v>2811</v>
      </c>
      <c r="B23" s="24" t="s">
        <v>1377</v>
      </c>
      <c r="C23" s="24" t="s">
        <v>1378</v>
      </c>
      <c r="D23" s="34" t="s">
        <v>1</v>
      </c>
      <c r="E23" s="8">
        <v>43970</v>
      </c>
      <c r="F23" s="293">
        <v>44696</v>
      </c>
      <c r="G23" s="86"/>
      <c r="H23" s="10">
        <f t="shared" si="4"/>
        <v>44697</v>
      </c>
      <c r="I23" s="11">
        <f t="shared" ca="1" si="3"/>
        <v>1</v>
      </c>
      <c r="J23" s="12" t="str">
        <f t="shared" ca="1" si="1"/>
        <v>NOT DUE</v>
      </c>
      <c r="K23" s="24" t="s">
        <v>1405</v>
      </c>
      <c r="L23" s="15"/>
    </row>
    <row r="24" spans="1:12" ht="38.450000000000003" customHeight="1">
      <c r="A24" s="277" t="s">
        <v>2812</v>
      </c>
      <c r="B24" s="24" t="s">
        <v>1379</v>
      </c>
      <c r="C24" s="24" t="s">
        <v>1380</v>
      </c>
      <c r="D24" s="34" t="s">
        <v>4</v>
      </c>
      <c r="E24" s="8">
        <v>43970</v>
      </c>
      <c r="F24" s="293">
        <v>44694</v>
      </c>
      <c r="G24" s="86"/>
      <c r="H24" s="10">
        <f>F24+30</f>
        <v>44724</v>
      </c>
      <c r="I24" s="11">
        <f t="shared" ca="1" si="3"/>
        <v>28</v>
      </c>
      <c r="J24" s="12" t="str">
        <f t="shared" ca="1" si="1"/>
        <v>NOT DUE</v>
      </c>
      <c r="K24" s="24" t="s">
        <v>1406</v>
      </c>
      <c r="L24" s="15"/>
    </row>
    <row r="25" spans="1:12" ht="25.5">
      <c r="A25" s="274" t="s">
        <v>2813</v>
      </c>
      <c r="B25" s="24" t="s">
        <v>1381</v>
      </c>
      <c r="C25" s="24" t="s">
        <v>1382</v>
      </c>
      <c r="D25" s="34" t="s">
        <v>1</v>
      </c>
      <c r="E25" s="8">
        <v>43970</v>
      </c>
      <c r="F25" s="293">
        <v>44696</v>
      </c>
      <c r="G25" s="86"/>
      <c r="H25" s="10">
        <f>F25+1</f>
        <v>44697</v>
      </c>
      <c r="I25" s="11">
        <f t="shared" ca="1" si="3"/>
        <v>1</v>
      </c>
      <c r="J25" s="12" t="str">
        <f t="shared" ca="1" si="1"/>
        <v>NOT DUE</v>
      </c>
      <c r="K25" s="24" t="s">
        <v>1407</v>
      </c>
      <c r="L25" s="15"/>
    </row>
    <row r="26" spans="1:12" ht="26.45" customHeight="1">
      <c r="A26" s="274" t="s">
        <v>2814</v>
      </c>
      <c r="B26" s="24" t="s">
        <v>1383</v>
      </c>
      <c r="C26" s="24" t="s">
        <v>1384</v>
      </c>
      <c r="D26" s="34" t="s">
        <v>1</v>
      </c>
      <c r="E26" s="8">
        <v>43970</v>
      </c>
      <c r="F26" s="293">
        <v>44696</v>
      </c>
      <c r="G26" s="86"/>
      <c r="H26" s="10">
        <f t="shared" ref="H26:H28" si="5">F26+1</f>
        <v>44697</v>
      </c>
      <c r="I26" s="11">
        <f t="shared" ca="1" si="3"/>
        <v>1</v>
      </c>
      <c r="J26" s="12" t="str">
        <f t="shared" ca="1" si="1"/>
        <v>NOT DUE</v>
      </c>
      <c r="K26" s="24" t="s">
        <v>1408</v>
      </c>
      <c r="L26" s="15"/>
    </row>
    <row r="27" spans="1:12" ht="26.45" customHeight="1">
      <c r="A27" s="274" t="s">
        <v>2815</v>
      </c>
      <c r="B27" s="24" t="s">
        <v>1385</v>
      </c>
      <c r="C27" s="24" t="s">
        <v>1386</v>
      </c>
      <c r="D27" s="34" t="s">
        <v>1</v>
      </c>
      <c r="E27" s="8">
        <v>43970</v>
      </c>
      <c r="F27" s="293">
        <v>44696</v>
      </c>
      <c r="G27" s="86"/>
      <c r="H27" s="10">
        <f t="shared" si="5"/>
        <v>44697</v>
      </c>
      <c r="I27" s="11">
        <f t="shared" ca="1" si="3"/>
        <v>1</v>
      </c>
      <c r="J27" s="12" t="str">
        <f t="shared" ca="1" si="1"/>
        <v>NOT DUE</v>
      </c>
      <c r="K27" s="24" t="s">
        <v>1408</v>
      </c>
      <c r="L27" s="15"/>
    </row>
    <row r="28" spans="1:12" ht="26.45" customHeight="1">
      <c r="A28" s="274" t="s">
        <v>2816</v>
      </c>
      <c r="B28" s="24" t="s">
        <v>1387</v>
      </c>
      <c r="C28" s="24" t="s">
        <v>1374</v>
      </c>
      <c r="D28" s="34" t="s">
        <v>1</v>
      </c>
      <c r="E28" s="8">
        <v>43970</v>
      </c>
      <c r="F28" s="293">
        <v>44696</v>
      </c>
      <c r="G28" s="86"/>
      <c r="H28" s="10">
        <f t="shared" si="5"/>
        <v>44697</v>
      </c>
      <c r="I28" s="11">
        <f t="shared" ca="1" si="3"/>
        <v>1</v>
      </c>
      <c r="J28" s="12" t="str">
        <f t="shared" ca="1" si="1"/>
        <v>NOT 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5</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5</v>
      </c>
      <c r="J30" s="12" t="str">
        <f t="shared" ca="1" si="1"/>
        <v>NOT DUE</v>
      </c>
      <c r="K30" s="24" t="s">
        <v>1408</v>
      </c>
      <c r="L30" s="15"/>
    </row>
    <row r="31" spans="1:12" ht="25.5">
      <c r="A31" s="277" t="s">
        <v>2819</v>
      </c>
      <c r="B31" s="24" t="s">
        <v>1390</v>
      </c>
      <c r="C31" s="24"/>
      <c r="D31" s="34" t="s">
        <v>4</v>
      </c>
      <c r="E31" s="8">
        <v>43970</v>
      </c>
      <c r="F31" s="293">
        <v>44694</v>
      </c>
      <c r="G31" s="86"/>
      <c r="H31" s="10">
        <f>F31+30</f>
        <v>44724</v>
      </c>
      <c r="I31" s="11">
        <f t="shared" ca="1" si="3"/>
        <v>28</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734</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734</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5</v>
      </c>
      <c r="J34" s="12" t="str">
        <f t="shared" ca="1" si="1"/>
        <v>NOT DUE</v>
      </c>
      <c r="K34" s="24" t="s">
        <v>1409</v>
      </c>
      <c r="L34" s="15"/>
    </row>
    <row r="35" spans="1:12" ht="15" customHeight="1">
      <c r="A35" s="274" t="s">
        <v>2823</v>
      </c>
      <c r="B35" s="24" t="s">
        <v>1877</v>
      </c>
      <c r="C35" s="24"/>
      <c r="D35" s="34" t="s">
        <v>1</v>
      </c>
      <c r="E35" s="8">
        <v>43970</v>
      </c>
      <c r="F35" s="293">
        <v>44696</v>
      </c>
      <c r="G35" s="86"/>
      <c r="H35" s="10">
        <f>F35+1</f>
        <v>44697</v>
      </c>
      <c r="I35" s="11">
        <f t="shared" ca="1" si="3"/>
        <v>1</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4</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4</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4</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4</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4</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4</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3</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734</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3</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3</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734</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3</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3</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734</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3</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734</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3</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734</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3</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3</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3</v>
      </c>
      <c r="J22" s="12" t="str">
        <f t="shared" ca="1" si="1"/>
        <v>NOT DUE</v>
      </c>
      <c r="K22" s="24" t="s">
        <v>1408</v>
      </c>
      <c r="L22" s="115"/>
    </row>
    <row r="23" spans="1:12" ht="38.450000000000003" customHeight="1">
      <c r="A23" s="12" t="s">
        <v>5336</v>
      </c>
      <c r="B23" s="24" t="s">
        <v>1373</v>
      </c>
      <c r="C23" s="24" t="s">
        <v>1374</v>
      </c>
      <c r="D23" s="34" t="s">
        <v>1</v>
      </c>
      <c r="E23" s="8">
        <v>43970</v>
      </c>
      <c r="F23" s="293">
        <v>44696</v>
      </c>
      <c r="G23" s="52"/>
      <c r="H23" s="10">
        <f>DATE(YEAR(F23),MONTH(F23),DAY(F23)+1)</f>
        <v>44697</v>
      </c>
      <c r="I23" s="11">
        <f t="shared" ca="1" si="0"/>
        <v>1</v>
      </c>
      <c r="J23" s="12" t="str">
        <f t="shared" ca="1" si="1"/>
        <v>NOT DUE</v>
      </c>
      <c r="K23" s="24" t="s">
        <v>1408</v>
      </c>
      <c r="L23" s="115" t="s">
        <v>5319</v>
      </c>
    </row>
    <row r="24" spans="1:12" ht="38.450000000000003" customHeight="1">
      <c r="A24" s="12" t="s">
        <v>5337</v>
      </c>
      <c r="B24" s="24" t="s">
        <v>1375</v>
      </c>
      <c r="C24" s="24" t="s">
        <v>1376</v>
      </c>
      <c r="D24" s="34" t="s">
        <v>1</v>
      </c>
      <c r="E24" s="8">
        <v>43970</v>
      </c>
      <c r="F24" s="293">
        <v>44696</v>
      </c>
      <c r="G24" s="52"/>
      <c r="H24" s="10">
        <f>DATE(YEAR(F24),MONTH(F24),DAY(F24)+1)</f>
        <v>44697</v>
      </c>
      <c r="I24" s="11">
        <f t="shared" ca="1" si="0"/>
        <v>1</v>
      </c>
      <c r="J24" s="12" t="str">
        <f t="shared" ca="1" si="1"/>
        <v>NOT DUE</v>
      </c>
      <c r="K24" s="24" t="s">
        <v>1408</v>
      </c>
      <c r="L24" s="115"/>
    </row>
    <row r="25" spans="1:12" ht="38.450000000000003" customHeight="1">
      <c r="A25" s="12" t="s">
        <v>5338</v>
      </c>
      <c r="B25" s="24" t="s">
        <v>1377</v>
      </c>
      <c r="C25" s="24" t="s">
        <v>1378</v>
      </c>
      <c r="D25" s="34" t="s">
        <v>1</v>
      </c>
      <c r="E25" s="8">
        <v>43970</v>
      </c>
      <c r="F25" s="293">
        <v>44696</v>
      </c>
      <c r="G25" s="52"/>
      <c r="H25" s="10">
        <f>DATE(YEAR(F25),MONTH(F25),DAY(F25)+1)</f>
        <v>44697</v>
      </c>
      <c r="I25" s="11">
        <f t="shared" ca="1" si="0"/>
        <v>1</v>
      </c>
      <c r="J25" s="12" t="str">
        <f t="shared" ca="1" si="1"/>
        <v>NOT DUE</v>
      </c>
      <c r="K25" s="24"/>
      <c r="L25" s="115"/>
    </row>
    <row r="26" spans="1:12" ht="38.450000000000003" customHeight="1">
      <c r="A26" s="12" t="s">
        <v>5339</v>
      </c>
      <c r="B26" s="24" t="s">
        <v>1379</v>
      </c>
      <c r="C26" s="24" t="s">
        <v>1380</v>
      </c>
      <c r="D26" s="34" t="s">
        <v>4</v>
      </c>
      <c r="E26" s="8">
        <v>43970</v>
      </c>
      <c r="F26" s="293">
        <v>44691</v>
      </c>
      <c r="G26" s="52"/>
      <c r="H26" s="10">
        <f>EDATE(F26-1,1)</f>
        <v>44721</v>
      </c>
      <c r="I26" s="11">
        <f t="shared" ca="1" si="0"/>
        <v>25</v>
      </c>
      <c r="J26" s="12" t="str">
        <f t="shared" ca="1" si="1"/>
        <v>NOT DUE</v>
      </c>
      <c r="K26" s="24" t="s">
        <v>1409</v>
      </c>
      <c r="L26" s="115"/>
    </row>
    <row r="27" spans="1:12" ht="24.95" customHeight="1">
      <c r="A27" s="12" t="s">
        <v>5340</v>
      </c>
      <c r="B27" s="24" t="s">
        <v>1381</v>
      </c>
      <c r="C27" s="24" t="s">
        <v>1382</v>
      </c>
      <c r="D27" s="34" t="s">
        <v>1</v>
      </c>
      <c r="E27" s="8">
        <v>43970</v>
      </c>
      <c r="F27" s="293">
        <v>44696</v>
      </c>
      <c r="G27" s="52"/>
      <c r="H27" s="10">
        <f>DATE(YEAR(F27),MONTH(F27),DAY(F27)+1)</f>
        <v>44697</v>
      </c>
      <c r="I27" s="11">
        <f t="shared" ca="1" si="0"/>
        <v>1</v>
      </c>
      <c r="J27" s="12" t="str">
        <f t="shared" ca="1" si="1"/>
        <v>NOT DUE</v>
      </c>
      <c r="K27" s="24" t="s">
        <v>1409</v>
      </c>
      <c r="L27" s="115"/>
    </row>
    <row r="28" spans="1:12" ht="24.95" customHeight="1">
      <c r="A28" s="12" t="s">
        <v>5341</v>
      </c>
      <c r="B28" s="24" t="s">
        <v>1383</v>
      </c>
      <c r="C28" s="24" t="s">
        <v>1384</v>
      </c>
      <c r="D28" s="34" t="s">
        <v>1</v>
      </c>
      <c r="E28" s="8">
        <v>43970</v>
      </c>
      <c r="F28" s="293">
        <v>44696</v>
      </c>
      <c r="G28" s="52"/>
      <c r="H28" s="10">
        <f>DATE(YEAR(F28),MONTH(F28),DAY(F28)+1)</f>
        <v>44697</v>
      </c>
      <c r="I28" s="11">
        <f t="shared" ca="1" si="0"/>
        <v>1</v>
      </c>
      <c r="J28" s="12" t="str">
        <f t="shared" ca="1" si="1"/>
        <v>NOT DUE</v>
      </c>
      <c r="K28" s="24" t="s">
        <v>1409</v>
      </c>
      <c r="L28" s="115"/>
    </row>
    <row r="29" spans="1:12" ht="26.45" customHeight="1">
      <c r="A29" s="12" t="s">
        <v>5342</v>
      </c>
      <c r="B29" s="24" t="s">
        <v>1385</v>
      </c>
      <c r="C29" s="24" t="s">
        <v>1386</v>
      </c>
      <c r="D29" s="34" t="s">
        <v>1</v>
      </c>
      <c r="E29" s="8">
        <v>43970</v>
      </c>
      <c r="F29" s="293">
        <v>44696</v>
      </c>
      <c r="G29" s="52"/>
      <c r="H29" s="10">
        <f>DATE(YEAR(F29),MONTH(F29),DAY(F29)+1)</f>
        <v>44697</v>
      </c>
      <c r="I29" s="11">
        <f t="shared" ca="1" si="0"/>
        <v>1</v>
      </c>
      <c r="J29" s="12" t="str">
        <f t="shared" ca="1" si="1"/>
        <v>NOT DUE</v>
      </c>
      <c r="K29" s="24" t="s">
        <v>1410</v>
      </c>
      <c r="L29" s="115"/>
    </row>
    <row r="30" spans="1:12" ht="26.45" customHeight="1">
      <c r="A30" s="12" t="s">
        <v>5343</v>
      </c>
      <c r="B30" s="24" t="s">
        <v>1387</v>
      </c>
      <c r="C30" s="24" t="s">
        <v>1374</v>
      </c>
      <c r="D30" s="34" t="s">
        <v>1</v>
      </c>
      <c r="E30" s="8">
        <v>43970</v>
      </c>
      <c r="F30" s="293">
        <v>44696</v>
      </c>
      <c r="G30" s="52"/>
      <c r="H30" s="10">
        <f>DATE(YEAR(F30),MONTH(F30),DAY(F30)+1)</f>
        <v>44697</v>
      </c>
      <c r="I30" s="11">
        <f t="shared" ca="1" si="0"/>
        <v>1</v>
      </c>
      <c r="J30" s="12" t="str">
        <f t="shared" ca="1" si="1"/>
        <v>NOT 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3</v>
      </c>
      <c r="J31" s="12" t="str">
        <f t="shared" ca="1" si="1"/>
        <v>NOT DUE</v>
      </c>
      <c r="K31" s="24" t="s">
        <v>1410</v>
      </c>
      <c r="L31" s="115"/>
    </row>
    <row r="32" spans="1:12" ht="26.45" customHeight="1">
      <c r="A32" s="12" t="s">
        <v>5345</v>
      </c>
      <c r="B32" s="24" t="s">
        <v>1390</v>
      </c>
      <c r="C32" s="24"/>
      <c r="D32" s="34" t="s">
        <v>4</v>
      </c>
      <c r="E32" s="8">
        <v>43970</v>
      </c>
      <c r="F32" s="293">
        <v>44691</v>
      </c>
      <c r="G32" s="52"/>
      <c r="H32" s="10">
        <f>EDATE(F32-1,1)</f>
        <v>44721</v>
      </c>
      <c r="I32" s="11">
        <f t="shared" ca="1" si="0"/>
        <v>25</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3</v>
      </c>
      <c r="J33" s="12" t="str">
        <f t="shared" ca="1" si="1"/>
        <v>NOT DUE</v>
      </c>
      <c r="K33" s="24" t="s">
        <v>1411</v>
      </c>
      <c r="L33" s="115"/>
    </row>
    <row r="34" spans="1:12" ht="15.75" customHeight="1">
      <c r="A34" s="12" t="s">
        <v>5347</v>
      </c>
      <c r="B34" s="24" t="s">
        <v>1877</v>
      </c>
      <c r="C34" s="24"/>
      <c r="D34" s="34" t="s">
        <v>1</v>
      </c>
      <c r="E34" s="8">
        <v>43970</v>
      </c>
      <c r="F34" s="293">
        <v>44696</v>
      </c>
      <c r="G34" s="52"/>
      <c r="H34" s="10">
        <f>DATE(YEAR(F34),MONTH(F34),DAY(F34)+1)</f>
        <v>44697</v>
      </c>
      <c r="I34" s="11">
        <f t="shared" ca="1" si="0"/>
        <v>1</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3</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3</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3</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3</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3</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3</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F10" sqref="F10"/>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3</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734</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3</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3</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734</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3</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3</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734</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3</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734</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3</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734</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3</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3</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3</v>
      </c>
      <c r="J22" s="12" t="str">
        <f t="shared" ca="1" si="1"/>
        <v>NOT DUE</v>
      </c>
      <c r="K22" s="24" t="s">
        <v>1408</v>
      </c>
      <c r="L22" s="115"/>
    </row>
    <row r="23" spans="1:12" ht="38.450000000000003" customHeight="1">
      <c r="A23" s="12" t="s">
        <v>5371</v>
      </c>
      <c r="B23" s="24" t="s">
        <v>1373</v>
      </c>
      <c r="C23" s="24" t="s">
        <v>1374</v>
      </c>
      <c r="D23" s="34" t="s">
        <v>1</v>
      </c>
      <c r="E23" s="8">
        <v>43970</v>
      </c>
      <c r="F23" s="293">
        <v>44696</v>
      </c>
      <c r="G23" s="52"/>
      <c r="H23" s="10">
        <f>DATE(YEAR(F23),MONTH(F23),DAY(F23)+1)</f>
        <v>44697</v>
      </c>
      <c r="I23" s="11">
        <f t="shared" ca="1" si="0"/>
        <v>1</v>
      </c>
      <c r="J23" s="12" t="str">
        <f t="shared" ca="1" si="1"/>
        <v>NOT DUE</v>
      </c>
      <c r="K23" s="24" t="s">
        <v>1408</v>
      </c>
      <c r="L23" s="115"/>
    </row>
    <row r="24" spans="1:12" ht="38.450000000000003" customHeight="1">
      <c r="A24" s="12" t="s">
        <v>5372</v>
      </c>
      <c r="B24" s="24" t="s">
        <v>1375</v>
      </c>
      <c r="C24" s="24" t="s">
        <v>1376</v>
      </c>
      <c r="D24" s="34" t="s">
        <v>1</v>
      </c>
      <c r="E24" s="8">
        <v>43970</v>
      </c>
      <c r="F24" s="293">
        <v>44696</v>
      </c>
      <c r="G24" s="52"/>
      <c r="H24" s="10">
        <f>DATE(YEAR(F24),MONTH(F24),DAY(F24)+1)</f>
        <v>44697</v>
      </c>
      <c r="I24" s="11">
        <f t="shared" ca="1" si="0"/>
        <v>1</v>
      </c>
      <c r="J24" s="12" t="str">
        <f t="shared" ca="1" si="1"/>
        <v>NOT DUE</v>
      </c>
      <c r="K24" s="24" t="s">
        <v>1408</v>
      </c>
      <c r="L24" s="115"/>
    </row>
    <row r="25" spans="1:12" ht="38.450000000000003" customHeight="1">
      <c r="A25" s="12" t="s">
        <v>5373</v>
      </c>
      <c r="B25" s="24" t="s">
        <v>1377</v>
      </c>
      <c r="C25" s="24" t="s">
        <v>1378</v>
      </c>
      <c r="D25" s="34" t="s">
        <v>1</v>
      </c>
      <c r="E25" s="8">
        <v>43970</v>
      </c>
      <c r="F25" s="293">
        <v>44696</v>
      </c>
      <c r="G25" s="52"/>
      <c r="H25" s="10">
        <f>DATE(YEAR(F25),MONTH(F25),DAY(F25)+1)</f>
        <v>44697</v>
      </c>
      <c r="I25" s="11">
        <f t="shared" ca="1" si="0"/>
        <v>1</v>
      </c>
      <c r="J25" s="12" t="str">
        <f t="shared" ca="1" si="1"/>
        <v>NOT DUE</v>
      </c>
      <c r="K25" s="24"/>
      <c r="L25" s="115"/>
    </row>
    <row r="26" spans="1:12" ht="38.450000000000003" customHeight="1">
      <c r="A26" s="12" t="s">
        <v>5374</v>
      </c>
      <c r="B26" s="24" t="s">
        <v>1379</v>
      </c>
      <c r="C26" s="24" t="s">
        <v>1380</v>
      </c>
      <c r="D26" s="34" t="s">
        <v>4</v>
      </c>
      <c r="E26" s="8">
        <v>43970</v>
      </c>
      <c r="F26" s="293">
        <v>44691</v>
      </c>
      <c r="G26" s="52"/>
      <c r="H26" s="10">
        <f>EDATE(F26-1,1)</f>
        <v>44721</v>
      </c>
      <c r="I26" s="11">
        <f t="shared" ca="1" si="0"/>
        <v>25</v>
      </c>
      <c r="J26" s="12" t="str">
        <f t="shared" ca="1" si="1"/>
        <v>NOT DUE</v>
      </c>
      <c r="K26" s="24" t="s">
        <v>1409</v>
      </c>
      <c r="L26" s="115"/>
    </row>
    <row r="27" spans="1:12" ht="24.95" customHeight="1">
      <c r="A27" s="12" t="s">
        <v>5375</v>
      </c>
      <c r="B27" s="24" t="s">
        <v>1381</v>
      </c>
      <c r="C27" s="24" t="s">
        <v>1382</v>
      </c>
      <c r="D27" s="34" t="s">
        <v>1</v>
      </c>
      <c r="E27" s="8">
        <v>43970</v>
      </c>
      <c r="F27" s="293">
        <v>44696</v>
      </c>
      <c r="G27" s="52"/>
      <c r="H27" s="10">
        <f>DATE(YEAR(F27),MONTH(F27),DAY(F27)+1)</f>
        <v>44697</v>
      </c>
      <c r="I27" s="11">
        <f t="shared" ca="1" si="0"/>
        <v>1</v>
      </c>
      <c r="J27" s="12" t="str">
        <f t="shared" ca="1" si="1"/>
        <v>NOT DUE</v>
      </c>
      <c r="K27" s="24" t="s">
        <v>1409</v>
      </c>
      <c r="L27" s="115"/>
    </row>
    <row r="28" spans="1:12" ht="24.95" customHeight="1">
      <c r="A28" s="12" t="s">
        <v>5376</v>
      </c>
      <c r="B28" s="24" t="s">
        <v>1383</v>
      </c>
      <c r="C28" s="24" t="s">
        <v>1384</v>
      </c>
      <c r="D28" s="34" t="s">
        <v>1</v>
      </c>
      <c r="E28" s="8">
        <v>43970</v>
      </c>
      <c r="F28" s="293">
        <v>44696</v>
      </c>
      <c r="G28" s="52"/>
      <c r="H28" s="10">
        <f>DATE(YEAR(F28),MONTH(F28),DAY(F28)+1)</f>
        <v>44697</v>
      </c>
      <c r="I28" s="11">
        <f t="shared" ca="1" si="0"/>
        <v>1</v>
      </c>
      <c r="J28" s="12" t="str">
        <f t="shared" ca="1" si="1"/>
        <v>NOT DUE</v>
      </c>
      <c r="K28" s="24" t="s">
        <v>1409</v>
      </c>
      <c r="L28" s="115"/>
    </row>
    <row r="29" spans="1:12" ht="26.45" customHeight="1">
      <c r="A29" s="12" t="s">
        <v>5377</v>
      </c>
      <c r="B29" s="24" t="s">
        <v>1385</v>
      </c>
      <c r="C29" s="24" t="s">
        <v>1386</v>
      </c>
      <c r="D29" s="34" t="s">
        <v>1</v>
      </c>
      <c r="E29" s="8">
        <v>43970</v>
      </c>
      <c r="F29" s="293">
        <v>44696</v>
      </c>
      <c r="G29" s="52"/>
      <c r="H29" s="10">
        <f>DATE(YEAR(F29),MONTH(F29),DAY(F29)+1)</f>
        <v>44697</v>
      </c>
      <c r="I29" s="11">
        <f t="shared" ca="1" si="0"/>
        <v>1</v>
      </c>
      <c r="J29" s="12" t="str">
        <f t="shared" ca="1" si="1"/>
        <v>NOT DUE</v>
      </c>
      <c r="K29" s="24" t="s">
        <v>1410</v>
      </c>
      <c r="L29" s="115"/>
    </row>
    <row r="30" spans="1:12" ht="26.45" customHeight="1">
      <c r="A30" s="12" t="s">
        <v>5378</v>
      </c>
      <c r="B30" s="24" t="s">
        <v>1387</v>
      </c>
      <c r="C30" s="24" t="s">
        <v>1374</v>
      </c>
      <c r="D30" s="34" t="s">
        <v>1</v>
      </c>
      <c r="E30" s="8">
        <v>43970</v>
      </c>
      <c r="F30" s="293">
        <v>44696</v>
      </c>
      <c r="G30" s="52"/>
      <c r="H30" s="10">
        <f>DATE(YEAR(F30),MONTH(F30),DAY(F30)+1)</f>
        <v>44697</v>
      </c>
      <c r="I30" s="11">
        <f t="shared" ca="1" si="0"/>
        <v>1</v>
      </c>
      <c r="J30" s="12" t="str">
        <f t="shared" ca="1" si="1"/>
        <v>NOT 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3</v>
      </c>
      <c r="J31" s="12" t="str">
        <f t="shared" ca="1" si="1"/>
        <v>NOT DUE</v>
      </c>
      <c r="K31" s="24" t="s">
        <v>1410</v>
      </c>
      <c r="L31" s="115"/>
    </row>
    <row r="32" spans="1:12" ht="26.45" customHeight="1">
      <c r="A32" s="12" t="s">
        <v>5380</v>
      </c>
      <c r="B32" s="24" t="s">
        <v>1390</v>
      </c>
      <c r="C32" s="24"/>
      <c r="D32" s="34" t="s">
        <v>4</v>
      </c>
      <c r="E32" s="8">
        <v>43970</v>
      </c>
      <c r="F32" s="293">
        <v>44691</v>
      </c>
      <c r="G32" s="52"/>
      <c r="H32" s="10">
        <f>EDATE(F32-1,1)</f>
        <v>44721</v>
      </c>
      <c r="I32" s="11">
        <f t="shared" ca="1" si="0"/>
        <v>25</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3</v>
      </c>
      <c r="J33" s="12" t="str">
        <f t="shared" ca="1" si="1"/>
        <v>NOT DUE</v>
      </c>
      <c r="K33" s="24" t="s">
        <v>1411</v>
      </c>
      <c r="L33" s="115"/>
    </row>
    <row r="34" spans="1:12" ht="15.75" customHeight="1">
      <c r="A34" s="12" t="s">
        <v>5382</v>
      </c>
      <c r="B34" s="24" t="s">
        <v>1877</v>
      </c>
      <c r="C34" s="24"/>
      <c r="D34" s="34" t="s">
        <v>1</v>
      </c>
      <c r="E34" s="8">
        <v>43970</v>
      </c>
      <c r="F34" s="293">
        <v>44696</v>
      </c>
      <c r="G34" s="52"/>
      <c r="H34" s="10">
        <f>DATE(YEAR(F34),MONTH(F34),DAY(F34)+1)</f>
        <v>44697</v>
      </c>
      <c r="I34" s="11">
        <f t="shared" ca="1" si="0"/>
        <v>1</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3</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3</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3</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3</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3</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3</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zoomScaleNormal="100" workbookViewId="0">
      <selection activeCell="H5" sqref="H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4</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4</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5</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4</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4</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4</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4</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4</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5</v>
      </c>
      <c r="J16" s="12" t="str">
        <f t="shared" ca="1" si="1"/>
        <v>NOT DUE</v>
      </c>
      <c r="K16" s="24"/>
      <c r="L16" s="15"/>
    </row>
    <row r="17" spans="1:12" ht="38.25">
      <c r="A17" s="274" t="s">
        <v>2748</v>
      </c>
      <c r="B17" s="24" t="s">
        <v>1373</v>
      </c>
      <c r="C17" s="24" t="s">
        <v>1374</v>
      </c>
      <c r="D17" s="34" t="s">
        <v>1</v>
      </c>
      <c r="E17" s="8">
        <v>43970</v>
      </c>
      <c r="F17" s="293">
        <v>44696</v>
      </c>
      <c r="G17" s="86"/>
      <c r="H17" s="10">
        <f>F17+1</f>
        <v>44697</v>
      </c>
      <c r="I17" s="11">
        <f t="shared" ca="1" si="0"/>
        <v>1</v>
      </c>
      <c r="J17" s="12" t="str">
        <f t="shared" ca="1" si="1"/>
        <v>NOT DUE</v>
      </c>
      <c r="K17" s="24" t="s">
        <v>1403</v>
      </c>
      <c r="L17" s="15"/>
    </row>
    <row r="18" spans="1:12" ht="38.25">
      <c r="A18" s="274" t="s">
        <v>2749</v>
      </c>
      <c r="B18" s="24" t="s">
        <v>1375</v>
      </c>
      <c r="C18" s="24" t="s">
        <v>1376</v>
      </c>
      <c r="D18" s="34" t="s">
        <v>1</v>
      </c>
      <c r="E18" s="8">
        <v>43970</v>
      </c>
      <c r="F18" s="293">
        <v>44696</v>
      </c>
      <c r="G18" s="86"/>
      <c r="H18" s="10">
        <f t="shared" ref="H18:H19" si="3">F18+1</f>
        <v>44697</v>
      </c>
      <c r="I18" s="11">
        <f t="shared" ca="1" si="0"/>
        <v>1</v>
      </c>
      <c r="J18" s="12" t="str">
        <f t="shared" ca="1" si="1"/>
        <v>NOT DUE</v>
      </c>
      <c r="K18" s="24" t="s">
        <v>1404</v>
      </c>
      <c r="L18" s="15"/>
    </row>
    <row r="19" spans="1:12" ht="38.25">
      <c r="A19" s="274" t="s">
        <v>2750</v>
      </c>
      <c r="B19" s="24" t="s">
        <v>1377</v>
      </c>
      <c r="C19" s="24" t="s">
        <v>1378</v>
      </c>
      <c r="D19" s="34" t="s">
        <v>1</v>
      </c>
      <c r="E19" s="8">
        <v>43970</v>
      </c>
      <c r="F19" s="293">
        <v>44696</v>
      </c>
      <c r="G19" s="86"/>
      <c r="H19" s="10">
        <f t="shared" si="3"/>
        <v>44697</v>
      </c>
      <c r="I19" s="11">
        <f t="shared" ca="1" si="0"/>
        <v>1</v>
      </c>
      <c r="J19" s="12" t="str">
        <f t="shared" ca="1" si="1"/>
        <v>NOT DUE</v>
      </c>
      <c r="K19" s="24" t="s">
        <v>1405</v>
      </c>
      <c r="L19" s="15"/>
    </row>
    <row r="20" spans="1:12" ht="38.450000000000003" customHeight="1">
      <c r="A20" s="277" t="s">
        <v>2751</v>
      </c>
      <c r="B20" s="24" t="s">
        <v>1379</v>
      </c>
      <c r="C20" s="24" t="s">
        <v>1380</v>
      </c>
      <c r="D20" s="34" t="s">
        <v>4</v>
      </c>
      <c r="E20" s="8">
        <v>43970</v>
      </c>
      <c r="F20" s="293">
        <v>44687</v>
      </c>
      <c r="G20" s="86"/>
      <c r="H20" s="10">
        <f>F20+30</f>
        <v>44717</v>
      </c>
      <c r="I20" s="11">
        <f t="shared" ca="1" si="0"/>
        <v>21</v>
      </c>
      <c r="J20" s="12" t="str">
        <f t="shared" ca="1" si="1"/>
        <v>NOT DUE</v>
      </c>
      <c r="K20" s="24" t="s">
        <v>1406</v>
      </c>
      <c r="L20" s="15"/>
    </row>
    <row r="21" spans="1:12" ht="25.5">
      <c r="A21" s="274" t="s">
        <v>2752</v>
      </c>
      <c r="B21" s="24" t="s">
        <v>1381</v>
      </c>
      <c r="C21" s="24" t="s">
        <v>1382</v>
      </c>
      <c r="D21" s="34" t="s">
        <v>1</v>
      </c>
      <c r="E21" s="8">
        <v>43970</v>
      </c>
      <c r="F21" s="293">
        <v>44696</v>
      </c>
      <c r="G21" s="86"/>
      <c r="H21" s="10">
        <f>F21+1</f>
        <v>44697</v>
      </c>
      <c r="I21" s="11">
        <f t="shared" ca="1" si="0"/>
        <v>1</v>
      </c>
      <c r="J21" s="12" t="str">
        <f t="shared" ca="1" si="1"/>
        <v>NOT DUE</v>
      </c>
      <c r="K21" s="24" t="s">
        <v>1407</v>
      </c>
      <c r="L21" s="15"/>
    </row>
    <row r="22" spans="1:12" ht="26.45" customHeight="1">
      <c r="A22" s="274" t="s">
        <v>2753</v>
      </c>
      <c r="B22" s="24" t="s">
        <v>1383</v>
      </c>
      <c r="C22" s="24" t="s">
        <v>1384</v>
      </c>
      <c r="D22" s="34" t="s">
        <v>1</v>
      </c>
      <c r="E22" s="8">
        <v>43970</v>
      </c>
      <c r="F22" s="293">
        <v>44696</v>
      </c>
      <c r="G22" s="86"/>
      <c r="H22" s="10">
        <f t="shared" ref="H22:H24" si="4">F22+1</f>
        <v>44697</v>
      </c>
      <c r="I22" s="11">
        <f t="shared" ca="1" si="0"/>
        <v>1</v>
      </c>
      <c r="J22" s="12" t="str">
        <f t="shared" ca="1" si="1"/>
        <v>NOT DUE</v>
      </c>
      <c r="K22" s="24" t="s">
        <v>1408</v>
      </c>
      <c r="L22" s="15"/>
    </row>
    <row r="23" spans="1:12" ht="26.45" customHeight="1">
      <c r="A23" s="274" t="s">
        <v>2754</v>
      </c>
      <c r="B23" s="24" t="s">
        <v>1385</v>
      </c>
      <c r="C23" s="24" t="s">
        <v>1386</v>
      </c>
      <c r="D23" s="34" t="s">
        <v>1</v>
      </c>
      <c r="E23" s="8">
        <v>43970</v>
      </c>
      <c r="F23" s="293">
        <v>44696</v>
      </c>
      <c r="G23" s="86"/>
      <c r="H23" s="10">
        <f t="shared" si="4"/>
        <v>44697</v>
      </c>
      <c r="I23" s="11">
        <f t="shared" ca="1" si="0"/>
        <v>1</v>
      </c>
      <c r="J23" s="12" t="str">
        <f t="shared" ca="1" si="1"/>
        <v>NOT DUE</v>
      </c>
      <c r="K23" s="24" t="s">
        <v>1408</v>
      </c>
      <c r="L23" s="15"/>
    </row>
    <row r="24" spans="1:12" ht="26.45" customHeight="1">
      <c r="A24" s="274" t="s">
        <v>2755</v>
      </c>
      <c r="B24" s="24" t="s">
        <v>1387</v>
      </c>
      <c r="C24" s="24" t="s">
        <v>1374</v>
      </c>
      <c r="D24" s="34" t="s">
        <v>1</v>
      </c>
      <c r="E24" s="8">
        <v>43970</v>
      </c>
      <c r="F24" s="293">
        <v>44696</v>
      </c>
      <c r="G24" s="86"/>
      <c r="H24" s="10">
        <f t="shared" si="4"/>
        <v>44697</v>
      </c>
      <c r="I24" s="11">
        <f t="shared" ca="1" si="0"/>
        <v>1</v>
      </c>
      <c r="J24" s="12" t="str">
        <f t="shared" ca="1" si="1"/>
        <v>NOT 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5</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5</v>
      </c>
      <c r="J26" s="12" t="str">
        <f t="shared" ca="1" si="1"/>
        <v>NOT DUE</v>
      </c>
      <c r="K26" s="24" t="s">
        <v>1408</v>
      </c>
      <c r="L26" s="15"/>
    </row>
    <row r="27" spans="1:12" ht="25.5">
      <c r="A27" s="277" t="s">
        <v>2758</v>
      </c>
      <c r="B27" s="24" t="s">
        <v>1390</v>
      </c>
      <c r="C27" s="24"/>
      <c r="D27" s="34" t="s">
        <v>4</v>
      </c>
      <c r="E27" s="8">
        <v>43970</v>
      </c>
      <c r="F27" s="293">
        <v>44694</v>
      </c>
      <c r="G27" s="86"/>
      <c r="H27" s="10">
        <f>F27+30</f>
        <v>44724</v>
      </c>
      <c r="I27" s="11">
        <f t="shared" ca="1" si="0"/>
        <v>28</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734</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734</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5</v>
      </c>
      <c r="J30" s="12" t="str">
        <f t="shared" ca="1" si="1"/>
        <v>NOT DUE</v>
      </c>
      <c r="K30" s="24" t="s">
        <v>1409</v>
      </c>
      <c r="L30" s="15"/>
    </row>
    <row r="31" spans="1:12" ht="15" customHeight="1">
      <c r="A31" s="274" t="s">
        <v>2762</v>
      </c>
      <c r="B31" s="24" t="s">
        <v>1877</v>
      </c>
      <c r="C31" s="24"/>
      <c r="D31" s="34" t="s">
        <v>1</v>
      </c>
      <c r="E31" s="8">
        <v>43970</v>
      </c>
      <c r="F31" s="293">
        <v>44696</v>
      </c>
      <c r="G31" s="86"/>
      <c r="H31" s="10">
        <f>F31+1</f>
        <v>44697</v>
      </c>
      <c r="I31" s="11">
        <f t="shared" ca="1" si="0"/>
        <v>1</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4</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4</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4</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4</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4</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4</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zoomScaleNormal="100" workbookViewId="0">
      <selection activeCell="G42" sqref="G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734</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734</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734</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734</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734</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734</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734</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734</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734</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5</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5</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4</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734</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4</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5</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4</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4</v>
      </c>
      <c r="J24" s="12" t="str">
        <f t="shared" ca="1" si="2"/>
        <v>NOT DUE</v>
      </c>
      <c r="K24" s="24"/>
      <c r="L24" s="15"/>
    </row>
    <row r="25" spans="1:12" ht="38.25">
      <c r="A25" s="274" t="s">
        <v>2727</v>
      </c>
      <c r="B25" s="24" t="s">
        <v>1373</v>
      </c>
      <c r="C25" s="24" t="s">
        <v>1374</v>
      </c>
      <c r="D25" s="34" t="s">
        <v>1</v>
      </c>
      <c r="E25" s="8">
        <v>43970</v>
      </c>
      <c r="F25" s="293">
        <v>44696</v>
      </c>
      <c r="G25" s="86"/>
      <c r="H25" s="10">
        <f>F25+1</f>
        <v>44697</v>
      </c>
      <c r="I25" s="11">
        <f t="shared" ca="1" si="1"/>
        <v>1</v>
      </c>
      <c r="J25" s="12" t="str">
        <f t="shared" ca="1" si="2"/>
        <v>NOT DUE</v>
      </c>
      <c r="K25" s="24" t="s">
        <v>1403</v>
      </c>
      <c r="L25" s="15"/>
    </row>
    <row r="26" spans="1:12" ht="38.25">
      <c r="A26" s="274" t="s">
        <v>2728</v>
      </c>
      <c r="B26" s="24" t="s">
        <v>1375</v>
      </c>
      <c r="C26" s="24" t="s">
        <v>1376</v>
      </c>
      <c r="D26" s="34" t="s">
        <v>1</v>
      </c>
      <c r="E26" s="8">
        <v>43970</v>
      </c>
      <c r="F26" s="293">
        <v>44696</v>
      </c>
      <c r="G26" s="86"/>
      <c r="H26" s="10">
        <f t="shared" ref="H26:H27" si="6">F26+1</f>
        <v>44697</v>
      </c>
      <c r="I26" s="11">
        <f t="shared" ca="1" si="1"/>
        <v>1</v>
      </c>
      <c r="J26" s="12" t="str">
        <f t="shared" ca="1" si="2"/>
        <v>NOT DUE</v>
      </c>
      <c r="K26" s="24" t="s">
        <v>1404</v>
      </c>
      <c r="L26" s="15"/>
    </row>
    <row r="27" spans="1:12" ht="38.25">
      <c r="A27" s="274" t="s">
        <v>2729</v>
      </c>
      <c r="B27" s="24" t="s">
        <v>1377</v>
      </c>
      <c r="C27" s="24" t="s">
        <v>1378</v>
      </c>
      <c r="D27" s="34" t="s">
        <v>1</v>
      </c>
      <c r="E27" s="8">
        <v>43970</v>
      </c>
      <c r="F27" s="293">
        <v>44696</v>
      </c>
      <c r="G27" s="86"/>
      <c r="H27" s="10">
        <f t="shared" si="6"/>
        <v>44697</v>
      </c>
      <c r="I27" s="11">
        <f t="shared" ca="1" si="1"/>
        <v>1</v>
      </c>
      <c r="J27" s="12" t="str">
        <f t="shared" ca="1" si="2"/>
        <v>NOT DUE</v>
      </c>
      <c r="K27" s="24" t="s">
        <v>1405</v>
      </c>
      <c r="L27" s="15"/>
    </row>
    <row r="28" spans="1:12" ht="38.450000000000003" customHeight="1">
      <c r="A28" s="277" t="s">
        <v>2730</v>
      </c>
      <c r="B28" s="24" t="s">
        <v>1379</v>
      </c>
      <c r="C28" s="24" t="s">
        <v>1380</v>
      </c>
      <c r="D28" s="34" t="s">
        <v>4</v>
      </c>
      <c r="E28" s="8">
        <v>43970</v>
      </c>
      <c r="F28" s="293">
        <v>44694</v>
      </c>
      <c r="G28" s="86"/>
      <c r="H28" s="10">
        <f>F28+30</f>
        <v>44724</v>
      </c>
      <c r="I28" s="11">
        <f t="shared" ca="1" si="1"/>
        <v>28</v>
      </c>
      <c r="J28" s="12" t="str">
        <f t="shared" ca="1" si="2"/>
        <v>NOT DUE</v>
      </c>
      <c r="K28" s="24" t="s">
        <v>1406</v>
      </c>
      <c r="L28" s="15"/>
    </row>
    <row r="29" spans="1:12" ht="25.5">
      <c r="A29" s="274" t="s">
        <v>2731</v>
      </c>
      <c r="B29" s="24" t="s">
        <v>1381</v>
      </c>
      <c r="C29" s="24" t="s">
        <v>1382</v>
      </c>
      <c r="D29" s="34" t="s">
        <v>1</v>
      </c>
      <c r="E29" s="8">
        <v>43970</v>
      </c>
      <c r="F29" s="293">
        <v>44696</v>
      </c>
      <c r="G29" s="86"/>
      <c r="H29" s="10">
        <f>F29+1</f>
        <v>44697</v>
      </c>
      <c r="I29" s="11">
        <f t="shared" ca="1" si="1"/>
        <v>1</v>
      </c>
      <c r="J29" s="12" t="str">
        <f t="shared" ca="1" si="2"/>
        <v>NOT DUE</v>
      </c>
      <c r="K29" s="24" t="s">
        <v>1407</v>
      </c>
      <c r="L29" s="15"/>
    </row>
    <row r="30" spans="1:12" ht="26.45" customHeight="1">
      <c r="A30" s="274" t="s">
        <v>2732</v>
      </c>
      <c r="B30" s="24" t="s">
        <v>1383</v>
      </c>
      <c r="C30" s="24" t="s">
        <v>1384</v>
      </c>
      <c r="D30" s="34" t="s">
        <v>1</v>
      </c>
      <c r="E30" s="8">
        <v>43970</v>
      </c>
      <c r="F30" s="293">
        <v>44696</v>
      </c>
      <c r="G30" s="86"/>
      <c r="H30" s="10">
        <f t="shared" ref="H30:H32" si="7">F30+1</f>
        <v>44697</v>
      </c>
      <c r="I30" s="11">
        <f t="shared" ca="1" si="1"/>
        <v>1</v>
      </c>
      <c r="J30" s="12" t="str">
        <f t="shared" ca="1" si="2"/>
        <v>NOT DUE</v>
      </c>
      <c r="K30" s="24" t="s">
        <v>1408</v>
      </c>
      <c r="L30" s="15"/>
    </row>
    <row r="31" spans="1:12" ht="26.45" customHeight="1">
      <c r="A31" s="274" t="s">
        <v>2733</v>
      </c>
      <c r="B31" s="24" t="s">
        <v>1385</v>
      </c>
      <c r="C31" s="24" t="s">
        <v>1386</v>
      </c>
      <c r="D31" s="34" t="s">
        <v>1</v>
      </c>
      <c r="E31" s="8">
        <v>43970</v>
      </c>
      <c r="F31" s="293">
        <v>44696</v>
      </c>
      <c r="G31" s="86"/>
      <c r="H31" s="10">
        <f t="shared" si="7"/>
        <v>44697</v>
      </c>
      <c r="I31" s="11">
        <f t="shared" ca="1" si="1"/>
        <v>1</v>
      </c>
      <c r="J31" s="12" t="str">
        <f t="shared" ca="1" si="2"/>
        <v>NOT DUE</v>
      </c>
      <c r="K31" s="24" t="s">
        <v>1408</v>
      </c>
      <c r="L31" s="15"/>
    </row>
    <row r="32" spans="1:12" ht="26.45" customHeight="1">
      <c r="A32" s="274" t="s">
        <v>2734</v>
      </c>
      <c r="B32" s="24" t="s">
        <v>1387</v>
      </c>
      <c r="C32" s="24" t="s">
        <v>1374</v>
      </c>
      <c r="D32" s="34" t="s">
        <v>1</v>
      </c>
      <c r="E32" s="8">
        <v>43970</v>
      </c>
      <c r="F32" s="293">
        <v>44696</v>
      </c>
      <c r="G32" s="86"/>
      <c r="H32" s="10">
        <f t="shared" si="7"/>
        <v>44697</v>
      </c>
      <c r="I32" s="11">
        <f t="shared" ca="1" si="1"/>
        <v>1</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734</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734</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5</v>
      </c>
      <c r="J35" s="12" t="str">
        <f t="shared" ca="1" si="2"/>
        <v>NOT DUE</v>
      </c>
      <c r="K35" s="24" t="s">
        <v>1409</v>
      </c>
      <c r="L35" s="15"/>
    </row>
    <row r="36" spans="1:12" ht="15" customHeight="1">
      <c r="A36" s="274" t="s">
        <v>2738</v>
      </c>
      <c r="B36" s="24" t="s">
        <v>1877</v>
      </c>
      <c r="C36" s="24"/>
      <c r="D36" s="34" t="s">
        <v>1</v>
      </c>
      <c r="E36" s="8">
        <v>43970</v>
      </c>
      <c r="F36" s="293">
        <v>44696</v>
      </c>
      <c r="G36" s="86"/>
      <c r="H36" s="10">
        <f>F36+1</f>
        <v>44697</v>
      </c>
      <c r="I36" s="11">
        <f t="shared" ca="1" si="1"/>
        <v>1</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4</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4</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4</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4</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4</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4</v>
      </c>
      <c r="J42" s="12" t="str">
        <f t="shared" ca="1" si="2"/>
        <v>NOT DUE</v>
      </c>
      <c r="K42" s="24" t="s">
        <v>1411</v>
      </c>
      <c r="L42" s="15"/>
    </row>
    <row r="43" spans="1:12" ht="23.25" customHeight="1">
      <c r="A43" s="277" t="s">
        <v>3821</v>
      </c>
      <c r="B43" s="24" t="s">
        <v>3885</v>
      </c>
      <c r="C43" s="24" t="s">
        <v>3886</v>
      </c>
      <c r="D43" s="34" t="s">
        <v>4</v>
      </c>
      <c r="E43" s="8">
        <v>43970</v>
      </c>
      <c r="F43" s="293">
        <v>44694</v>
      </c>
      <c r="G43" s="86"/>
      <c r="H43" s="10">
        <f>F43+30</f>
        <v>44724</v>
      </c>
      <c r="I43" s="11">
        <f t="shared" ca="1" si="1"/>
        <v>28</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zoomScaleNormal="100" workbookViewId="0">
      <selection activeCell="G41" sqref="G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734</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734</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734</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734</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734</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734</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734</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734</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734</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5</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5</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4</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734</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4</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5</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4</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4</v>
      </c>
      <c r="J24" s="12" t="str">
        <f t="shared" ca="1" si="2"/>
        <v>NOT DUE</v>
      </c>
      <c r="K24" s="24"/>
      <c r="L24" s="15"/>
    </row>
    <row r="25" spans="1:12" ht="35.25" customHeight="1">
      <c r="A25" s="274" t="s">
        <v>2727</v>
      </c>
      <c r="B25" s="24" t="s">
        <v>1373</v>
      </c>
      <c r="C25" s="24" t="s">
        <v>1374</v>
      </c>
      <c r="D25" s="34" t="s">
        <v>1</v>
      </c>
      <c r="E25" s="8">
        <v>43970</v>
      </c>
      <c r="F25" s="293">
        <v>44696</v>
      </c>
      <c r="G25" s="86"/>
      <c r="H25" s="10">
        <f>F25+1</f>
        <v>44697</v>
      </c>
      <c r="I25" s="11">
        <f t="shared" ca="1" si="1"/>
        <v>1</v>
      </c>
      <c r="J25" s="12" t="str">
        <f t="shared" ca="1" si="2"/>
        <v>NOT DUE</v>
      </c>
      <c r="K25" s="24" t="s">
        <v>1403</v>
      </c>
      <c r="L25" s="15"/>
    </row>
    <row r="26" spans="1:12" ht="39" customHeight="1">
      <c r="A26" s="274" t="s">
        <v>2728</v>
      </c>
      <c r="B26" s="24" t="s">
        <v>1375</v>
      </c>
      <c r="C26" s="24" t="s">
        <v>1376</v>
      </c>
      <c r="D26" s="34" t="s">
        <v>1</v>
      </c>
      <c r="E26" s="8">
        <v>43970</v>
      </c>
      <c r="F26" s="293">
        <v>44696</v>
      </c>
      <c r="G26" s="86"/>
      <c r="H26" s="10">
        <f t="shared" ref="H26:H27" si="6">F26+1</f>
        <v>44697</v>
      </c>
      <c r="I26" s="11">
        <f t="shared" ca="1" si="1"/>
        <v>1</v>
      </c>
      <c r="J26" s="12" t="str">
        <f t="shared" ca="1" si="2"/>
        <v>NOT DUE</v>
      </c>
      <c r="K26" s="24" t="s">
        <v>1404</v>
      </c>
      <c r="L26" s="15"/>
    </row>
    <row r="27" spans="1:12" ht="35.25" customHeight="1">
      <c r="A27" s="274" t="s">
        <v>2729</v>
      </c>
      <c r="B27" s="24" t="s">
        <v>1377</v>
      </c>
      <c r="C27" s="24" t="s">
        <v>1378</v>
      </c>
      <c r="D27" s="34" t="s">
        <v>1</v>
      </c>
      <c r="E27" s="8">
        <v>43970</v>
      </c>
      <c r="F27" s="293">
        <v>44696</v>
      </c>
      <c r="G27" s="86"/>
      <c r="H27" s="10">
        <f t="shared" si="6"/>
        <v>44697</v>
      </c>
      <c r="I27" s="11">
        <f t="shared" ca="1" si="1"/>
        <v>1</v>
      </c>
      <c r="J27" s="12" t="str">
        <f t="shared" ca="1" si="2"/>
        <v>NOT DUE</v>
      </c>
      <c r="K27" s="24" t="s">
        <v>1405</v>
      </c>
      <c r="L27" s="15"/>
    </row>
    <row r="28" spans="1:12" ht="51">
      <c r="A28" s="277" t="s">
        <v>2730</v>
      </c>
      <c r="B28" s="24" t="s">
        <v>1379</v>
      </c>
      <c r="C28" s="24" t="s">
        <v>1380</v>
      </c>
      <c r="D28" s="34" t="s">
        <v>4</v>
      </c>
      <c r="E28" s="8">
        <v>43970</v>
      </c>
      <c r="F28" s="293">
        <v>44694</v>
      </c>
      <c r="G28" s="86"/>
      <c r="H28" s="10">
        <f>F28+30</f>
        <v>44724</v>
      </c>
      <c r="I28" s="11">
        <f t="shared" ca="1" si="1"/>
        <v>28</v>
      </c>
      <c r="J28" s="12" t="str">
        <f t="shared" ca="1" si="2"/>
        <v>NOT DUE</v>
      </c>
      <c r="K28" s="24" t="s">
        <v>1406</v>
      </c>
      <c r="L28" s="15"/>
    </row>
    <row r="29" spans="1:12" ht="26.45" customHeight="1">
      <c r="A29" s="274" t="s">
        <v>2731</v>
      </c>
      <c r="B29" s="24" t="s">
        <v>1381</v>
      </c>
      <c r="C29" s="24" t="s">
        <v>1382</v>
      </c>
      <c r="D29" s="34" t="s">
        <v>1</v>
      </c>
      <c r="E29" s="8">
        <v>43970</v>
      </c>
      <c r="F29" s="293">
        <v>44696</v>
      </c>
      <c r="G29" s="86"/>
      <c r="H29" s="10">
        <f>F29+1</f>
        <v>44697</v>
      </c>
      <c r="I29" s="11">
        <f t="shared" ca="1" si="1"/>
        <v>1</v>
      </c>
      <c r="J29" s="12" t="str">
        <f t="shared" ca="1" si="2"/>
        <v>NOT DUE</v>
      </c>
      <c r="K29" s="24" t="s">
        <v>1407</v>
      </c>
      <c r="L29" s="15"/>
    </row>
    <row r="30" spans="1:12" ht="23.25" customHeight="1">
      <c r="A30" s="274" t="s">
        <v>2732</v>
      </c>
      <c r="B30" s="24" t="s">
        <v>1383</v>
      </c>
      <c r="C30" s="24" t="s">
        <v>1384</v>
      </c>
      <c r="D30" s="34" t="s">
        <v>1</v>
      </c>
      <c r="E30" s="8">
        <v>43970</v>
      </c>
      <c r="F30" s="293">
        <v>44696</v>
      </c>
      <c r="G30" s="86"/>
      <c r="H30" s="10">
        <f t="shared" ref="H30:H32" si="7">F30+1</f>
        <v>44697</v>
      </c>
      <c r="I30" s="11">
        <f t="shared" ca="1" si="1"/>
        <v>1</v>
      </c>
      <c r="J30" s="12" t="str">
        <f t="shared" ca="1" si="2"/>
        <v>NOT DUE</v>
      </c>
      <c r="K30" s="24" t="s">
        <v>1408</v>
      </c>
      <c r="L30" s="15"/>
    </row>
    <row r="31" spans="1:12" ht="27" customHeight="1">
      <c r="A31" s="274" t="s">
        <v>2733</v>
      </c>
      <c r="B31" s="24" t="s">
        <v>1385</v>
      </c>
      <c r="C31" s="24" t="s">
        <v>1386</v>
      </c>
      <c r="D31" s="34" t="s">
        <v>1</v>
      </c>
      <c r="E31" s="8">
        <v>43970</v>
      </c>
      <c r="F31" s="293">
        <v>44696</v>
      </c>
      <c r="G31" s="86"/>
      <c r="H31" s="10">
        <f t="shared" si="7"/>
        <v>44697</v>
      </c>
      <c r="I31" s="11">
        <f t="shared" ca="1" si="1"/>
        <v>1</v>
      </c>
      <c r="J31" s="12" t="str">
        <f t="shared" ca="1" si="2"/>
        <v>NOT DUE</v>
      </c>
      <c r="K31" s="24" t="s">
        <v>1408</v>
      </c>
      <c r="L31" s="15"/>
    </row>
    <row r="32" spans="1:12" ht="25.5" customHeight="1">
      <c r="A32" s="274" t="s">
        <v>2734</v>
      </c>
      <c r="B32" s="24" t="s">
        <v>1387</v>
      </c>
      <c r="C32" s="24" t="s">
        <v>1374</v>
      </c>
      <c r="D32" s="34" t="s">
        <v>1</v>
      </c>
      <c r="E32" s="8">
        <v>43970</v>
      </c>
      <c r="F32" s="293">
        <v>44696</v>
      </c>
      <c r="G32" s="86"/>
      <c r="H32" s="10">
        <f t="shared" si="7"/>
        <v>44697</v>
      </c>
      <c r="I32" s="11">
        <f t="shared" ca="1" si="1"/>
        <v>1</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734</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734</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5</v>
      </c>
      <c r="J35" s="12" t="str">
        <f t="shared" ca="1" si="2"/>
        <v>NOT DUE</v>
      </c>
      <c r="K35" s="24" t="s">
        <v>1409</v>
      </c>
      <c r="L35" s="15"/>
    </row>
    <row r="36" spans="1:12" ht="12" customHeight="1">
      <c r="A36" s="274" t="s">
        <v>2738</v>
      </c>
      <c r="B36" s="24" t="s">
        <v>1877</v>
      </c>
      <c r="C36" s="24"/>
      <c r="D36" s="34" t="s">
        <v>1</v>
      </c>
      <c r="E36" s="8">
        <v>43970</v>
      </c>
      <c r="F36" s="293">
        <v>44696</v>
      </c>
      <c r="G36" s="86"/>
      <c r="H36" s="10">
        <f>F36+1</f>
        <v>44697</v>
      </c>
      <c r="I36" s="11">
        <f t="shared" ca="1" si="1"/>
        <v>1</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4</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4</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4</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4</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4</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4</v>
      </c>
      <c r="J42" s="12" t="str">
        <f t="shared" ca="1" si="2"/>
        <v>NOT DUE</v>
      </c>
      <c r="K42" s="24" t="s">
        <v>1411</v>
      </c>
      <c r="L42" s="15"/>
    </row>
    <row r="43" spans="1:12" ht="25.5">
      <c r="A43" s="277" t="s">
        <v>3821</v>
      </c>
      <c r="B43" s="24" t="s">
        <v>3885</v>
      </c>
      <c r="C43" s="24" t="s">
        <v>3886</v>
      </c>
      <c r="D43" s="34" t="s">
        <v>4</v>
      </c>
      <c r="E43" s="8">
        <v>43970</v>
      </c>
      <c r="F43" s="293">
        <v>44694</v>
      </c>
      <c r="G43" s="86"/>
      <c r="H43" s="10">
        <f>F43+30</f>
        <v>44724</v>
      </c>
      <c r="I43" s="11">
        <f t="shared" ca="1" si="1"/>
        <v>28</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44696</v>
      </c>
      <c r="G8" s="86"/>
      <c r="H8" s="10">
        <f>F8+1</f>
        <v>44697</v>
      </c>
      <c r="I8" s="11">
        <f t="shared" ref="I8" ca="1" si="0">IF(ISBLANK(H8),"",H8-DATE(YEAR(NOW()),MONTH(NOW()),DAY(NOW())))</f>
        <v>1</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44797.912499999999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44735.412499999999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45527.07916666667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44735.412499999999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45527.07916666667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45527.07916666667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45527.07916666667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45527.07916666667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45527.07916666667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45527.07916666667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0" t="s">
        <v>5585</v>
      </c>
      <c r="F24" s="390"/>
      <c r="G24" s="390"/>
      <c r="I24" s="390" t="s">
        <v>5629</v>
      </c>
      <c r="J24" s="390"/>
      <c r="K24" s="390"/>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topLeftCell="A31" zoomScaleNormal="100" workbookViewId="0">
      <selection activeCell="F37" sqref="F3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44696</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1099</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5</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369</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1099</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369</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1099</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1099</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1099</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1099</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369</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369</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369</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369</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4</v>
      </c>
      <c r="J21" s="12" t="str">
        <f t="shared" ca="1" si="1"/>
        <v>NOT DUE</v>
      </c>
      <c r="K21" s="24"/>
      <c r="L21" s="15"/>
    </row>
    <row r="22" spans="1:12" ht="38.25">
      <c r="A22" s="274" t="s">
        <v>2687</v>
      </c>
      <c r="B22" s="24" t="s">
        <v>1373</v>
      </c>
      <c r="C22" s="24" t="s">
        <v>1374</v>
      </c>
      <c r="D22" s="34" t="s">
        <v>1</v>
      </c>
      <c r="E22" s="8">
        <v>43970</v>
      </c>
      <c r="F22" s="293">
        <v>44696</v>
      </c>
      <c r="G22" s="86"/>
      <c r="H22" s="10">
        <f>F22+1</f>
        <v>44697</v>
      </c>
      <c r="I22" s="11">
        <f t="shared" ref="I22:I39" ca="1" si="4">IF(ISBLANK(H22),"",H22-DATE(YEAR(NOW()),MONTH(NOW()),DAY(NOW())))</f>
        <v>1</v>
      </c>
      <c r="J22" s="12" t="str">
        <f t="shared" ca="1" si="1"/>
        <v>NOT DUE</v>
      </c>
      <c r="K22" s="24" t="s">
        <v>1403</v>
      </c>
      <c r="L22" s="15"/>
    </row>
    <row r="23" spans="1:12" ht="38.25">
      <c r="A23" s="274" t="s">
        <v>2688</v>
      </c>
      <c r="B23" s="24" t="s">
        <v>1375</v>
      </c>
      <c r="C23" s="24" t="s">
        <v>1376</v>
      </c>
      <c r="D23" s="34" t="s">
        <v>1</v>
      </c>
      <c r="E23" s="8">
        <v>43970</v>
      </c>
      <c r="F23" s="293">
        <v>44696</v>
      </c>
      <c r="G23" s="86"/>
      <c r="H23" s="10">
        <f t="shared" ref="H23:H24" si="5">F23+1</f>
        <v>44697</v>
      </c>
      <c r="I23" s="11">
        <f t="shared" ca="1" si="4"/>
        <v>1</v>
      </c>
      <c r="J23" s="12" t="str">
        <f t="shared" ca="1" si="1"/>
        <v>NOT DUE</v>
      </c>
      <c r="K23" s="24" t="s">
        <v>1404</v>
      </c>
      <c r="L23" s="15"/>
    </row>
    <row r="24" spans="1:12" ht="38.25">
      <c r="A24" s="274" t="s">
        <v>2689</v>
      </c>
      <c r="B24" s="24" t="s">
        <v>1377</v>
      </c>
      <c r="C24" s="24" t="s">
        <v>1378</v>
      </c>
      <c r="D24" s="34" t="s">
        <v>1</v>
      </c>
      <c r="E24" s="8">
        <v>43970</v>
      </c>
      <c r="F24" s="293">
        <v>44696</v>
      </c>
      <c r="G24" s="86"/>
      <c r="H24" s="10">
        <f t="shared" si="5"/>
        <v>44697</v>
      </c>
      <c r="I24" s="11">
        <f t="shared" ca="1" si="4"/>
        <v>1</v>
      </c>
      <c r="J24" s="12" t="str">
        <f t="shared" ca="1" si="1"/>
        <v>NOT DUE</v>
      </c>
      <c r="K24" s="24" t="s">
        <v>1405</v>
      </c>
      <c r="L24" s="15"/>
    </row>
    <row r="25" spans="1:12" ht="38.450000000000003" customHeight="1">
      <c r="A25" s="277" t="s">
        <v>2690</v>
      </c>
      <c r="B25" s="24" t="s">
        <v>1379</v>
      </c>
      <c r="C25" s="24" t="s">
        <v>1380</v>
      </c>
      <c r="D25" s="34" t="s">
        <v>4</v>
      </c>
      <c r="E25" s="8">
        <v>43970</v>
      </c>
      <c r="F25" s="293">
        <v>44694</v>
      </c>
      <c r="G25" s="86"/>
      <c r="H25" s="10">
        <f>F25+30</f>
        <v>44724</v>
      </c>
      <c r="I25" s="11">
        <f t="shared" ca="1" si="4"/>
        <v>28</v>
      </c>
      <c r="J25" s="12" t="str">
        <f t="shared" ca="1" si="1"/>
        <v>NOT DUE</v>
      </c>
      <c r="K25" s="24" t="s">
        <v>1406</v>
      </c>
      <c r="L25" s="15"/>
    </row>
    <row r="26" spans="1:12" ht="25.5">
      <c r="A26" s="274" t="s">
        <v>2691</v>
      </c>
      <c r="B26" s="24" t="s">
        <v>1381</v>
      </c>
      <c r="C26" s="24" t="s">
        <v>1382</v>
      </c>
      <c r="D26" s="34" t="s">
        <v>1</v>
      </c>
      <c r="E26" s="8">
        <v>43970</v>
      </c>
      <c r="F26" s="293">
        <v>44696</v>
      </c>
      <c r="G26" s="86"/>
      <c r="H26" s="10">
        <f t="shared" ref="H26:H29" si="6">F26+1</f>
        <v>44697</v>
      </c>
      <c r="I26" s="11">
        <f t="shared" ca="1" si="4"/>
        <v>1</v>
      </c>
      <c r="J26" s="12" t="str">
        <f t="shared" ca="1" si="1"/>
        <v>NOT DUE</v>
      </c>
      <c r="K26" s="24" t="s">
        <v>1407</v>
      </c>
      <c r="L26" s="15"/>
    </row>
    <row r="27" spans="1:12" ht="26.45" customHeight="1">
      <c r="A27" s="274" t="s">
        <v>2692</v>
      </c>
      <c r="B27" s="24" t="s">
        <v>1383</v>
      </c>
      <c r="C27" s="24" t="s">
        <v>1384</v>
      </c>
      <c r="D27" s="34" t="s">
        <v>1</v>
      </c>
      <c r="E27" s="8">
        <v>43970</v>
      </c>
      <c r="F27" s="293">
        <v>44696</v>
      </c>
      <c r="G27" s="86"/>
      <c r="H27" s="10">
        <f t="shared" si="6"/>
        <v>44697</v>
      </c>
      <c r="I27" s="11">
        <f t="shared" ca="1" si="4"/>
        <v>1</v>
      </c>
      <c r="J27" s="12" t="str">
        <f t="shared" ca="1" si="1"/>
        <v>NOT DUE</v>
      </c>
      <c r="K27" s="24" t="s">
        <v>1408</v>
      </c>
      <c r="L27" s="15"/>
    </row>
    <row r="28" spans="1:12" ht="26.45" customHeight="1">
      <c r="A28" s="274" t="s">
        <v>2693</v>
      </c>
      <c r="B28" s="24" t="s">
        <v>1385</v>
      </c>
      <c r="C28" s="24" t="s">
        <v>1386</v>
      </c>
      <c r="D28" s="34" t="s">
        <v>1</v>
      </c>
      <c r="E28" s="8">
        <v>43970</v>
      </c>
      <c r="F28" s="293">
        <v>44696</v>
      </c>
      <c r="G28" s="86"/>
      <c r="H28" s="10">
        <f t="shared" si="6"/>
        <v>44697</v>
      </c>
      <c r="I28" s="11">
        <f t="shared" ca="1" si="4"/>
        <v>1</v>
      </c>
      <c r="J28" s="12" t="str">
        <f t="shared" ca="1" si="1"/>
        <v>NOT DUE</v>
      </c>
      <c r="K28" s="24" t="s">
        <v>1408</v>
      </c>
      <c r="L28" s="15"/>
    </row>
    <row r="29" spans="1:12" ht="26.45" customHeight="1">
      <c r="A29" s="274" t="s">
        <v>2694</v>
      </c>
      <c r="B29" s="24" t="s">
        <v>1387</v>
      </c>
      <c r="C29" s="24" t="s">
        <v>1374</v>
      </c>
      <c r="D29" s="34" t="s">
        <v>1</v>
      </c>
      <c r="E29" s="8">
        <v>43970</v>
      </c>
      <c r="F29" s="293">
        <v>44696</v>
      </c>
      <c r="G29" s="86"/>
      <c r="H29" s="10">
        <f t="shared" si="6"/>
        <v>44697</v>
      </c>
      <c r="I29" s="11">
        <f t="shared" ca="1" si="4"/>
        <v>1</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1099</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1099</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5</v>
      </c>
      <c r="J32" s="12" t="str">
        <f t="shared" ca="1" si="1"/>
        <v>NOT DUE</v>
      </c>
      <c r="K32" s="24" t="s">
        <v>1409</v>
      </c>
      <c r="L32" s="15"/>
    </row>
    <row r="33" spans="1:12" ht="15" customHeight="1">
      <c r="A33" s="274" t="s">
        <v>2698</v>
      </c>
      <c r="B33" s="24" t="s">
        <v>1877</v>
      </c>
      <c r="C33" s="24"/>
      <c r="D33" s="34" t="s">
        <v>1</v>
      </c>
      <c r="E33" s="8">
        <v>43970</v>
      </c>
      <c r="F33" s="293">
        <v>44696</v>
      </c>
      <c r="G33" s="86"/>
      <c r="H33" s="10">
        <f t="shared" ref="H33" si="7">F33+1</f>
        <v>44697</v>
      </c>
      <c r="I33" s="11">
        <f t="shared" ca="1" si="4"/>
        <v>1</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4</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4</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4</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4</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4</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4</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zoomScale="85" zoomScaleNormal="85" workbookViewId="0">
      <selection activeCell="H79" sqref="H79"/>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8" t="s">
        <v>4545</v>
      </c>
      <c r="B4" s="338" t="s">
        <v>4546</v>
      </c>
      <c r="C4" s="336" t="s">
        <v>4547</v>
      </c>
      <c r="D4" s="336" t="s">
        <v>4548</v>
      </c>
      <c r="E4" s="336" t="s">
        <v>4549</v>
      </c>
      <c r="F4" s="336" t="s">
        <v>4550</v>
      </c>
      <c r="G4" s="336" t="s">
        <v>4551</v>
      </c>
      <c r="H4" s="340" t="s">
        <v>4552</v>
      </c>
      <c r="I4" s="341"/>
      <c r="J4" s="341"/>
      <c r="K4" s="341"/>
      <c r="L4" s="341"/>
      <c r="M4" s="342"/>
      <c r="N4" s="336" t="s">
        <v>4553</v>
      </c>
      <c r="O4" s="336" t="s">
        <v>4554</v>
      </c>
      <c r="P4" s="336" t="s">
        <v>4555</v>
      </c>
      <c r="Q4" s="131"/>
      <c r="R4" s="130"/>
    </row>
    <row r="5" spans="1:18" ht="63.75">
      <c r="A5" s="339"/>
      <c r="B5" s="339"/>
      <c r="C5" s="337"/>
      <c r="D5" s="337"/>
      <c r="E5" s="337"/>
      <c r="F5" s="337"/>
      <c r="G5" s="337"/>
      <c r="H5" s="132" t="s">
        <v>4556</v>
      </c>
      <c r="I5" s="132" t="s">
        <v>4557</v>
      </c>
      <c r="J5" s="132" t="s">
        <v>4962</v>
      </c>
      <c r="K5" s="132" t="s">
        <v>4558</v>
      </c>
      <c r="L5" s="133" t="s">
        <v>4559</v>
      </c>
      <c r="M5" s="133" t="s">
        <v>4560</v>
      </c>
      <c r="N5" s="337"/>
      <c r="O5" s="337"/>
      <c r="P5" s="337"/>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34" t="s">
        <v>5632</v>
      </c>
      <c r="D73" s="334"/>
      <c r="E73" s="334"/>
      <c r="G73" s="335" t="s">
        <v>5585</v>
      </c>
      <c r="H73" s="335"/>
      <c r="I73" s="335"/>
      <c r="K73" s="334" t="s">
        <v>5629</v>
      </c>
      <c r="L73" s="334"/>
      <c r="M73" s="334"/>
    </row>
    <row r="74" spans="1:18">
      <c r="C74" s="335"/>
      <c r="D74" s="335"/>
      <c r="E74" s="335"/>
      <c r="G74" s="335"/>
      <c r="H74" s="335"/>
      <c r="I74" s="335"/>
      <c r="K74" s="335"/>
      <c r="L74" s="335"/>
      <c r="M74" s="33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zoomScaleNormal="100" workbookViewId="0">
      <selection activeCell="F10" sqref="F10"/>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44696</v>
      </c>
      <c r="G8" s="86"/>
      <c r="H8" s="10">
        <f>F8+1</f>
        <v>44697</v>
      </c>
      <c r="I8" s="11">
        <f t="shared" ref="I8:I9" ca="1" si="0">IF(ISBLANK(H8),"",H8-DATE(YEAR(NOW()),MONTH(NOW()),DAY(NOW())))</f>
        <v>1</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4</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5</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12</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12</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5</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5</v>
      </c>
      <c r="J14" s="12" t="str">
        <f t="shared" ca="1" si="3"/>
        <v>NOT DUE</v>
      </c>
      <c r="K14" s="24"/>
      <c r="L14" s="115"/>
    </row>
    <row r="15" spans="1:12">
      <c r="A15" s="12" t="s">
        <v>4633</v>
      </c>
      <c r="B15" s="188" t="s">
        <v>4626</v>
      </c>
      <c r="C15" s="188" t="s">
        <v>4654</v>
      </c>
      <c r="D15" s="189" t="s">
        <v>3</v>
      </c>
      <c r="E15" s="8">
        <v>43970</v>
      </c>
      <c r="F15" s="293">
        <v>44662</v>
      </c>
      <c r="G15" s="86"/>
      <c r="H15" s="10">
        <f t="shared" si="4"/>
        <v>44842</v>
      </c>
      <c r="I15" s="11">
        <f t="shared" ca="1" si="2"/>
        <v>146</v>
      </c>
      <c r="J15" s="12" t="str">
        <f t="shared" ca="1" si="3"/>
        <v>NOT DUE</v>
      </c>
      <c r="K15" s="24"/>
      <c r="L15" s="115"/>
    </row>
    <row r="16" spans="1:12">
      <c r="A16" s="12" t="s">
        <v>4634</v>
      </c>
      <c r="B16" s="188" t="s">
        <v>4627</v>
      </c>
      <c r="C16" s="188" t="s">
        <v>4654</v>
      </c>
      <c r="D16" s="189" t="s">
        <v>3</v>
      </c>
      <c r="E16" s="8">
        <v>43970</v>
      </c>
      <c r="F16" s="293">
        <v>44662</v>
      </c>
      <c r="G16" s="86"/>
      <c r="H16" s="10">
        <f t="shared" si="4"/>
        <v>44842</v>
      </c>
      <c r="I16" s="11">
        <f t="shared" ca="1" si="2"/>
        <v>146</v>
      </c>
      <c r="J16" s="12" t="str">
        <f t="shared" ca="1" si="3"/>
        <v>NOT DUE</v>
      </c>
      <c r="K16" s="24"/>
      <c r="L16" s="115"/>
    </row>
    <row r="17" spans="1:12">
      <c r="A17" s="12" t="s">
        <v>4635</v>
      </c>
      <c r="B17" s="188" t="s">
        <v>4628</v>
      </c>
      <c r="C17" s="188" t="s">
        <v>4654</v>
      </c>
      <c r="D17" s="189" t="s">
        <v>3</v>
      </c>
      <c r="E17" s="8">
        <v>43970</v>
      </c>
      <c r="F17" s="293">
        <v>44662</v>
      </c>
      <c r="G17" s="86"/>
      <c r="H17" s="10">
        <f>F17+180</f>
        <v>44842</v>
      </c>
      <c r="I17" s="11">
        <f t="shared" ca="1" si="2"/>
        <v>146</v>
      </c>
      <c r="J17" s="12" t="str">
        <f t="shared" ca="1" si="3"/>
        <v>NOT DUE</v>
      </c>
      <c r="K17" s="24"/>
      <c r="L17" s="115"/>
    </row>
    <row r="18" spans="1:12">
      <c r="A18" s="12" t="s">
        <v>4636</v>
      </c>
      <c r="B18" s="188" t="s">
        <v>4629</v>
      </c>
      <c r="C18" s="188" t="s">
        <v>4654</v>
      </c>
      <c r="D18" s="189" t="s">
        <v>3</v>
      </c>
      <c r="E18" s="8">
        <v>43970</v>
      </c>
      <c r="F18" s="293">
        <v>44662</v>
      </c>
      <c r="G18" s="86"/>
      <c r="H18" s="10">
        <f>F18+180</f>
        <v>44842</v>
      </c>
      <c r="I18" s="11">
        <f t="shared" ca="1" si="2"/>
        <v>146</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714</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5</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5</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topLeftCell="A13" zoomScaleNormal="100" workbookViewId="0">
      <selection activeCell="F15" sqref="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44696</v>
      </c>
      <c r="G8" s="86"/>
      <c r="H8" s="10">
        <f>F8+1</f>
        <v>44697</v>
      </c>
      <c r="I8" s="11">
        <f t="shared" ref="I8:I18" ca="1" si="0">IF(ISBLANK(H8),"",H8-DATE(YEAR(NOW()),MONTH(NOW()),DAY(NOW())))</f>
        <v>1</v>
      </c>
      <c r="J8" s="12" t="str">
        <f t="shared" ref="J8:J18" ca="1" si="1">IF(I8="","",IF(I8&lt;0,"OVERDUE","NOT DUE"))</f>
        <v>NOT DUE</v>
      </c>
      <c r="K8" s="24" t="s">
        <v>2140</v>
      </c>
      <c r="L8" s="15"/>
    </row>
    <row r="9" spans="1:12" ht="26.45" customHeight="1">
      <c r="A9" s="274" t="s">
        <v>2148</v>
      </c>
      <c r="B9" s="24" t="s">
        <v>2121</v>
      </c>
      <c r="C9" s="24" t="s">
        <v>2122</v>
      </c>
      <c r="D9" s="32" t="s">
        <v>1</v>
      </c>
      <c r="E9" s="8">
        <v>43970</v>
      </c>
      <c r="F9" s="293">
        <v>44696</v>
      </c>
      <c r="G9" s="86"/>
      <c r="H9" s="10">
        <f t="shared" ref="H9:H10" si="2">F9+1</f>
        <v>44697</v>
      </c>
      <c r="I9" s="11">
        <f t="shared" ca="1" si="0"/>
        <v>1</v>
      </c>
      <c r="J9" s="12" t="str">
        <f t="shared" ca="1" si="1"/>
        <v>NOT DUE</v>
      </c>
      <c r="K9" s="24" t="s">
        <v>2141</v>
      </c>
      <c r="L9" s="15"/>
    </row>
    <row r="10" spans="1:12" ht="25.5">
      <c r="A10" s="274" t="s">
        <v>2149</v>
      </c>
      <c r="B10" s="24" t="s">
        <v>2123</v>
      </c>
      <c r="C10" s="24" t="s">
        <v>2124</v>
      </c>
      <c r="D10" s="32" t="s">
        <v>1</v>
      </c>
      <c r="E10" s="8">
        <v>43970</v>
      </c>
      <c r="F10" s="293">
        <v>44696</v>
      </c>
      <c r="G10" s="86"/>
      <c r="H10" s="10">
        <f t="shared" si="2"/>
        <v>44697</v>
      </c>
      <c r="I10" s="11">
        <f t="shared" ca="1" si="0"/>
        <v>1</v>
      </c>
      <c r="J10" s="12" t="str">
        <f t="shared" ca="1" si="1"/>
        <v>NOT DUE</v>
      </c>
      <c r="K10" s="24"/>
      <c r="L10" s="15"/>
    </row>
    <row r="11" spans="1:12" ht="26.45" customHeight="1">
      <c r="A11" s="284" t="s">
        <v>2150</v>
      </c>
      <c r="B11" s="24" t="s">
        <v>2125</v>
      </c>
      <c r="C11" s="24" t="s">
        <v>2126</v>
      </c>
      <c r="D11" s="32" t="s">
        <v>25</v>
      </c>
      <c r="E11" s="8">
        <v>43970</v>
      </c>
      <c r="F11" s="293">
        <v>44695</v>
      </c>
      <c r="G11" s="86"/>
      <c r="H11" s="10">
        <f>F11+7</f>
        <v>44702</v>
      </c>
      <c r="I11" s="11">
        <f t="shared" ca="1" si="0"/>
        <v>6</v>
      </c>
      <c r="J11" s="12" t="str">
        <f t="shared" ca="1" si="1"/>
        <v>NOT DUE</v>
      </c>
      <c r="K11" s="24" t="s">
        <v>2142</v>
      </c>
      <c r="L11" s="15"/>
    </row>
    <row r="12" spans="1:12" ht="15" customHeight="1">
      <c r="A12" s="276" t="s">
        <v>2151</v>
      </c>
      <c r="B12" s="24" t="s">
        <v>2127</v>
      </c>
      <c r="C12" s="24" t="s">
        <v>2128</v>
      </c>
      <c r="D12" s="32" t="s">
        <v>4</v>
      </c>
      <c r="E12" s="8">
        <v>43970</v>
      </c>
      <c r="F12" s="293">
        <v>44694</v>
      </c>
      <c r="G12" s="86"/>
      <c r="H12" s="10">
        <f>F12+30</f>
        <v>44724</v>
      </c>
      <c r="I12" s="11">
        <f t="shared" ca="1" si="0"/>
        <v>28</v>
      </c>
      <c r="J12" s="12" t="str">
        <f t="shared" ca="1" si="1"/>
        <v>NOT DUE</v>
      </c>
      <c r="K12" s="24" t="s">
        <v>2143</v>
      </c>
      <c r="L12" s="115"/>
    </row>
    <row r="13" spans="1:12" ht="15" customHeight="1">
      <c r="A13" s="276" t="s">
        <v>2152</v>
      </c>
      <c r="B13" s="24" t="s">
        <v>2129</v>
      </c>
      <c r="C13" s="24" t="s">
        <v>2130</v>
      </c>
      <c r="D13" s="32" t="s">
        <v>4</v>
      </c>
      <c r="E13" s="8">
        <v>43970</v>
      </c>
      <c r="F13" s="293">
        <v>44694</v>
      </c>
      <c r="G13" s="86"/>
      <c r="H13" s="10">
        <f>F13+30</f>
        <v>44724</v>
      </c>
      <c r="I13" s="11">
        <f t="shared" ca="1" si="0"/>
        <v>28</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5</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5</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4</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4</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369</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topLeftCell="A37"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1829</v>
      </c>
      <c r="J8" s="12" t="str">
        <f t="shared" ref="J8:J48" ca="1" si="1">IF(I8="","",IF(I8&lt;0,"OVERDUE","NOT DUE"))</f>
        <v>NOT DUE</v>
      </c>
      <c r="K8" s="24"/>
      <c r="L8" s="15"/>
    </row>
    <row r="9" spans="1:12" ht="25.5">
      <c r="A9" s="277" t="s">
        <v>2075</v>
      </c>
      <c r="B9" s="24" t="s">
        <v>2024</v>
      </c>
      <c r="C9" s="24" t="s">
        <v>2025</v>
      </c>
      <c r="D9" s="32" t="s">
        <v>1129</v>
      </c>
      <c r="E9" s="8">
        <v>43970</v>
      </c>
      <c r="F9" s="8">
        <v>44643</v>
      </c>
      <c r="G9" s="86"/>
      <c r="H9" s="10">
        <f>F9+60</f>
        <v>44703</v>
      </c>
      <c r="I9" s="11">
        <f t="shared" ca="1" si="0"/>
        <v>7</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1099</v>
      </c>
      <c r="J10" s="12" t="str">
        <f t="shared" ca="1" si="1"/>
        <v>NOT DUE</v>
      </c>
      <c r="K10" s="24"/>
      <c r="L10" s="15"/>
    </row>
    <row r="11" spans="1:12" ht="15" customHeight="1">
      <c r="A11" s="12" t="s">
        <v>2077</v>
      </c>
      <c r="B11" s="24" t="s">
        <v>2027</v>
      </c>
      <c r="C11" s="24" t="s">
        <v>3835</v>
      </c>
      <c r="D11" s="32" t="s">
        <v>3</v>
      </c>
      <c r="E11" s="8">
        <v>43970</v>
      </c>
      <c r="F11" s="293">
        <v>44673</v>
      </c>
      <c r="G11" s="86"/>
      <c r="H11" s="10">
        <f t="shared" ref="H11" si="2">F11+182</f>
        <v>44855</v>
      </c>
      <c r="I11" s="11">
        <f t="shared" ca="1" si="0"/>
        <v>159</v>
      </c>
      <c r="J11" s="12" t="str">
        <f t="shared" ca="1" si="1"/>
        <v>NOT DUE</v>
      </c>
      <c r="K11" s="24" t="s">
        <v>2004</v>
      </c>
      <c r="L11" s="15"/>
    </row>
    <row r="12" spans="1:12" ht="25.5">
      <c r="A12" s="277" t="s">
        <v>2078</v>
      </c>
      <c r="B12" s="24" t="s">
        <v>2028</v>
      </c>
      <c r="C12" s="24" t="s">
        <v>2029</v>
      </c>
      <c r="D12" s="32" t="s">
        <v>1129</v>
      </c>
      <c r="E12" s="8">
        <v>43970</v>
      </c>
      <c r="F12" s="293">
        <v>44643</v>
      </c>
      <c r="G12" s="86"/>
      <c r="H12" s="10">
        <f>F12+60</f>
        <v>44703</v>
      </c>
      <c r="I12" s="11">
        <f t="shared" ca="1" si="0"/>
        <v>7</v>
      </c>
      <c r="J12" s="12" t="str">
        <f t="shared" ca="1" si="1"/>
        <v>NOT DUE</v>
      </c>
      <c r="K12" s="24" t="s">
        <v>2005</v>
      </c>
      <c r="L12" s="183"/>
    </row>
    <row r="13" spans="1:12" ht="15" customHeight="1">
      <c r="A13" s="12" t="s">
        <v>2079</v>
      </c>
      <c r="B13" s="24" t="s">
        <v>2030</v>
      </c>
      <c r="C13" s="24" t="s">
        <v>2031</v>
      </c>
      <c r="D13" s="32" t="s">
        <v>3</v>
      </c>
      <c r="E13" s="8">
        <v>43970</v>
      </c>
      <c r="F13" s="293">
        <v>44673</v>
      </c>
      <c r="G13" s="86"/>
      <c r="H13" s="10">
        <f>F13+182</f>
        <v>44855</v>
      </c>
      <c r="I13" s="11">
        <f t="shared" ca="1" si="0"/>
        <v>159</v>
      </c>
      <c r="J13" s="12" t="str">
        <f t="shared" ca="1" si="1"/>
        <v>NOT DUE</v>
      </c>
      <c r="K13" s="24" t="s">
        <v>2006</v>
      </c>
      <c r="L13" s="15"/>
    </row>
    <row r="14" spans="1:12" ht="25.5">
      <c r="A14" s="277" t="s">
        <v>2080</v>
      </c>
      <c r="B14" s="24" t="s">
        <v>2032</v>
      </c>
      <c r="C14" s="24" t="s">
        <v>2033</v>
      </c>
      <c r="D14" s="32" t="s">
        <v>1129</v>
      </c>
      <c r="E14" s="8">
        <v>43970</v>
      </c>
      <c r="F14" s="293">
        <v>44643</v>
      </c>
      <c r="G14" s="86"/>
      <c r="H14" s="10">
        <f>F14+60</f>
        <v>44703</v>
      </c>
      <c r="I14" s="11">
        <f t="shared" ca="1" si="0"/>
        <v>7</v>
      </c>
      <c r="J14" s="12" t="str">
        <f t="shared" ca="1" si="1"/>
        <v>NOT DUE</v>
      </c>
      <c r="K14" s="24" t="s">
        <v>2003</v>
      </c>
      <c r="L14" s="183"/>
    </row>
    <row r="15" spans="1:12" ht="25.5">
      <c r="A15" s="12" t="s">
        <v>2081</v>
      </c>
      <c r="B15" s="24" t="s">
        <v>2034</v>
      </c>
      <c r="C15" s="24" t="s">
        <v>2035</v>
      </c>
      <c r="D15" s="32" t="s">
        <v>3</v>
      </c>
      <c r="E15" s="8">
        <v>43970</v>
      </c>
      <c r="F15" s="293">
        <v>44673</v>
      </c>
      <c r="G15" s="86"/>
      <c r="H15" s="10">
        <f t="shared" ref="H15:H45" si="3">F15+182</f>
        <v>44855</v>
      </c>
      <c r="I15" s="11">
        <f t="shared" ca="1" si="0"/>
        <v>159</v>
      </c>
      <c r="J15" s="12" t="str">
        <f t="shared" ca="1" si="1"/>
        <v>NOT DUE</v>
      </c>
      <c r="K15" s="24" t="s">
        <v>2007</v>
      </c>
      <c r="L15" s="15"/>
    </row>
    <row r="16" spans="1:12" ht="25.5">
      <c r="A16" s="12" t="s">
        <v>2082</v>
      </c>
      <c r="B16" s="24" t="s">
        <v>2036</v>
      </c>
      <c r="C16" s="24" t="s">
        <v>2037</v>
      </c>
      <c r="D16" s="32" t="s">
        <v>3</v>
      </c>
      <c r="E16" s="8">
        <v>43970</v>
      </c>
      <c r="F16" s="293">
        <v>44673</v>
      </c>
      <c r="G16" s="86"/>
      <c r="H16" s="10">
        <f t="shared" si="3"/>
        <v>44855</v>
      </c>
      <c r="I16" s="11">
        <f t="shared" ca="1" si="0"/>
        <v>159</v>
      </c>
      <c r="J16" s="12" t="str">
        <f t="shared" ca="1" si="1"/>
        <v>NOT DUE</v>
      </c>
      <c r="K16" s="24" t="s">
        <v>2008</v>
      </c>
      <c r="L16" s="15"/>
    </row>
    <row r="17" spans="1:12" ht="25.5">
      <c r="A17" s="277" t="s">
        <v>2083</v>
      </c>
      <c r="B17" s="24" t="s">
        <v>2038</v>
      </c>
      <c r="C17" s="24" t="s">
        <v>2029</v>
      </c>
      <c r="D17" s="32" t="s">
        <v>1129</v>
      </c>
      <c r="E17" s="8">
        <v>43970</v>
      </c>
      <c r="F17" s="293">
        <v>44643</v>
      </c>
      <c r="G17" s="86"/>
      <c r="H17" s="10">
        <f>F17+60</f>
        <v>44703</v>
      </c>
      <c r="I17" s="11">
        <f t="shared" ca="1" si="0"/>
        <v>7</v>
      </c>
      <c r="J17" s="12" t="str">
        <f t="shared" ca="1" si="1"/>
        <v>NOT DUE</v>
      </c>
      <c r="K17" s="24" t="s">
        <v>2005</v>
      </c>
      <c r="L17" s="183"/>
    </row>
    <row r="18" spans="1:12" ht="38.25" customHeight="1">
      <c r="A18" s="12" t="s">
        <v>2084</v>
      </c>
      <c r="B18" s="24" t="s">
        <v>2039</v>
      </c>
      <c r="C18" s="24" t="s">
        <v>2040</v>
      </c>
      <c r="D18" s="32" t="s">
        <v>3</v>
      </c>
      <c r="E18" s="8">
        <v>43970</v>
      </c>
      <c r="F18" s="293">
        <v>44673</v>
      </c>
      <c r="G18" s="86"/>
      <c r="H18" s="10">
        <f t="shared" si="3"/>
        <v>44855</v>
      </c>
      <c r="I18" s="11">
        <f t="shared" ca="1" si="0"/>
        <v>159</v>
      </c>
      <c r="J18" s="12" t="str">
        <f t="shared" ca="1" si="1"/>
        <v>NOT DUE</v>
      </c>
      <c r="K18" s="24" t="s">
        <v>2006</v>
      </c>
      <c r="L18" s="15"/>
    </row>
    <row r="19" spans="1:12" ht="38.25" customHeight="1">
      <c r="A19" s="12" t="s">
        <v>2085</v>
      </c>
      <c r="B19" s="24" t="s">
        <v>2041</v>
      </c>
      <c r="C19" s="24" t="s">
        <v>2042</v>
      </c>
      <c r="D19" s="32" t="s">
        <v>3</v>
      </c>
      <c r="E19" s="8">
        <v>43970</v>
      </c>
      <c r="F19" s="293">
        <v>44673</v>
      </c>
      <c r="G19" s="86"/>
      <c r="H19" s="10">
        <f t="shared" si="3"/>
        <v>44855</v>
      </c>
      <c r="I19" s="11">
        <f t="shared" ca="1" si="0"/>
        <v>159</v>
      </c>
      <c r="J19" s="12" t="str">
        <f t="shared" ca="1" si="1"/>
        <v>NOT DUE</v>
      </c>
      <c r="K19" s="24" t="s">
        <v>2006</v>
      </c>
      <c r="L19" s="15"/>
    </row>
    <row r="20" spans="1:12" ht="38.25">
      <c r="A20" s="277" t="s">
        <v>2086</v>
      </c>
      <c r="B20" s="24" t="s">
        <v>2043</v>
      </c>
      <c r="C20" s="24" t="s">
        <v>2044</v>
      </c>
      <c r="D20" s="32" t="s">
        <v>2117</v>
      </c>
      <c r="E20" s="8">
        <v>43970</v>
      </c>
      <c r="F20" s="293">
        <v>44689</v>
      </c>
      <c r="G20" s="86"/>
      <c r="H20" s="10">
        <f>F20+30</f>
        <v>44719</v>
      </c>
      <c r="I20" s="11">
        <f t="shared" ca="1" si="0"/>
        <v>23</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1829</v>
      </c>
      <c r="J21" s="12" t="str">
        <f t="shared" ca="1" si="1"/>
        <v>NOT DUE</v>
      </c>
      <c r="K21" s="24"/>
      <c r="L21" s="15"/>
    </row>
    <row r="22" spans="1:12" ht="25.5">
      <c r="A22" s="277" t="s">
        <v>2088</v>
      </c>
      <c r="B22" s="24" t="s">
        <v>2045</v>
      </c>
      <c r="C22" s="24" t="s">
        <v>2033</v>
      </c>
      <c r="D22" s="32" t="s">
        <v>1129</v>
      </c>
      <c r="E22" s="8">
        <v>43970</v>
      </c>
      <c r="F22" s="293">
        <v>44643</v>
      </c>
      <c r="G22" s="86"/>
      <c r="H22" s="10">
        <f>F22+60</f>
        <v>44703</v>
      </c>
      <c r="I22" s="11">
        <f t="shared" ca="1" si="0"/>
        <v>7</v>
      </c>
      <c r="J22" s="12" t="str">
        <f t="shared" ca="1" si="1"/>
        <v>NOT DUE</v>
      </c>
      <c r="K22" s="24" t="s">
        <v>2003</v>
      </c>
      <c r="L22" s="183"/>
    </row>
    <row r="23" spans="1:12" ht="25.5">
      <c r="A23" s="12" t="s">
        <v>2089</v>
      </c>
      <c r="B23" s="24" t="s">
        <v>2046</v>
      </c>
      <c r="C23" s="24" t="s">
        <v>2035</v>
      </c>
      <c r="D23" s="32" t="s">
        <v>3</v>
      </c>
      <c r="E23" s="8">
        <v>43970</v>
      </c>
      <c r="F23" s="293">
        <v>44673</v>
      </c>
      <c r="G23" s="86"/>
      <c r="H23" s="10">
        <f t="shared" si="3"/>
        <v>44855</v>
      </c>
      <c r="I23" s="11">
        <f t="shared" ca="1" si="0"/>
        <v>159</v>
      </c>
      <c r="J23" s="12" t="str">
        <f t="shared" ca="1" si="1"/>
        <v>NOT DUE</v>
      </c>
      <c r="K23" s="24" t="s">
        <v>2007</v>
      </c>
      <c r="L23" s="15"/>
    </row>
    <row r="24" spans="1:12" ht="25.5">
      <c r="A24" s="12" t="s">
        <v>2090</v>
      </c>
      <c r="B24" s="24" t="s">
        <v>2047</v>
      </c>
      <c r="C24" s="24" t="s">
        <v>2037</v>
      </c>
      <c r="D24" s="32" t="s">
        <v>3</v>
      </c>
      <c r="E24" s="8">
        <v>43970</v>
      </c>
      <c r="F24" s="293">
        <v>44673</v>
      </c>
      <c r="G24" s="86"/>
      <c r="H24" s="10">
        <f t="shared" si="3"/>
        <v>44855</v>
      </c>
      <c r="I24" s="11">
        <f t="shared" ca="1" si="0"/>
        <v>159</v>
      </c>
      <c r="J24" s="12" t="str">
        <f t="shared" ca="1" si="1"/>
        <v>NOT DUE</v>
      </c>
      <c r="K24" s="24" t="s">
        <v>2008</v>
      </c>
      <c r="L24" s="15"/>
    </row>
    <row r="25" spans="1:12" ht="25.5">
      <c r="A25" s="277" t="s">
        <v>2091</v>
      </c>
      <c r="B25" s="24" t="s">
        <v>2048</v>
      </c>
      <c r="C25" s="24" t="s">
        <v>2049</v>
      </c>
      <c r="D25" s="32" t="s">
        <v>1129</v>
      </c>
      <c r="E25" s="8">
        <v>43970</v>
      </c>
      <c r="F25" s="293">
        <v>44643</v>
      </c>
      <c r="G25" s="86"/>
      <c r="H25" s="10">
        <f>F25+60</f>
        <v>44703</v>
      </c>
      <c r="I25" s="11">
        <f t="shared" ca="1" si="0"/>
        <v>7</v>
      </c>
      <c r="J25" s="12" t="str">
        <f t="shared" ca="1" si="1"/>
        <v>NOT DUE</v>
      </c>
      <c r="K25" s="24" t="s">
        <v>2010</v>
      </c>
      <c r="L25" s="183"/>
    </row>
    <row r="26" spans="1:12" ht="25.5">
      <c r="A26" s="277" t="s">
        <v>2092</v>
      </c>
      <c r="B26" s="24" t="s">
        <v>2050</v>
      </c>
      <c r="C26" s="24" t="s">
        <v>2049</v>
      </c>
      <c r="D26" s="32" t="s">
        <v>1129</v>
      </c>
      <c r="E26" s="8">
        <v>43970</v>
      </c>
      <c r="F26" s="293">
        <v>44643</v>
      </c>
      <c r="G26" s="86"/>
      <c r="H26" s="10">
        <f>F26+60</f>
        <v>44703</v>
      </c>
      <c r="I26" s="11">
        <f t="shared" ca="1" si="0"/>
        <v>7</v>
      </c>
      <c r="J26" s="12" t="str">
        <f t="shared" ca="1" si="1"/>
        <v>NOT DUE</v>
      </c>
      <c r="K26" s="24" t="s">
        <v>2011</v>
      </c>
      <c r="L26" s="183"/>
    </row>
    <row r="27" spans="1:12" ht="25.5">
      <c r="A27" s="12" t="s">
        <v>2093</v>
      </c>
      <c r="B27" s="24" t="s">
        <v>2051</v>
      </c>
      <c r="C27" s="24" t="s">
        <v>2049</v>
      </c>
      <c r="D27" s="32" t="s">
        <v>3</v>
      </c>
      <c r="E27" s="8">
        <v>43970</v>
      </c>
      <c r="F27" s="293">
        <v>44673</v>
      </c>
      <c r="G27" s="86"/>
      <c r="H27" s="10">
        <f t="shared" si="3"/>
        <v>44855</v>
      </c>
      <c r="I27" s="11">
        <f t="shared" ca="1" si="0"/>
        <v>159</v>
      </c>
      <c r="J27" s="12" t="str">
        <f t="shared" ca="1" si="1"/>
        <v>NOT DUE</v>
      </c>
      <c r="K27" s="24" t="s">
        <v>2012</v>
      </c>
      <c r="L27" s="15"/>
    </row>
    <row r="28" spans="1:12" ht="25.5">
      <c r="A28" s="277" t="s">
        <v>2094</v>
      </c>
      <c r="B28" s="24" t="s">
        <v>2052</v>
      </c>
      <c r="C28" s="24" t="s">
        <v>2040</v>
      </c>
      <c r="D28" s="32" t="s">
        <v>1129</v>
      </c>
      <c r="E28" s="8">
        <v>43970</v>
      </c>
      <c r="F28" s="293">
        <v>44643</v>
      </c>
      <c r="G28" s="86"/>
      <c r="H28" s="10">
        <f>F28+60</f>
        <v>44703</v>
      </c>
      <c r="I28" s="11">
        <f t="shared" ca="1" si="0"/>
        <v>7</v>
      </c>
      <c r="J28" s="12" t="str">
        <f t="shared" ca="1" si="1"/>
        <v>NOT DUE</v>
      </c>
      <c r="K28" s="24" t="s">
        <v>2013</v>
      </c>
      <c r="L28" s="183"/>
    </row>
    <row r="29" spans="1:12" ht="26.45" customHeight="1">
      <c r="A29" s="12" t="s">
        <v>2095</v>
      </c>
      <c r="B29" s="24" t="s">
        <v>2053</v>
      </c>
      <c r="C29" s="24" t="s">
        <v>2040</v>
      </c>
      <c r="D29" s="32" t="s">
        <v>3</v>
      </c>
      <c r="E29" s="8">
        <v>43970</v>
      </c>
      <c r="F29" s="293">
        <v>44673</v>
      </c>
      <c r="G29" s="86"/>
      <c r="H29" s="10">
        <f t="shared" si="3"/>
        <v>44855</v>
      </c>
      <c r="I29" s="11">
        <f t="shared" ca="1" si="0"/>
        <v>159</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1099</v>
      </c>
      <c r="J30" s="12" t="str">
        <f t="shared" ca="1" si="1"/>
        <v>NOT DUE</v>
      </c>
      <c r="K30" s="24" t="s">
        <v>2014</v>
      </c>
      <c r="L30" s="15"/>
    </row>
    <row r="31" spans="1:12" ht="15" customHeight="1">
      <c r="A31" s="12" t="s">
        <v>2097</v>
      </c>
      <c r="B31" s="24" t="s">
        <v>2055</v>
      </c>
      <c r="C31" s="24" t="s">
        <v>2035</v>
      </c>
      <c r="D31" s="32" t="s">
        <v>3</v>
      </c>
      <c r="E31" s="8">
        <v>43970</v>
      </c>
      <c r="F31" s="293">
        <v>44673</v>
      </c>
      <c r="G31" s="86"/>
      <c r="H31" s="10">
        <f t="shared" si="3"/>
        <v>44855</v>
      </c>
      <c r="I31" s="11">
        <f t="shared" ca="1" si="0"/>
        <v>159</v>
      </c>
      <c r="J31" s="12" t="str">
        <f t="shared" ca="1" si="1"/>
        <v>NOT DUE</v>
      </c>
      <c r="K31" s="24" t="s">
        <v>2015</v>
      </c>
      <c r="L31" s="15"/>
    </row>
    <row r="32" spans="1:12" ht="15" customHeight="1">
      <c r="A32" s="277" t="s">
        <v>2098</v>
      </c>
      <c r="B32" s="24" t="s">
        <v>2056</v>
      </c>
      <c r="C32" s="24" t="s">
        <v>2057</v>
      </c>
      <c r="D32" s="32" t="s">
        <v>2117</v>
      </c>
      <c r="E32" s="8">
        <v>43970</v>
      </c>
      <c r="F32" s="293">
        <v>44689</v>
      </c>
      <c r="G32" s="86"/>
      <c r="H32" s="10">
        <f>F32+30</f>
        <v>44719</v>
      </c>
      <c r="I32" s="11">
        <f t="shared" ca="1" si="0"/>
        <v>23</v>
      </c>
      <c r="J32" s="12" t="str">
        <f t="shared" ca="1" si="1"/>
        <v>NOT DUE</v>
      </c>
      <c r="K32" s="24" t="s">
        <v>2016</v>
      </c>
      <c r="L32" s="15"/>
    </row>
    <row r="33" spans="1:12" ht="25.5">
      <c r="A33" s="277" t="s">
        <v>2099</v>
      </c>
      <c r="B33" s="24" t="s">
        <v>2058</v>
      </c>
      <c r="C33" s="24" t="s">
        <v>2059</v>
      </c>
      <c r="D33" s="32" t="s">
        <v>4</v>
      </c>
      <c r="E33" s="8">
        <v>43970</v>
      </c>
      <c r="F33" s="293">
        <v>44689</v>
      </c>
      <c r="G33" s="86"/>
      <c r="H33" s="10">
        <f>F33+30</f>
        <v>44719</v>
      </c>
      <c r="I33" s="11">
        <f t="shared" ca="1" si="0"/>
        <v>23</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1829</v>
      </c>
      <c r="J34" s="12" t="str">
        <f t="shared" ca="1" si="1"/>
        <v>NOT DUE</v>
      </c>
      <c r="K34" s="24"/>
      <c r="L34" s="15"/>
    </row>
    <row r="35" spans="1:12" ht="64.5" customHeight="1">
      <c r="A35" s="12" t="s">
        <v>2101</v>
      </c>
      <c r="B35" s="24" t="s">
        <v>2060</v>
      </c>
      <c r="C35" s="24" t="s">
        <v>2061</v>
      </c>
      <c r="D35" s="32" t="s">
        <v>3</v>
      </c>
      <c r="E35" s="8">
        <v>43970</v>
      </c>
      <c r="F35" s="293">
        <v>44673</v>
      </c>
      <c r="G35" s="86"/>
      <c r="H35" s="10">
        <f t="shared" si="3"/>
        <v>44855</v>
      </c>
      <c r="I35" s="11">
        <f t="shared" ca="1" si="0"/>
        <v>159</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1099</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1829</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1829</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1829</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369</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369</v>
      </c>
      <c r="J41" s="12" t="str">
        <f t="shared" ca="1" si="1"/>
        <v>NOT DUE</v>
      </c>
      <c r="K41" s="24"/>
      <c r="L41" s="15"/>
    </row>
    <row r="42" spans="1:12" ht="15" customHeight="1">
      <c r="A42" s="277" t="s">
        <v>2108</v>
      </c>
      <c r="B42" s="24" t="s">
        <v>2068</v>
      </c>
      <c r="C42" s="24" t="s">
        <v>2069</v>
      </c>
      <c r="D42" s="32" t="s">
        <v>1129</v>
      </c>
      <c r="E42" s="8">
        <v>43970</v>
      </c>
      <c r="F42" s="293">
        <v>44643</v>
      </c>
      <c r="G42" s="86"/>
      <c r="H42" s="10">
        <f>F42+60</f>
        <v>44703</v>
      </c>
      <c r="I42" s="11">
        <f t="shared" ca="1" si="0"/>
        <v>7</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1829</v>
      </c>
      <c r="J43" s="12" t="str">
        <f t="shared" ca="1" si="1"/>
        <v>NOT DUE</v>
      </c>
      <c r="K43" s="24"/>
      <c r="L43" s="15"/>
    </row>
    <row r="44" spans="1:12" ht="25.5">
      <c r="A44" s="12" t="s">
        <v>2110</v>
      </c>
      <c r="B44" s="24" t="s">
        <v>2070</v>
      </c>
      <c r="C44" s="24" t="s">
        <v>2044</v>
      </c>
      <c r="D44" s="32" t="s">
        <v>1129</v>
      </c>
      <c r="E44" s="8">
        <v>43970</v>
      </c>
      <c r="F44" s="293">
        <v>44643</v>
      </c>
      <c r="G44" s="86"/>
      <c r="H44" s="10">
        <f>F44+60</f>
        <v>44703</v>
      </c>
      <c r="I44" s="11">
        <f t="shared" ca="1" si="0"/>
        <v>7</v>
      </c>
      <c r="J44" s="12" t="str">
        <f t="shared" ca="1" si="1"/>
        <v>NOT DUE</v>
      </c>
      <c r="K44" s="24" t="s">
        <v>2020</v>
      </c>
      <c r="L44" s="183"/>
    </row>
    <row r="45" spans="1:12">
      <c r="A45" s="12" t="s">
        <v>2111</v>
      </c>
      <c r="B45" s="24" t="s">
        <v>2071</v>
      </c>
      <c r="C45" s="24" t="s">
        <v>2025</v>
      </c>
      <c r="D45" s="32" t="s">
        <v>3</v>
      </c>
      <c r="E45" s="8">
        <v>43970</v>
      </c>
      <c r="F45" s="293">
        <v>44673</v>
      </c>
      <c r="G45" s="86"/>
      <c r="H45" s="10">
        <f t="shared" si="3"/>
        <v>44855</v>
      </c>
      <c r="I45" s="11">
        <f t="shared" ca="1" si="0"/>
        <v>159</v>
      </c>
      <c r="J45" s="12" t="str">
        <f t="shared" ca="1" si="1"/>
        <v>NOT DUE</v>
      </c>
      <c r="K45" s="24" t="s">
        <v>2021</v>
      </c>
      <c r="L45" s="15"/>
    </row>
    <row r="46" spans="1:12" ht="25.5">
      <c r="A46" s="277" t="s">
        <v>2112</v>
      </c>
      <c r="B46" s="24" t="s">
        <v>2072</v>
      </c>
      <c r="C46" s="24" t="s">
        <v>2073</v>
      </c>
      <c r="D46" s="32" t="s">
        <v>1129</v>
      </c>
      <c r="E46" s="8">
        <v>43970</v>
      </c>
      <c r="F46" s="293">
        <v>44643</v>
      </c>
      <c r="G46" s="86"/>
      <c r="H46" s="10">
        <f>F46+60</f>
        <v>44703</v>
      </c>
      <c r="I46" s="11">
        <f t="shared" ca="1" si="0"/>
        <v>7</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369</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1829</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zoomScaleNormal="100" workbookViewId="0">
      <selection activeCell="F20" sqref="F2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1506</v>
      </c>
    </row>
    <row r="5" spans="1:12" ht="18" customHeight="1">
      <c r="A5" s="332" t="s">
        <v>77</v>
      </c>
      <c r="B5" s="332"/>
      <c r="C5" s="30" t="s">
        <v>5219</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44694</v>
      </c>
      <c r="G8" s="86"/>
      <c r="H8" s="10">
        <f>F8+7</f>
        <v>44701</v>
      </c>
      <c r="I8" s="11">
        <f t="shared" ref="I8:I20" ca="1" si="0">IF(ISBLANK(H8),"",H8-DATE(YEAR(NOW()),MONTH(NOW()),DAY(NOW())))</f>
        <v>5</v>
      </c>
      <c r="J8" s="12" t="str">
        <f t="shared" ref="J8:J20" ca="1" si="1">IF(I8="","",IF(I8&lt;0,"OVERDUE","NOT DUE"))</f>
        <v>NOT DUE</v>
      </c>
      <c r="K8" s="24"/>
      <c r="L8" s="15"/>
    </row>
    <row r="9" spans="1:12" ht="15" customHeight="1">
      <c r="A9" s="284" t="s">
        <v>2660</v>
      </c>
      <c r="B9" s="24" t="s">
        <v>2160</v>
      </c>
      <c r="C9" s="24" t="s">
        <v>2161</v>
      </c>
      <c r="D9" s="32" t="s">
        <v>25</v>
      </c>
      <c r="E9" s="8">
        <v>43970</v>
      </c>
      <c r="F9" s="293">
        <v>44694</v>
      </c>
      <c r="G9" s="86"/>
      <c r="H9" s="10">
        <f t="shared" ref="H9:H10" si="2">F9+7</f>
        <v>44701</v>
      </c>
      <c r="I9" s="11">
        <f t="shared" ca="1" si="0"/>
        <v>5</v>
      </c>
      <c r="J9" s="12" t="str">
        <f t="shared" ca="1" si="1"/>
        <v>NOT DUE</v>
      </c>
      <c r="K9" s="24"/>
      <c r="L9" s="15"/>
    </row>
    <row r="10" spans="1:12" ht="15" customHeight="1">
      <c r="A10" s="284" t="s">
        <v>2661</v>
      </c>
      <c r="B10" s="24" t="s">
        <v>2162</v>
      </c>
      <c r="C10" s="24" t="s">
        <v>2163</v>
      </c>
      <c r="D10" s="32" t="s">
        <v>25</v>
      </c>
      <c r="E10" s="8">
        <v>43970</v>
      </c>
      <c r="F10" s="293">
        <v>44694</v>
      </c>
      <c r="G10" s="86"/>
      <c r="H10" s="10">
        <f t="shared" si="2"/>
        <v>44701</v>
      </c>
      <c r="I10" s="11">
        <f t="shared" ca="1" si="0"/>
        <v>5</v>
      </c>
      <c r="J10" s="12" t="str">
        <f t="shared" ca="1" si="1"/>
        <v>NOT DUE</v>
      </c>
      <c r="K10" s="24"/>
      <c r="L10" s="15"/>
    </row>
    <row r="11" spans="1:12" ht="38.25">
      <c r="A11" s="12" t="s">
        <v>2662</v>
      </c>
      <c r="B11" s="24" t="s">
        <v>2164</v>
      </c>
      <c r="C11" s="24" t="s">
        <v>2163</v>
      </c>
      <c r="D11" s="32" t="s">
        <v>4</v>
      </c>
      <c r="E11" s="8">
        <v>43970</v>
      </c>
      <c r="F11" s="293">
        <v>44679</v>
      </c>
      <c r="G11" s="86"/>
      <c r="H11" s="10">
        <f>F11+30</f>
        <v>44709</v>
      </c>
      <c r="I11" s="11">
        <f t="shared" ca="1" si="0"/>
        <v>13</v>
      </c>
      <c r="J11" s="12" t="str">
        <f t="shared" ca="1" si="1"/>
        <v>NOT DUE</v>
      </c>
      <c r="K11" s="24"/>
      <c r="L11" s="15"/>
    </row>
    <row r="12" spans="1:12" ht="15" customHeight="1">
      <c r="A12" s="284" t="s">
        <v>2663</v>
      </c>
      <c r="B12" s="24" t="s">
        <v>2165</v>
      </c>
      <c r="C12" s="24" t="s">
        <v>2163</v>
      </c>
      <c r="D12" s="32" t="s">
        <v>25</v>
      </c>
      <c r="E12" s="8">
        <v>43970</v>
      </c>
      <c r="F12" s="293">
        <v>44694</v>
      </c>
      <c r="G12" s="86"/>
      <c r="H12" s="10">
        <f>F12+7</f>
        <v>44701</v>
      </c>
      <c r="I12" s="11">
        <f t="shared" ca="1" si="0"/>
        <v>5</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128</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4</v>
      </c>
      <c r="J14" s="12" t="str">
        <f t="shared" ca="1" si="1"/>
        <v>NOT DUE</v>
      </c>
      <c r="K14" s="24"/>
      <c r="L14" s="15"/>
    </row>
    <row r="15" spans="1:12" ht="25.5">
      <c r="A15" s="12" t="s">
        <v>2666</v>
      </c>
      <c r="B15" s="24" t="s">
        <v>2169</v>
      </c>
      <c r="C15" s="24" t="s">
        <v>2176</v>
      </c>
      <c r="D15" s="32" t="s">
        <v>4</v>
      </c>
      <c r="E15" s="8">
        <v>43970</v>
      </c>
      <c r="F15" s="293">
        <v>44667</v>
      </c>
      <c r="G15" s="86"/>
      <c r="H15" s="10">
        <f>F15+(30)</f>
        <v>44697</v>
      </c>
      <c r="I15" s="11">
        <f t="shared" ca="1" si="0"/>
        <v>1</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4</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4</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4</v>
      </c>
      <c r="J18" s="12" t="str">
        <f t="shared" ca="1" si="1"/>
        <v>NOT DUE</v>
      </c>
      <c r="K18" s="24"/>
      <c r="L18" s="15"/>
    </row>
    <row r="19" spans="1:12">
      <c r="A19" s="274" t="s">
        <v>2670</v>
      </c>
      <c r="B19" s="24" t="s">
        <v>2174</v>
      </c>
      <c r="C19" s="24" t="s">
        <v>594</v>
      </c>
      <c r="D19" s="32" t="s">
        <v>1</v>
      </c>
      <c r="E19" s="8">
        <v>43970</v>
      </c>
      <c r="F19" s="293">
        <v>44696</v>
      </c>
      <c r="G19" s="86"/>
      <c r="H19" s="10">
        <f>F19+1</f>
        <v>44697</v>
      </c>
      <c r="I19" s="11">
        <f t="shared" ca="1" si="0"/>
        <v>1</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4</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topLeftCell="A4" zoomScaleNormal="100" workbookViewId="0">
      <selection activeCell="F9" sqref="F9"/>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5</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66</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66</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1099</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1099</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zoomScaleNormal="100" workbookViewId="0">
      <selection activeCell="G8" sqref="G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7700.2</v>
      </c>
    </row>
    <row r="5" spans="1:12" ht="18" customHeight="1">
      <c r="A5" s="332" t="s">
        <v>77</v>
      </c>
      <c r="B5" s="332"/>
      <c r="C5" s="30" t="s">
        <v>5245</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44702.533333333333</v>
      </c>
      <c r="I8" s="18">
        <f t="shared" ref="I8:I20" si="0">D8-($F$4-G8)</f>
        <v>156.80000000000018</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44708.491666666669</v>
      </c>
      <c r="I9" s="18">
        <f t="shared" si="0"/>
        <v>299.80000000000018</v>
      </c>
      <c r="J9" s="12" t="str">
        <f t="shared" si="1"/>
        <v>NOT DUE</v>
      </c>
      <c r="K9" s="24" t="s">
        <v>2215</v>
      </c>
      <c r="L9" s="15"/>
    </row>
    <row r="10" spans="1:12" ht="25.5">
      <c r="A10" s="12" t="s">
        <v>2222</v>
      </c>
      <c r="B10" s="24" t="s">
        <v>2195</v>
      </c>
      <c r="C10" s="24" t="s">
        <v>2196</v>
      </c>
      <c r="D10" s="34">
        <v>2000</v>
      </c>
      <c r="E10" s="8">
        <v>43970</v>
      </c>
      <c r="F10" s="8">
        <v>44690</v>
      </c>
      <c r="G10" s="20">
        <v>7569</v>
      </c>
      <c r="H10" s="17">
        <f>IF(I10&lt;=2000,$F$5+(I10/24),"error")</f>
        <v>44773.866666666669</v>
      </c>
      <c r="I10" s="18">
        <f t="shared" si="0"/>
        <v>1868.8000000000002</v>
      </c>
      <c r="J10" s="12" t="str">
        <f t="shared" si="1"/>
        <v>NOT DUE</v>
      </c>
      <c r="K10" s="24" t="s">
        <v>2216</v>
      </c>
      <c r="L10" s="15"/>
    </row>
    <row r="11" spans="1:12" ht="26.45" customHeight="1">
      <c r="A11" s="12" t="s">
        <v>2223</v>
      </c>
      <c r="B11" s="24" t="s">
        <v>2197</v>
      </c>
      <c r="C11" s="24" t="s">
        <v>2198</v>
      </c>
      <c r="D11" s="34">
        <v>2000</v>
      </c>
      <c r="E11" s="8">
        <v>43970</v>
      </c>
      <c r="F11" s="293">
        <v>44690</v>
      </c>
      <c r="G11" s="20">
        <v>7569</v>
      </c>
      <c r="H11" s="17">
        <f>IF(I11&lt;=2000,$F$5+(I11/24),"error")</f>
        <v>44773.866666666669</v>
      </c>
      <c r="I11" s="18">
        <f t="shared" si="0"/>
        <v>1868.8000000000002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44708.491666666669</v>
      </c>
      <c r="I12" s="18">
        <f t="shared" si="0"/>
        <v>299.80000000000018</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44708.491666666669</v>
      </c>
      <c r="I13" s="18">
        <f t="shared" si="0"/>
        <v>299.80000000000018</v>
      </c>
      <c r="J13" s="12" t="str">
        <f t="shared" si="1"/>
        <v>NOT DUE</v>
      </c>
      <c r="K13" s="24" t="s">
        <v>2218</v>
      </c>
      <c r="L13" s="15"/>
    </row>
    <row r="14" spans="1:12">
      <c r="A14" s="12" t="s">
        <v>2226</v>
      </c>
      <c r="B14" s="24" t="s">
        <v>2203</v>
      </c>
      <c r="C14" s="24" t="s">
        <v>2204</v>
      </c>
      <c r="D14" s="34">
        <v>8000</v>
      </c>
      <c r="E14" s="8">
        <v>43970</v>
      </c>
      <c r="F14" s="8">
        <v>43970</v>
      </c>
      <c r="G14" s="20">
        <v>0</v>
      </c>
      <c r="H14" s="17">
        <f t="shared" si="2"/>
        <v>44708.491666666669</v>
      </c>
      <c r="I14" s="18">
        <f t="shared" si="0"/>
        <v>299.80000000000018</v>
      </c>
      <c r="J14" s="12" t="str">
        <f t="shared" si="1"/>
        <v>NOT DUE</v>
      </c>
      <c r="K14" s="24"/>
      <c r="L14" s="15"/>
    </row>
    <row r="15" spans="1:12">
      <c r="A15" s="12" t="s">
        <v>2227</v>
      </c>
      <c r="B15" s="24" t="s">
        <v>2205</v>
      </c>
      <c r="C15" s="24" t="s">
        <v>544</v>
      </c>
      <c r="D15" s="34">
        <v>4000</v>
      </c>
      <c r="E15" s="8">
        <v>43970</v>
      </c>
      <c r="F15" s="293">
        <v>44416</v>
      </c>
      <c r="G15" s="20">
        <v>3857</v>
      </c>
      <c r="H15" s="17">
        <f>IF(I15&lt;=4000,$F$5+(I15/24),"error")</f>
        <v>44702.533333333333</v>
      </c>
      <c r="I15" s="18">
        <f t="shared" si="0"/>
        <v>156.80000000000018</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44708.491666666669</v>
      </c>
      <c r="I16" s="18">
        <f t="shared" si="0"/>
        <v>299.80000000000018</v>
      </c>
      <c r="J16" s="12" t="str">
        <f t="shared" si="1"/>
        <v>NOT DUE</v>
      </c>
      <c r="K16" s="24"/>
      <c r="L16" s="115"/>
    </row>
    <row r="17" spans="1:12" ht="25.5">
      <c r="A17" s="12" t="s">
        <v>2229</v>
      </c>
      <c r="B17" s="24" t="s">
        <v>2208</v>
      </c>
      <c r="C17" s="24" t="s">
        <v>2209</v>
      </c>
      <c r="D17" s="34">
        <v>2000</v>
      </c>
      <c r="E17" s="8">
        <v>43970</v>
      </c>
      <c r="F17" s="293">
        <v>44690</v>
      </c>
      <c r="G17" s="20">
        <v>7569</v>
      </c>
      <c r="H17" s="17">
        <f>IF(I17&lt;=2000,$F$5+(I17/24),"error")</f>
        <v>44773.866666666669</v>
      </c>
      <c r="I17" s="18">
        <f t="shared" si="0"/>
        <v>1868.8000000000002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44708.491666666669</v>
      </c>
      <c r="I18" s="18">
        <f t="shared" si="0"/>
        <v>299.80000000000018</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44708.491666666669</v>
      </c>
      <c r="I19" s="18">
        <f t="shared" si="0"/>
        <v>299.80000000000018</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44708.491666666669</v>
      </c>
      <c r="I20" s="18">
        <f t="shared" si="0"/>
        <v>299.80000000000018</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zoomScaleNormal="100" workbookViewId="0">
      <selection activeCell="F10" sqref="F10"/>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44668</v>
      </c>
      <c r="G8" s="86"/>
      <c r="H8" s="10">
        <f>F8+30</f>
        <v>44698</v>
      </c>
      <c r="I8" s="11">
        <f t="shared" ref="I8:I10" ca="1" si="0">IF(ISBLANK(H8),"",H8-DATE(YEAR(NOW()),MONTH(NOW()),DAY(NOW())))</f>
        <v>2</v>
      </c>
      <c r="J8" s="12" t="str">
        <f t="shared" ref="J8:J11" ca="1" si="1">IF(I8="","",IF(I8&lt;0,"OVERDUE","NOT DUE"))</f>
        <v>NOT DUE</v>
      </c>
      <c r="K8" s="24"/>
      <c r="L8" s="15"/>
    </row>
    <row r="9" spans="1:12">
      <c r="A9" s="274" t="s">
        <v>2656</v>
      </c>
      <c r="B9" s="24" t="s">
        <v>2238</v>
      </c>
      <c r="C9" s="24" t="s">
        <v>2239</v>
      </c>
      <c r="D9" s="32" t="s">
        <v>1</v>
      </c>
      <c r="E9" s="8">
        <v>43970</v>
      </c>
      <c r="F9" s="293">
        <v>44696</v>
      </c>
      <c r="G9" s="86"/>
      <c r="H9" s="10">
        <f>F9+1</f>
        <v>44697</v>
      </c>
      <c r="I9" s="11">
        <f t="shared" ca="1" si="0"/>
        <v>1</v>
      </c>
      <c r="J9" s="12" t="str">
        <f t="shared" ca="1" si="1"/>
        <v>NOT DUE</v>
      </c>
      <c r="K9" s="24"/>
      <c r="L9" s="15"/>
    </row>
    <row r="10" spans="1:12" ht="25.5">
      <c r="A10" s="276" t="s">
        <v>2657</v>
      </c>
      <c r="B10" s="24" t="s">
        <v>2240</v>
      </c>
      <c r="C10" s="24" t="s">
        <v>2241</v>
      </c>
      <c r="D10" s="32" t="s">
        <v>4</v>
      </c>
      <c r="E10" s="8">
        <v>43970</v>
      </c>
      <c r="F10" s="293">
        <v>44667</v>
      </c>
      <c r="G10" s="86"/>
      <c r="H10" s="10">
        <f>F10+30</f>
        <v>44697</v>
      </c>
      <c r="I10" s="11">
        <f t="shared" ca="1" si="0"/>
        <v>1</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F7" sqref="F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44677</v>
      </c>
      <c r="G8" s="86"/>
      <c r="H8" s="10">
        <f>F8+30</f>
        <v>44707</v>
      </c>
      <c r="I8" s="11">
        <f t="shared" ref="I8:I10" ca="1" si="0">IF(ISBLANK(H8),"",H8-DATE(YEAR(NOW()),MONTH(NOW()),DAY(NOW())))</f>
        <v>11</v>
      </c>
      <c r="J8" s="12" t="str">
        <f t="shared" ref="J8:J10" ca="1" si="1">IF(I8="","",IF(I8&lt;0,"OVERDUE","NOT DUE"))</f>
        <v>NOT DUE</v>
      </c>
      <c r="K8" s="24"/>
      <c r="L8" s="15"/>
    </row>
    <row r="9" spans="1:12">
      <c r="A9" s="12" t="s">
        <v>2653</v>
      </c>
      <c r="B9" s="24" t="s">
        <v>2246</v>
      </c>
      <c r="C9" s="24" t="s">
        <v>36</v>
      </c>
      <c r="D9" s="32" t="s">
        <v>776</v>
      </c>
      <c r="E9" s="8">
        <v>43970</v>
      </c>
      <c r="F9" s="8">
        <v>44637</v>
      </c>
      <c r="G9" s="86"/>
      <c r="H9" s="10">
        <f>F9+182</f>
        <v>44819</v>
      </c>
      <c r="I9" s="11">
        <f t="shared" ca="1" si="0"/>
        <v>123</v>
      </c>
      <c r="J9" s="12" t="str">
        <f t="shared" ca="1" si="1"/>
        <v>NOT DUE</v>
      </c>
      <c r="K9" s="24"/>
      <c r="L9" s="15"/>
    </row>
    <row r="10" spans="1:12">
      <c r="A10" s="12" t="s">
        <v>2654</v>
      </c>
      <c r="B10" s="24" t="s">
        <v>2247</v>
      </c>
      <c r="C10" s="24" t="s">
        <v>544</v>
      </c>
      <c r="D10" s="32" t="s">
        <v>4</v>
      </c>
      <c r="E10" s="8">
        <v>43970</v>
      </c>
      <c r="F10" s="293">
        <v>44667</v>
      </c>
      <c r="G10" s="86"/>
      <c r="H10" s="10">
        <f>F10+30</f>
        <v>44697</v>
      </c>
      <c r="I10" s="11">
        <f t="shared" ca="1" si="0"/>
        <v>1</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 zoomScaleNormal="100" workbookViewId="0">
      <selection activeCell="F5" sqref="F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44684</v>
      </c>
      <c r="G8" s="86"/>
      <c r="H8" s="10">
        <f>F8+14</f>
        <v>44698</v>
      </c>
      <c r="I8" s="11">
        <f t="shared" ref="I8:I14" ca="1" si="0">IF(ISBLANK(H8),"",H8-DATE(YEAR(NOW()),MONTH(NOW()),DAY(NOW())))</f>
        <v>2</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30</v>
      </c>
      <c r="J9" s="12" t="str">
        <f t="shared" ca="1" si="1"/>
        <v>NOT DUE</v>
      </c>
      <c r="K9" s="24"/>
      <c r="L9" s="183"/>
    </row>
    <row r="10" spans="1:12" ht="26.45" customHeight="1">
      <c r="A10" s="12" t="s">
        <v>2648</v>
      </c>
      <c r="B10" s="24" t="s">
        <v>2280</v>
      </c>
      <c r="C10" s="24" t="s">
        <v>2281</v>
      </c>
      <c r="D10" s="32" t="s">
        <v>0</v>
      </c>
      <c r="E10" s="8">
        <v>43970</v>
      </c>
      <c r="F10" s="293">
        <v>44694</v>
      </c>
      <c r="G10" s="86"/>
      <c r="H10" s="10">
        <f t="shared" ref="H10:H12" si="2">F10+90</f>
        <v>44784</v>
      </c>
      <c r="I10" s="11">
        <f t="shared" ca="1" si="0"/>
        <v>88</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30</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30</v>
      </c>
      <c r="J12" s="12" t="str">
        <f t="shared" ca="1" si="1"/>
        <v>NOT DUE</v>
      </c>
      <c r="K12" s="24"/>
      <c r="L12" s="183"/>
    </row>
    <row r="13" spans="1:12" ht="64.5" customHeight="1">
      <c r="A13" s="274" t="s">
        <v>2651</v>
      </c>
      <c r="B13" s="24" t="s">
        <v>2255</v>
      </c>
      <c r="C13" s="24" t="s">
        <v>2256</v>
      </c>
      <c r="D13" s="32" t="s">
        <v>1</v>
      </c>
      <c r="E13" s="8">
        <v>43970</v>
      </c>
      <c r="F13" s="293">
        <v>44696</v>
      </c>
      <c r="G13" s="86"/>
      <c r="H13" s="10">
        <f>F13+1</f>
        <v>44697</v>
      </c>
      <c r="I13" s="11">
        <f t="shared" ca="1" si="0"/>
        <v>1</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30</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85" zoomScaleNormal="85" workbookViewId="0">
      <selection activeCell="H27" sqref="H27"/>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44683</v>
      </c>
      <c r="G8" s="86"/>
      <c r="H8" s="10">
        <f>F8+14</f>
        <v>44697</v>
      </c>
      <c r="I8" s="11">
        <f t="shared" ref="I8:I14" ca="1" si="0">IF(ISBLANK(H8),"",H8-DATE(YEAR(NOW()),MONTH(NOW()),DAY(NOW())))</f>
        <v>1</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31</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49</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31</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31</v>
      </c>
      <c r="J12" s="12" t="str">
        <f t="shared" ca="1" si="1"/>
        <v>NOT DUE</v>
      </c>
      <c r="K12" s="24"/>
      <c r="L12" s="183"/>
    </row>
    <row r="13" spans="1:12" ht="64.5" customHeight="1">
      <c r="A13" s="12" t="s">
        <v>5398</v>
      </c>
      <c r="B13" s="24" t="s">
        <v>2255</v>
      </c>
      <c r="C13" s="24" t="s">
        <v>2256</v>
      </c>
      <c r="D13" s="32" t="s">
        <v>1</v>
      </c>
      <c r="E13" s="8">
        <v>43970</v>
      </c>
      <c r="F13" s="293">
        <v>44696</v>
      </c>
      <c r="G13" s="86"/>
      <c r="H13" s="10">
        <f>F13+1</f>
        <v>44697</v>
      </c>
      <c r="I13" s="11">
        <f t="shared" ca="1" si="0"/>
        <v>1</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31</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workbookViewId="0">
      <selection sqref="A1:D1"/>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zoomScaleNormal="100" workbookViewId="0">
      <selection activeCell="H16" sqref="H1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44683</v>
      </c>
      <c r="G8" s="86"/>
      <c r="H8" s="10">
        <f>F8+14</f>
        <v>44697</v>
      </c>
      <c r="I8" s="11">
        <f t="shared" ref="I8:I17" ca="1" si="0">IF(ISBLANK(H8),"",H8-DATE(YEAR(NOW()),MONTH(NOW()),DAY(NOW())))</f>
        <v>1</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39</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38</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38</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38</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734</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4</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734</v>
      </c>
      <c r="J15" s="12" t="str">
        <f t="shared" ca="1" si="1"/>
        <v>NOT DUE</v>
      </c>
      <c r="K15" s="24"/>
      <c r="L15" s="15"/>
    </row>
    <row r="16" spans="1:12" ht="64.5" customHeight="1">
      <c r="A16" s="278" t="s">
        <v>3840</v>
      </c>
      <c r="B16" s="24" t="s">
        <v>2255</v>
      </c>
      <c r="C16" s="24" t="s">
        <v>2256</v>
      </c>
      <c r="D16" s="32" t="s">
        <v>1</v>
      </c>
      <c r="E16" s="8">
        <v>43970</v>
      </c>
      <c r="F16" s="293">
        <v>44696</v>
      </c>
      <c r="G16" s="86"/>
      <c r="H16" s="10">
        <f>F16+1</f>
        <v>44697</v>
      </c>
      <c r="I16" s="11">
        <f t="shared" ca="1" si="0"/>
        <v>1</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4</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zoomScaleNormal="100" workbookViewId="0">
      <selection activeCell="F15" sqref="F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44696</v>
      </c>
      <c r="G8" s="86"/>
      <c r="H8" s="10">
        <f>F8+1</f>
        <v>44697</v>
      </c>
      <c r="I8" s="11">
        <f t="shared" ref="I8:I12" ca="1" si="0">IF(ISBLANK(H8),"",H8-DATE(YEAR(NOW()),MONTH(NOW()),DAY(NOW())))</f>
        <v>1</v>
      </c>
      <c r="J8" s="12" t="str">
        <f t="shared" ref="J8:J12" ca="1" si="1">IF(I8="","",IF(I8&lt;0,"OVERDUE","NOT DUE"))</f>
        <v>NOT DUE</v>
      </c>
      <c r="K8" s="24"/>
      <c r="L8" s="115"/>
    </row>
    <row r="9" spans="1:12" ht="15" customHeight="1">
      <c r="A9" s="12" t="s">
        <v>2383</v>
      </c>
      <c r="B9" s="24" t="s">
        <v>2375</v>
      </c>
      <c r="C9" s="24" t="s">
        <v>1665</v>
      </c>
      <c r="D9" s="32" t="s">
        <v>0</v>
      </c>
      <c r="E9" s="8">
        <v>43970</v>
      </c>
      <c r="F9" s="8">
        <v>44638</v>
      </c>
      <c r="G9" s="86"/>
      <c r="H9" s="10">
        <f>F9+90</f>
        <v>44728</v>
      </c>
      <c r="I9" s="11">
        <f t="shared" ca="1" si="0"/>
        <v>32</v>
      </c>
      <c r="J9" s="12" t="str">
        <f t="shared" ca="1" si="1"/>
        <v>NOT DUE</v>
      </c>
      <c r="K9" s="24" t="s">
        <v>2392</v>
      </c>
      <c r="L9" s="15"/>
    </row>
    <row r="10" spans="1:12" ht="15" customHeight="1">
      <c r="A10" s="12" t="s">
        <v>2384</v>
      </c>
      <c r="B10" s="24" t="s">
        <v>2376</v>
      </c>
      <c r="C10" s="24" t="s">
        <v>2377</v>
      </c>
      <c r="D10" s="32" t="s">
        <v>0</v>
      </c>
      <c r="E10" s="8">
        <v>43970</v>
      </c>
      <c r="F10" s="293">
        <v>44638</v>
      </c>
      <c r="G10" s="86"/>
      <c r="H10" s="10">
        <f t="shared" ref="H10:H11" si="2">F10+90</f>
        <v>44728</v>
      </c>
      <c r="I10" s="11">
        <f t="shared" ca="1" si="0"/>
        <v>32</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32</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734</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zoomScaleNormal="100" workbookViewId="0">
      <selection activeCell="F8" sqref="F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44696</v>
      </c>
      <c r="G8" s="86"/>
      <c r="H8" s="10">
        <f>F8+1</f>
        <v>44697</v>
      </c>
      <c r="I8" s="11">
        <f t="shared" ref="I8:I12" ca="1" si="0">IF(ISBLANK(H8),"",H8-DATE(YEAR(NOW()),MONTH(NOW()),DAY(NOW())))</f>
        <v>1</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28</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47</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28</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734</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topLeftCell="A10"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44696</v>
      </c>
      <c r="G8" s="86"/>
      <c r="H8" s="10">
        <f>F8+1</f>
        <v>44697</v>
      </c>
      <c r="I8" s="11">
        <f t="shared" ref="I8:I18" ca="1" si="0">IF(ISBLANK(H8),"",H8-DATE(YEAR(NOW()),MONTH(NOW()),DAY(NOW())))</f>
        <v>1</v>
      </c>
      <c r="J8" s="12" t="str">
        <f t="shared" ref="J8:J18" ca="1" si="1">IF(I8="","",IF(I8&lt;0,"OVERDUE","NOT DUE"))</f>
        <v>NOT DUE</v>
      </c>
      <c r="K8" s="24"/>
      <c r="L8" s="15"/>
    </row>
    <row r="9" spans="1:12">
      <c r="A9" s="280" t="s">
        <v>2609</v>
      </c>
      <c r="B9" s="24" t="s">
        <v>2262</v>
      </c>
      <c r="C9" s="24" t="s">
        <v>2263</v>
      </c>
      <c r="D9" s="32" t="s">
        <v>0</v>
      </c>
      <c r="E9" s="8">
        <v>43970</v>
      </c>
      <c r="F9" s="293">
        <v>44611</v>
      </c>
      <c r="G9" s="86"/>
      <c r="H9" s="10">
        <f>F9+90</f>
        <v>44701</v>
      </c>
      <c r="I9" s="11">
        <f t="shared" ca="1" si="0"/>
        <v>5</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5</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5</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5</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4</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4</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4</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4</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4</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4</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44696</v>
      </c>
      <c r="G8" s="86"/>
      <c r="H8" s="10">
        <f>F8+1</f>
        <v>44697</v>
      </c>
      <c r="I8" s="11">
        <f t="shared" ref="I8:I18" ca="1" si="0">IF(ISBLANK(H8),"",H8-DATE(YEAR(NOW()),MONTH(NOW()),DAY(NOW())))</f>
        <v>1</v>
      </c>
      <c r="J8" s="12" t="str">
        <f t="shared" ref="J8:J18" ca="1" si="1">IF(I8="","",IF(I8&lt;0,"OVERDUE","NOT DUE"))</f>
        <v>NOT DUE</v>
      </c>
      <c r="K8" s="24"/>
      <c r="L8" s="15"/>
    </row>
    <row r="9" spans="1:12">
      <c r="A9" s="280" t="s">
        <v>2619</v>
      </c>
      <c r="B9" s="24" t="s">
        <v>2262</v>
      </c>
      <c r="C9" s="24" t="s">
        <v>2263</v>
      </c>
      <c r="D9" s="32" t="s">
        <v>0</v>
      </c>
      <c r="E9" s="8">
        <v>43970</v>
      </c>
      <c r="F9" s="293">
        <v>44611</v>
      </c>
      <c r="G9" s="86"/>
      <c r="H9" s="10">
        <f>F9+90</f>
        <v>44701</v>
      </c>
      <c r="I9" s="11">
        <f t="shared" ca="1" si="0"/>
        <v>5</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5</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5</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5</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4</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4</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4</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4</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4</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4</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topLeftCell="A7" zoomScaleNormal="100" workbookViewId="0">
      <selection activeCell="F11" sqref="F1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44696</v>
      </c>
      <c r="G8" s="86"/>
      <c r="H8" s="10">
        <f>F8+1</f>
        <v>44697</v>
      </c>
      <c r="I8" s="11">
        <f t="shared" ref="I8:I18" ca="1" si="0">IF(ISBLANK(H8),"",H8-DATE(YEAR(NOW()),MONTH(NOW()),DAY(NOW())))</f>
        <v>1</v>
      </c>
      <c r="J8" s="12" t="str">
        <f t="shared" ref="J8:J18" ca="1" si="1">IF(I8="","",IF(I8&lt;0,"OVERDUE","NOT DUE"))</f>
        <v>NOT DUE</v>
      </c>
      <c r="K8" s="24"/>
      <c r="L8" s="15"/>
    </row>
    <row r="9" spans="1:12">
      <c r="A9" s="280" t="s">
        <v>2630</v>
      </c>
      <c r="B9" s="24" t="s">
        <v>2262</v>
      </c>
      <c r="C9" s="24" t="s">
        <v>2263</v>
      </c>
      <c r="D9" s="32" t="s">
        <v>0</v>
      </c>
      <c r="E9" s="8">
        <v>43970</v>
      </c>
      <c r="F9" s="293">
        <v>44611</v>
      </c>
      <c r="G9" s="86"/>
      <c r="H9" s="10">
        <f>F9+90</f>
        <v>44701</v>
      </c>
      <c r="I9" s="11">
        <f t="shared" ca="1" si="0"/>
        <v>5</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5</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5</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5</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4</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4</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4</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4</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4</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4</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zoomScaleNormal="100" workbookViewId="0">
      <selection activeCell="E16" sqref="E16:G1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369</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1099</v>
      </c>
      <c r="J9" s="12" t="str">
        <f t="shared" ca="1" si="1"/>
        <v>NOT DUE</v>
      </c>
      <c r="K9" s="24" t="s">
        <v>2259</v>
      </c>
      <c r="L9" s="15"/>
    </row>
    <row r="10" spans="1:12" ht="38.25">
      <c r="A10" s="276" t="s">
        <v>3842</v>
      </c>
      <c r="B10" s="24" t="s">
        <v>2288</v>
      </c>
      <c r="C10" s="24" t="s">
        <v>2289</v>
      </c>
      <c r="D10" s="293">
        <v>44416</v>
      </c>
      <c r="E10" s="8">
        <v>43970</v>
      </c>
      <c r="F10" s="8">
        <v>44520</v>
      </c>
      <c r="G10" s="86"/>
      <c r="H10" s="10">
        <f>F10+182</f>
        <v>44702</v>
      </c>
      <c r="I10" s="11">
        <f t="shared" ca="1" si="0"/>
        <v>6</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topLeftCell="A7" zoomScaleNormal="100" workbookViewId="0">
      <selection activeCell="K12" sqref="K1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44696</v>
      </c>
      <c r="G8" s="86"/>
      <c r="H8" s="10">
        <f>F8+(1)</f>
        <v>44697</v>
      </c>
      <c r="I8" s="11">
        <f t="shared" ref="I8:I12" ca="1" si="0">IF(ISBLANK(H8),"",H8-DATE(YEAR(NOW()),MONTH(NOW()),DAY(NOW())))</f>
        <v>1</v>
      </c>
      <c r="J8" s="12" t="str">
        <f t="shared" ref="J8:J12" ca="1" si="1">IF(I8="","",IF(I8&lt;0,"OVERDUE","NOT DUE"))</f>
        <v>NOT DUE</v>
      </c>
      <c r="K8" s="24" t="s">
        <v>2304</v>
      </c>
      <c r="L8" s="15"/>
    </row>
    <row r="9" spans="1:12" ht="28.5" customHeight="1">
      <c r="A9" s="276" t="s">
        <v>2301</v>
      </c>
      <c r="B9" s="24" t="s">
        <v>2340</v>
      </c>
      <c r="C9" s="24" t="s">
        <v>392</v>
      </c>
      <c r="D9" s="32" t="s">
        <v>4</v>
      </c>
      <c r="E9" s="8">
        <v>43970</v>
      </c>
      <c r="F9" s="8">
        <v>44688</v>
      </c>
      <c r="G9" s="86"/>
      <c r="H9" s="10">
        <f>F9+(30)</f>
        <v>44718</v>
      </c>
      <c r="I9" s="11">
        <f t="shared" ca="1" si="0"/>
        <v>22</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4</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2924</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4</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topLeftCell="A55" zoomScaleNormal="100" workbookViewId="0">
      <selection activeCell="F21" sqref="F2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5501</v>
      </c>
    </row>
    <row r="5" spans="1:12" ht="18" customHeight="1">
      <c r="A5" s="332" t="s">
        <v>77</v>
      </c>
      <c r="B5" s="332"/>
      <c r="C5" s="30" t="s">
        <v>5275</v>
      </c>
      <c r="D5" s="333" t="s">
        <v>5124</v>
      </c>
      <c r="E5" s="333"/>
      <c r="F5" s="117">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44696</v>
      </c>
      <c r="G8" s="45"/>
      <c r="H8" s="10">
        <f>F8+(1)</f>
        <v>44697</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117">
        <v>44696</v>
      </c>
      <c r="G9" s="45"/>
      <c r="H9" s="10">
        <f>F9+7</f>
        <v>44703</v>
      </c>
      <c r="I9" s="11">
        <f t="shared" ca="1" si="0"/>
        <v>7</v>
      </c>
      <c r="J9" s="12" t="str">
        <f t="shared" ca="1" si="1"/>
        <v>NOT DUE</v>
      </c>
      <c r="K9" s="24"/>
      <c r="L9" s="15"/>
    </row>
    <row r="10" spans="1:12" ht="51">
      <c r="A10" s="276" t="s">
        <v>2561</v>
      </c>
      <c r="B10" s="24" t="s">
        <v>2328</v>
      </c>
      <c r="C10" s="24" t="s">
        <v>2327</v>
      </c>
      <c r="D10" s="32" t="s">
        <v>2117</v>
      </c>
      <c r="E10" s="8">
        <v>43970</v>
      </c>
      <c r="F10" s="293">
        <v>44681</v>
      </c>
      <c r="G10" s="45"/>
      <c r="H10" s="10">
        <f>F10+30</f>
        <v>44711</v>
      </c>
      <c r="I10" s="11">
        <f t="shared" ca="1" si="0"/>
        <v>15</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6</v>
      </c>
      <c r="J11" s="12" t="str">
        <f t="shared" ca="1" si="1"/>
        <v>NOT DUE</v>
      </c>
      <c r="K11" s="24"/>
      <c r="L11" s="15"/>
    </row>
    <row r="12" spans="1:12" ht="38.25">
      <c r="A12" s="12" t="s">
        <v>2563</v>
      </c>
      <c r="B12" s="24" t="s">
        <v>2330</v>
      </c>
      <c r="C12" s="24" t="s">
        <v>2327</v>
      </c>
      <c r="D12" s="32" t="s">
        <v>2360</v>
      </c>
      <c r="E12" s="8">
        <v>43970</v>
      </c>
      <c r="F12" s="293">
        <v>44681</v>
      </c>
      <c r="G12" s="45"/>
      <c r="H12" s="10">
        <f>F12+182</f>
        <v>44863</v>
      </c>
      <c r="I12" s="11">
        <f t="shared" ca="1" si="0"/>
        <v>167</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4</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1099</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1099</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1099</v>
      </c>
      <c r="J16" s="12" t="str">
        <f t="shared" ca="1" si="1"/>
        <v>NOT DUE</v>
      </c>
      <c r="K16" s="24" t="s">
        <v>2365</v>
      </c>
      <c r="L16" s="15"/>
    </row>
    <row r="17" spans="1:12" ht="38.25">
      <c r="A17" s="274" t="s">
        <v>2568</v>
      </c>
      <c r="B17" s="24" t="s">
        <v>1373</v>
      </c>
      <c r="C17" s="24" t="s">
        <v>1374</v>
      </c>
      <c r="D17" s="32" t="s">
        <v>1</v>
      </c>
      <c r="E17" s="8">
        <v>43970</v>
      </c>
      <c r="F17" s="293">
        <v>44696</v>
      </c>
      <c r="G17" s="45"/>
      <c r="H17" s="10">
        <f>F17+1</f>
        <v>44697</v>
      </c>
      <c r="I17" s="11">
        <f t="shared" ca="1" si="0"/>
        <v>1</v>
      </c>
      <c r="J17" s="12" t="str">
        <f t="shared" ca="1" si="1"/>
        <v>NOT DUE</v>
      </c>
      <c r="K17" s="24" t="s">
        <v>1403</v>
      </c>
      <c r="L17" s="15"/>
    </row>
    <row r="18" spans="1:12" ht="38.25">
      <c r="A18" s="274" t="s">
        <v>2569</v>
      </c>
      <c r="B18" s="24" t="s">
        <v>1375</v>
      </c>
      <c r="C18" s="24" t="s">
        <v>1376</v>
      </c>
      <c r="D18" s="32" t="s">
        <v>1</v>
      </c>
      <c r="E18" s="8">
        <v>43970</v>
      </c>
      <c r="F18" s="293">
        <v>44696</v>
      </c>
      <c r="G18" s="45"/>
      <c r="H18" s="10">
        <f t="shared" ref="H18:H19" si="3">F18+1</f>
        <v>44697</v>
      </c>
      <c r="I18" s="11">
        <f t="shared" ca="1" si="0"/>
        <v>1</v>
      </c>
      <c r="J18" s="12" t="str">
        <f t="shared" ca="1" si="1"/>
        <v>NOT DUE</v>
      </c>
      <c r="K18" s="24" t="s">
        <v>1404</v>
      </c>
      <c r="L18" s="15"/>
    </row>
    <row r="19" spans="1:12" ht="38.25">
      <c r="A19" s="274" t="s">
        <v>2570</v>
      </c>
      <c r="B19" s="24" t="s">
        <v>1377</v>
      </c>
      <c r="C19" s="24" t="s">
        <v>1378</v>
      </c>
      <c r="D19" s="32" t="s">
        <v>1</v>
      </c>
      <c r="E19" s="8">
        <v>43970</v>
      </c>
      <c r="F19" s="293">
        <v>44696</v>
      </c>
      <c r="G19" s="45"/>
      <c r="H19" s="10">
        <f t="shared" si="3"/>
        <v>44697</v>
      </c>
      <c r="I19" s="11">
        <f t="shared" ca="1" si="0"/>
        <v>1</v>
      </c>
      <c r="J19" s="12" t="str">
        <f t="shared" ca="1" si="1"/>
        <v>NOT DUE</v>
      </c>
      <c r="K19" s="24" t="s">
        <v>1405</v>
      </c>
      <c r="L19" s="15"/>
    </row>
    <row r="20" spans="1:12" ht="38.25" customHeight="1">
      <c r="A20" s="277" t="s">
        <v>2571</v>
      </c>
      <c r="B20" s="24" t="s">
        <v>1379</v>
      </c>
      <c r="C20" s="24" t="s">
        <v>1380</v>
      </c>
      <c r="D20" s="32" t="s">
        <v>4</v>
      </c>
      <c r="E20" s="8">
        <v>43970</v>
      </c>
      <c r="F20" s="293">
        <v>44682</v>
      </c>
      <c r="G20" s="45"/>
      <c r="H20" s="10">
        <f>F20+30</f>
        <v>44712</v>
      </c>
      <c r="I20" s="11">
        <f t="shared" ca="1" si="0"/>
        <v>16</v>
      </c>
      <c r="J20" s="12" t="str">
        <f t="shared" ca="1" si="1"/>
        <v>NOT DUE</v>
      </c>
      <c r="K20" s="24" t="s">
        <v>1406</v>
      </c>
      <c r="L20" s="15"/>
    </row>
    <row r="21" spans="1:12" ht="25.5">
      <c r="A21" s="274" t="s">
        <v>2572</v>
      </c>
      <c r="B21" s="24" t="s">
        <v>1381</v>
      </c>
      <c r="C21" s="24" t="s">
        <v>1382</v>
      </c>
      <c r="D21" s="32" t="s">
        <v>1</v>
      </c>
      <c r="E21" s="8">
        <v>43970</v>
      </c>
      <c r="F21" s="293">
        <v>44696</v>
      </c>
      <c r="G21" s="45"/>
      <c r="H21" s="10">
        <f t="shared" ref="H21:H23" si="4">F21+1</f>
        <v>44697</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44696</v>
      </c>
      <c r="G22" s="45"/>
      <c r="H22" s="10">
        <f t="shared" si="4"/>
        <v>44697</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44696</v>
      </c>
      <c r="G23" s="45"/>
      <c r="H23" s="10">
        <f t="shared" si="4"/>
        <v>44697</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44696</v>
      </c>
      <c r="G24" s="45"/>
      <c r="H24" s="10">
        <f>F24+1</f>
        <v>44697</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140</v>
      </c>
      <c r="J25" s="12" t="str">
        <f t="shared" ca="1" si="1"/>
        <v>NOT DUE</v>
      </c>
      <c r="K25" s="24" t="s">
        <v>1408</v>
      </c>
      <c r="L25" s="15"/>
    </row>
    <row r="26" spans="1:12" ht="25.5">
      <c r="A26" s="12" t="s">
        <v>2577</v>
      </c>
      <c r="B26" s="24" t="s">
        <v>1390</v>
      </c>
      <c r="C26" s="24"/>
      <c r="D26" s="32" t="s">
        <v>4</v>
      </c>
      <c r="E26" s="8">
        <v>43970</v>
      </c>
      <c r="F26" s="293">
        <v>44678</v>
      </c>
      <c r="G26" s="45"/>
      <c r="H26" s="10">
        <f>F26+30</f>
        <v>44708</v>
      </c>
      <c r="I26" s="11">
        <f t="shared" ca="1" si="0"/>
        <v>12</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369</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6</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76</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76</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76</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76</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76</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76</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734</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76</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76</v>
      </c>
      <c r="J37" s="12" t="str">
        <f t="shared" ca="1" si="1"/>
        <v>NOT DUE</v>
      </c>
      <c r="K37" s="24" t="s">
        <v>2368</v>
      </c>
      <c r="L37" s="15"/>
    </row>
    <row r="38" spans="1:12" ht="15" customHeight="1">
      <c r="A38" s="281" t="s">
        <v>2589</v>
      </c>
      <c r="B38" s="24" t="s">
        <v>2341</v>
      </c>
      <c r="C38" s="24" t="s">
        <v>2342</v>
      </c>
      <c r="D38" s="32" t="s">
        <v>3</v>
      </c>
      <c r="E38" s="8">
        <v>43970</v>
      </c>
      <c r="F38" s="293">
        <v>44675</v>
      </c>
      <c r="G38" s="45"/>
      <c r="H38" s="10">
        <f t="shared" si="5"/>
        <v>44857</v>
      </c>
      <c r="I38" s="11">
        <f t="shared" ca="1" si="0"/>
        <v>161</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2011.5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2011.5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2011.5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2011.5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2011.5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2011.5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2011.5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2011.5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2011.5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2011.5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2011.5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2011.5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2011.5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2011.5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2011.5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2011.5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2011.5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2011.5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2011.5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topLeftCell="A49" zoomScaleNormal="100" workbookViewId="0">
      <selection activeCell="F21" sqref="F21:F24"/>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5318</v>
      </c>
    </row>
    <row r="5" spans="1:12" ht="18" customHeight="1">
      <c r="A5" s="332" t="s">
        <v>77</v>
      </c>
      <c r="B5" s="332"/>
      <c r="C5" s="30" t="s">
        <v>5275</v>
      </c>
      <c r="D5" s="333" t="s">
        <v>5124</v>
      </c>
      <c r="E5" s="333"/>
      <c r="F5" s="117">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293">
        <v>44696</v>
      </c>
      <c r="G8" s="45"/>
      <c r="H8" s="10">
        <f>F8+(1)</f>
        <v>44697</v>
      </c>
      <c r="I8" s="11">
        <f t="shared" ref="I8:I57" ca="1" si="0">IF(ISBLANK(H8),"",H8-DATE(YEAR(NOW()),MONTH(NOW()),DAY(NOW())))</f>
        <v>1</v>
      </c>
      <c r="J8" s="12" t="str">
        <f t="shared" ref="J8:J57" ca="1" si="1">IF(I8="","",IF(I8&lt;0,"OVERDUE","NOT DUE"))</f>
        <v>NOT DUE</v>
      </c>
      <c r="K8" s="24"/>
      <c r="L8" s="15"/>
    </row>
    <row r="9" spans="1:12" ht="53.25" customHeight="1">
      <c r="A9" s="277" t="s">
        <v>2560</v>
      </c>
      <c r="B9" s="24" t="s">
        <v>2326</v>
      </c>
      <c r="C9" s="24" t="s">
        <v>2327</v>
      </c>
      <c r="D9" s="32" t="s">
        <v>25</v>
      </c>
      <c r="E9" s="8">
        <v>43970</v>
      </c>
      <c r="F9" s="293">
        <v>44696</v>
      </c>
      <c r="G9" s="45"/>
      <c r="H9" s="10">
        <f>F9+7</f>
        <v>44703</v>
      </c>
      <c r="I9" s="11">
        <f t="shared" ca="1" si="0"/>
        <v>7</v>
      </c>
      <c r="J9" s="12" t="str">
        <f t="shared" ca="1" si="1"/>
        <v>NOT DUE</v>
      </c>
      <c r="K9" s="24"/>
      <c r="L9" s="15"/>
    </row>
    <row r="10" spans="1:12" ht="51">
      <c r="A10" s="276" t="s">
        <v>2561</v>
      </c>
      <c r="B10" s="24" t="s">
        <v>2328</v>
      </c>
      <c r="C10" s="24" t="s">
        <v>2327</v>
      </c>
      <c r="D10" s="32" t="s">
        <v>2117</v>
      </c>
      <c r="E10" s="8">
        <v>43970</v>
      </c>
      <c r="F10" s="293">
        <v>44668</v>
      </c>
      <c r="G10" s="45"/>
      <c r="H10" s="10">
        <f>F10+30</f>
        <v>44698</v>
      </c>
      <c r="I10" s="11">
        <f t="shared" ca="1" si="0"/>
        <v>2</v>
      </c>
      <c r="J10" s="12" t="str">
        <f t="shared" ca="1" si="1"/>
        <v>NOT DUE</v>
      </c>
      <c r="K10" s="24"/>
      <c r="L10" s="15"/>
    </row>
    <row r="11" spans="1:12" ht="38.25">
      <c r="A11" s="12" t="s">
        <v>2562</v>
      </c>
      <c r="B11" s="24" t="s">
        <v>2329</v>
      </c>
      <c r="C11" s="24" t="s">
        <v>2327</v>
      </c>
      <c r="D11" s="32" t="s">
        <v>0</v>
      </c>
      <c r="E11" s="8">
        <v>43970</v>
      </c>
      <c r="F11" s="293">
        <v>44612</v>
      </c>
      <c r="G11" s="45"/>
      <c r="H11" s="10">
        <f>F11+90</f>
        <v>44702</v>
      </c>
      <c r="I11" s="11">
        <f t="shared" ca="1" si="0"/>
        <v>6</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98</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4</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1099</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1099</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1099</v>
      </c>
      <c r="J16" s="12" t="str">
        <f t="shared" ca="1" si="1"/>
        <v>NOT DUE</v>
      </c>
      <c r="K16" s="24" t="s">
        <v>2365</v>
      </c>
      <c r="L16" s="15"/>
    </row>
    <row r="17" spans="1:12" ht="38.25">
      <c r="A17" s="274" t="s">
        <v>2568</v>
      </c>
      <c r="B17" s="24" t="s">
        <v>1373</v>
      </c>
      <c r="C17" s="24" t="s">
        <v>1374</v>
      </c>
      <c r="D17" s="32" t="s">
        <v>1</v>
      </c>
      <c r="E17" s="8">
        <v>43970</v>
      </c>
      <c r="F17" s="293">
        <v>44696</v>
      </c>
      <c r="G17" s="45"/>
      <c r="H17" s="10">
        <f>F17+1</f>
        <v>44697</v>
      </c>
      <c r="I17" s="11">
        <f t="shared" ca="1" si="0"/>
        <v>1</v>
      </c>
      <c r="J17" s="12" t="str">
        <f t="shared" ca="1" si="1"/>
        <v>NOT DUE</v>
      </c>
      <c r="K17" s="24" t="s">
        <v>1403</v>
      </c>
      <c r="L17" s="15"/>
    </row>
    <row r="18" spans="1:12" ht="38.25">
      <c r="A18" s="274" t="s">
        <v>2569</v>
      </c>
      <c r="B18" s="24" t="s">
        <v>1375</v>
      </c>
      <c r="C18" s="24" t="s">
        <v>1376</v>
      </c>
      <c r="D18" s="32" t="s">
        <v>1</v>
      </c>
      <c r="E18" s="8">
        <v>43970</v>
      </c>
      <c r="F18" s="293">
        <v>44696</v>
      </c>
      <c r="G18" s="45"/>
      <c r="H18" s="10">
        <f t="shared" ref="H18:H19" si="3">F18+1</f>
        <v>44697</v>
      </c>
      <c r="I18" s="11">
        <f t="shared" ca="1" si="0"/>
        <v>1</v>
      </c>
      <c r="J18" s="12" t="str">
        <f t="shared" ca="1" si="1"/>
        <v>NOT DUE</v>
      </c>
      <c r="K18" s="24" t="s">
        <v>1404</v>
      </c>
      <c r="L18" s="15"/>
    </row>
    <row r="19" spans="1:12" ht="38.25">
      <c r="A19" s="274" t="s">
        <v>2570</v>
      </c>
      <c r="B19" s="24" t="s">
        <v>1377</v>
      </c>
      <c r="C19" s="24" t="s">
        <v>1378</v>
      </c>
      <c r="D19" s="32" t="s">
        <v>1</v>
      </c>
      <c r="E19" s="8">
        <v>43970</v>
      </c>
      <c r="F19" s="293">
        <v>44696</v>
      </c>
      <c r="G19" s="45"/>
      <c r="H19" s="10">
        <f t="shared" si="3"/>
        <v>44697</v>
      </c>
      <c r="I19" s="11">
        <f t="shared" ca="1" si="0"/>
        <v>1</v>
      </c>
      <c r="J19" s="12" t="str">
        <f t="shared" ca="1" si="1"/>
        <v>NOT DUE</v>
      </c>
      <c r="K19" s="24" t="s">
        <v>1405</v>
      </c>
      <c r="L19" s="15"/>
    </row>
    <row r="20" spans="1:12" ht="38.25" customHeight="1">
      <c r="A20" s="276" t="s">
        <v>2571</v>
      </c>
      <c r="B20" s="24" t="s">
        <v>1379</v>
      </c>
      <c r="C20" s="24" t="s">
        <v>1380</v>
      </c>
      <c r="D20" s="32" t="s">
        <v>4</v>
      </c>
      <c r="E20" s="8">
        <v>43970</v>
      </c>
      <c r="F20" s="293">
        <v>44682</v>
      </c>
      <c r="G20" s="45"/>
      <c r="H20" s="10">
        <f>F20+30</f>
        <v>44712</v>
      </c>
      <c r="I20" s="11">
        <f t="shared" ca="1" si="0"/>
        <v>16</v>
      </c>
      <c r="J20" s="12" t="str">
        <f t="shared" ca="1" si="1"/>
        <v>NOT DUE</v>
      </c>
      <c r="K20" s="24" t="s">
        <v>1406</v>
      </c>
      <c r="L20" s="15"/>
    </row>
    <row r="21" spans="1:12" ht="25.5">
      <c r="A21" s="274" t="s">
        <v>2572</v>
      </c>
      <c r="B21" s="24" t="s">
        <v>1381</v>
      </c>
      <c r="C21" s="24" t="s">
        <v>1382</v>
      </c>
      <c r="D21" s="32" t="s">
        <v>1</v>
      </c>
      <c r="E21" s="8">
        <v>43970</v>
      </c>
      <c r="F21" s="293">
        <v>44696</v>
      </c>
      <c r="G21" s="45"/>
      <c r="H21" s="10">
        <f t="shared" ref="H21:H23" si="4">F21+1</f>
        <v>44697</v>
      </c>
      <c r="I21" s="11">
        <f t="shared" ca="1" si="0"/>
        <v>1</v>
      </c>
      <c r="J21" s="12" t="str">
        <f t="shared" ca="1" si="1"/>
        <v>NOT DUE</v>
      </c>
      <c r="K21" s="24" t="s">
        <v>1407</v>
      </c>
      <c r="L21" s="15"/>
    </row>
    <row r="22" spans="1:12" ht="26.45" customHeight="1">
      <c r="A22" s="274" t="s">
        <v>2573</v>
      </c>
      <c r="B22" s="24" t="s">
        <v>1383</v>
      </c>
      <c r="C22" s="24" t="s">
        <v>1384</v>
      </c>
      <c r="D22" s="32" t="s">
        <v>1</v>
      </c>
      <c r="E22" s="8">
        <v>43970</v>
      </c>
      <c r="F22" s="293">
        <v>44696</v>
      </c>
      <c r="G22" s="45"/>
      <c r="H22" s="10">
        <f t="shared" si="4"/>
        <v>44697</v>
      </c>
      <c r="I22" s="11">
        <f t="shared" ca="1" si="0"/>
        <v>1</v>
      </c>
      <c r="J22" s="12" t="str">
        <f t="shared" ca="1" si="1"/>
        <v>NOT DUE</v>
      </c>
      <c r="K22" s="24" t="s">
        <v>1408</v>
      </c>
      <c r="L22" s="15"/>
    </row>
    <row r="23" spans="1:12" ht="26.45" customHeight="1">
      <c r="A23" s="274" t="s">
        <v>2574</v>
      </c>
      <c r="B23" s="24" t="s">
        <v>1385</v>
      </c>
      <c r="C23" s="24" t="s">
        <v>1386</v>
      </c>
      <c r="D23" s="32" t="s">
        <v>1</v>
      </c>
      <c r="E23" s="8">
        <v>43970</v>
      </c>
      <c r="F23" s="293">
        <v>44696</v>
      </c>
      <c r="G23" s="45"/>
      <c r="H23" s="10">
        <f t="shared" si="4"/>
        <v>44697</v>
      </c>
      <c r="I23" s="11">
        <f t="shared" ca="1" si="0"/>
        <v>1</v>
      </c>
      <c r="J23" s="12" t="str">
        <f t="shared" ca="1" si="1"/>
        <v>NOT DUE</v>
      </c>
      <c r="K23" s="24" t="s">
        <v>1408</v>
      </c>
      <c r="L23" s="15"/>
    </row>
    <row r="24" spans="1:12" ht="26.45" customHeight="1">
      <c r="A24" s="274" t="s">
        <v>2575</v>
      </c>
      <c r="B24" s="24" t="s">
        <v>1387</v>
      </c>
      <c r="C24" s="24" t="s">
        <v>1374</v>
      </c>
      <c r="D24" s="32" t="s">
        <v>1</v>
      </c>
      <c r="E24" s="8">
        <v>43970</v>
      </c>
      <c r="F24" s="293">
        <v>44696</v>
      </c>
      <c r="G24" s="45"/>
      <c r="H24" s="10">
        <f>F24+1</f>
        <v>44697</v>
      </c>
      <c r="I24" s="11">
        <f t="shared" ca="1" si="0"/>
        <v>1</v>
      </c>
      <c r="J24" s="12" t="str">
        <f t="shared" ca="1" si="1"/>
        <v>NOT DUE</v>
      </c>
      <c r="K24" s="24" t="s">
        <v>1408</v>
      </c>
      <c r="L24" s="15"/>
    </row>
    <row r="25" spans="1:12" ht="26.45" customHeight="1">
      <c r="A25" s="12" t="s">
        <v>2576</v>
      </c>
      <c r="B25" s="24" t="s">
        <v>1388</v>
      </c>
      <c r="C25" s="24" t="s">
        <v>1389</v>
      </c>
      <c r="D25" s="32" t="s">
        <v>3</v>
      </c>
      <c r="E25" s="8">
        <v>43970</v>
      </c>
      <c r="F25" s="293">
        <v>44682</v>
      </c>
      <c r="G25" s="45"/>
      <c r="H25" s="10">
        <f t="shared" ref="H25:H38" si="5">F25+182</f>
        <v>44864</v>
      </c>
      <c r="I25" s="11">
        <f t="shared" ca="1" si="0"/>
        <v>168</v>
      </c>
      <c r="J25" s="12" t="str">
        <f t="shared" ca="1" si="1"/>
        <v>NOT DUE</v>
      </c>
      <c r="K25" s="24" t="s">
        <v>1408</v>
      </c>
      <c r="L25" s="15"/>
    </row>
    <row r="26" spans="1:12" ht="25.5">
      <c r="A26" s="12" t="s">
        <v>2577</v>
      </c>
      <c r="B26" s="24" t="s">
        <v>1390</v>
      </c>
      <c r="C26" s="24" t="s">
        <v>4657</v>
      </c>
      <c r="D26" s="32" t="s">
        <v>4</v>
      </c>
      <c r="E26" s="8">
        <v>43970</v>
      </c>
      <c r="F26" s="293">
        <v>44682</v>
      </c>
      <c r="G26" s="45"/>
      <c r="H26" s="10">
        <f>F26+30</f>
        <v>44712</v>
      </c>
      <c r="I26" s="11">
        <f t="shared" ca="1" si="0"/>
        <v>16</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369</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6</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288</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288</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288</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288</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288</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288</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734</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77</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77</v>
      </c>
      <c r="J37" s="12" t="str">
        <f t="shared" ca="1" si="1"/>
        <v>NOT DUE</v>
      </c>
      <c r="K37" s="24" t="s">
        <v>2368</v>
      </c>
      <c r="L37" s="15"/>
    </row>
    <row r="38" spans="1:12" ht="15" customHeight="1">
      <c r="A38" s="12" t="s">
        <v>2589</v>
      </c>
      <c r="B38" s="24" t="s">
        <v>2341</v>
      </c>
      <c r="C38" s="24" t="s">
        <v>2342</v>
      </c>
      <c r="D38" s="32" t="s">
        <v>3</v>
      </c>
      <c r="E38" s="8">
        <v>43970</v>
      </c>
      <c r="F38" s="293">
        <v>44675</v>
      </c>
      <c r="G38" s="45"/>
      <c r="H38" s="10">
        <f t="shared" si="5"/>
        <v>44857</v>
      </c>
      <c r="I38" s="11">
        <f t="shared" ca="1" si="0"/>
        <v>161</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2011.5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2011.5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2011.5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2011.5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2011.5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2011.5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2011.5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2011.5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2011.5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2011.5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2011.5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2011.5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2011.5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2011.5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2011.5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2011.5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2011.5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2011.5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2011.5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zoomScaleNormal="100" workbookViewId="0"/>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10500</v>
      </c>
    </row>
    <row r="5" spans="1:39" ht="15" customHeight="1">
      <c r="A5" s="347" t="s">
        <v>2431</v>
      </c>
      <c r="B5" s="349" t="s">
        <v>5596</v>
      </c>
      <c r="C5" s="349"/>
      <c r="D5" s="349"/>
      <c r="E5" s="349"/>
      <c r="F5" s="349"/>
      <c r="G5" s="350"/>
      <c r="I5" s="347" t="s">
        <v>2431</v>
      </c>
      <c r="J5" s="351" t="s">
        <v>2432</v>
      </c>
      <c r="K5" s="352"/>
      <c r="L5" s="352"/>
      <c r="M5" s="352"/>
      <c r="N5" s="352"/>
      <c r="O5" s="353"/>
      <c r="Q5" s="347" t="s">
        <v>2431</v>
      </c>
      <c r="R5" s="349" t="s">
        <v>2433</v>
      </c>
      <c r="S5" s="349"/>
      <c r="T5" s="349"/>
      <c r="U5" s="349"/>
      <c r="V5" s="349"/>
      <c r="W5" s="350"/>
      <c r="Y5" s="347" t="s">
        <v>2431</v>
      </c>
      <c r="Z5" s="351" t="s">
        <v>2434</v>
      </c>
      <c r="AA5" s="352"/>
      <c r="AB5" s="352"/>
      <c r="AC5" s="352"/>
      <c r="AD5" s="352"/>
      <c r="AE5" s="353"/>
      <c r="AG5" s="347" t="s">
        <v>2431</v>
      </c>
      <c r="AH5" s="351" t="s">
        <v>2443</v>
      </c>
      <c r="AI5" s="352"/>
      <c r="AJ5" s="352"/>
      <c r="AK5" s="352"/>
      <c r="AL5" s="352"/>
      <c r="AM5" s="353"/>
    </row>
    <row r="6" spans="1:39" ht="39">
      <c r="A6" s="348"/>
      <c r="B6" s="56" t="s">
        <v>5597</v>
      </c>
      <c r="C6" s="57" t="s">
        <v>2436</v>
      </c>
      <c r="D6" s="58" t="s">
        <v>2437</v>
      </c>
      <c r="E6" s="59" t="s">
        <v>2438</v>
      </c>
      <c r="F6" s="60" t="s">
        <v>5598</v>
      </c>
      <c r="G6" s="61" t="s">
        <v>2440</v>
      </c>
      <c r="I6" s="348"/>
      <c r="J6" s="237" t="s">
        <v>2435</v>
      </c>
      <c r="K6" s="57" t="s">
        <v>2436</v>
      </c>
      <c r="L6" s="58" t="s">
        <v>2437</v>
      </c>
      <c r="M6" s="59" t="s">
        <v>2438</v>
      </c>
      <c r="N6" s="60" t="s">
        <v>2439</v>
      </c>
      <c r="O6" s="61" t="s">
        <v>2440</v>
      </c>
      <c r="Q6" s="348"/>
      <c r="R6" s="56" t="s">
        <v>2435</v>
      </c>
      <c r="S6" s="62" t="s">
        <v>2436</v>
      </c>
      <c r="T6" s="58" t="s">
        <v>2437</v>
      </c>
      <c r="U6" s="59" t="s">
        <v>2438</v>
      </c>
      <c r="V6" s="60" t="s">
        <v>4664</v>
      </c>
      <c r="W6" s="61" t="s">
        <v>2440</v>
      </c>
      <c r="Y6" s="348"/>
      <c r="Z6" s="56" t="s">
        <v>2435</v>
      </c>
      <c r="AA6" s="63" t="s">
        <v>2436</v>
      </c>
      <c r="AB6" s="64" t="s">
        <v>2437</v>
      </c>
      <c r="AC6" s="59" t="s">
        <v>2438</v>
      </c>
      <c r="AD6" s="65" t="s">
        <v>2439</v>
      </c>
      <c r="AE6" s="66" t="s">
        <v>2440</v>
      </c>
      <c r="AG6" s="348"/>
      <c r="AH6" s="56" t="s">
        <v>2435</v>
      </c>
      <c r="AI6" s="63" t="s">
        <v>2436</v>
      </c>
      <c r="AJ6" s="64" t="s">
        <v>2437</v>
      </c>
      <c r="AK6" s="59" t="s">
        <v>2438</v>
      </c>
      <c r="AL6" s="65" t="s">
        <v>2439</v>
      </c>
      <c r="AM6" s="66" t="s">
        <v>2440</v>
      </c>
    </row>
    <row r="7" spans="1:39" ht="17.25" customHeight="1">
      <c r="A7" s="67" t="s">
        <v>5589</v>
      </c>
      <c r="B7" s="308">
        <v>7</v>
      </c>
      <c r="C7" s="296">
        <f>F4-G7</f>
        <v>2435</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2435</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2435</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1934</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1312</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1312</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1" t="s">
        <v>58</v>
      </c>
      <c r="E14" s="362"/>
      <c r="F14" s="362"/>
      <c r="G14" s="363"/>
      <c r="J14" s="81" t="s">
        <v>2441</v>
      </c>
      <c r="K14" s="82" t="s">
        <v>2442</v>
      </c>
      <c r="L14" s="361" t="s">
        <v>58</v>
      </c>
      <c r="M14" s="362"/>
      <c r="N14" s="362"/>
      <c r="O14" s="363"/>
      <c r="R14" s="81" t="s">
        <v>2441</v>
      </c>
      <c r="S14" s="82" t="s">
        <v>2442</v>
      </c>
      <c r="T14" s="361" t="s">
        <v>58</v>
      </c>
      <c r="U14" s="362"/>
      <c r="V14" s="362"/>
      <c r="W14" s="363"/>
      <c r="Z14" s="81" t="s">
        <v>2441</v>
      </c>
      <c r="AA14" s="82" t="s">
        <v>2442</v>
      </c>
      <c r="AB14" s="361" t="s">
        <v>58</v>
      </c>
      <c r="AC14" s="362"/>
      <c r="AD14" s="362"/>
      <c r="AE14" s="363"/>
      <c r="AH14" s="81" t="s">
        <v>2441</v>
      </c>
      <c r="AI14" s="82" t="s">
        <v>2442</v>
      </c>
      <c r="AJ14" s="361" t="s">
        <v>58</v>
      </c>
      <c r="AK14" s="362"/>
      <c r="AL14" s="362"/>
      <c r="AM14" s="363"/>
    </row>
    <row r="15" spans="1:39" ht="39.950000000000003" customHeight="1">
      <c r="B15" s="241" t="s">
        <v>5589</v>
      </c>
      <c r="C15" s="192">
        <f>G7+C10</f>
        <v>9999</v>
      </c>
      <c r="D15" s="354"/>
      <c r="E15" s="355"/>
      <c r="F15" s="355"/>
      <c r="G15" s="356"/>
      <c r="J15" s="299">
        <v>1</v>
      </c>
      <c r="K15" s="192"/>
      <c r="L15" s="357"/>
      <c r="M15" s="358"/>
      <c r="N15" s="358"/>
      <c r="O15" s="359"/>
      <c r="R15" s="242">
        <v>1</v>
      </c>
      <c r="S15" s="192"/>
      <c r="T15" s="357"/>
      <c r="U15" s="358"/>
      <c r="V15" s="358"/>
      <c r="W15" s="359"/>
      <c r="Z15" s="242">
        <v>1</v>
      </c>
      <c r="AA15" s="246"/>
      <c r="AB15" s="364"/>
      <c r="AC15" s="365"/>
      <c r="AD15" s="365"/>
      <c r="AE15" s="366"/>
      <c r="AH15" s="242">
        <v>1</v>
      </c>
      <c r="AI15" s="246"/>
      <c r="AJ15" s="364"/>
      <c r="AK15" s="365"/>
      <c r="AL15" s="365"/>
      <c r="AM15" s="366"/>
    </row>
    <row r="16" spans="1:39" ht="39.950000000000003" customHeight="1">
      <c r="B16" s="241" t="s">
        <v>5590</v>
      </c>
      <c r="C16" s="192">
        <f>E8+C11</f>
        <v>9377</v>
      </c>
      <c r="D16" s="364"/>
      <c r="E16" s="365"/>
      <c r="F16" s="365"/>
      <c r="G16" s="366"/>
      <c r="J16" s="299">
        <v>2</v>
      </c>
      <c r="K16" s="192"/>
      <c r="L16" s="357"/>
      <c r="M16" s="358"/>
      <c r="N16" s="358"/>
      <c r="O16" s="359"/>
      <c r="R16" s="242">
        <v>2</v>
      </c>
      <c r="S16" s="192"/>
      <c r="T16" s="367"/>
      <c r="U16" s="368"/>
      <c r="V16" s="368"/>
      <c r="W16" s="369"/>
      <c r="Z16" s="242">
        <v>2</v>
      </c>
      <c r="AA16" s="246"/>
      <c r="AB16" s="364"/>
      <c r="AC16" s="365"/>
      <c r="AD16" s="365"/>
      <c r="AE16" s="366"/>
      <c r="AH16" s="242">
        <v>2</v>
      </c>
      <c r="AI16" s="246"/>
      <c r="AJ16" s="364"/>
      <c r="AK16" s="365"/>
      <c r="AL16" s="365"/>
      <c r="AM16" s="366"/>
    </row>
    <row r="17" spans="2:39" ht="39.950000000000003" customHeight="1">
      <c r="B17" s="241" t="s">
        <v>5591</v>
      </c>
      <c r="C17" s="192">
        <f>E9+C12</f>
        <v>9377</v>
      </c>
      <c r="D17" s="376"/>
      <c r="E17" s="377"/>
      <c r="F17" s="377"/>
      <c r="G17" s="378"/>
      <c r="J17" s="299">
        <v>3</v>
      </c>
      <c r="K17" s="192"/>
      <c r="L17" s="365"/>
      <c r="M17" s="365"/>
      <c r="N17" s="365"/>
      <c r="O17" s="366"/>
      <c r="R17" s="242">
        <v>3</v>
      </c>
      <c r="S17" s="192"/>
      <c r="T17" s="364"/>
      <c r="U17" s="365"/>
      <c r="V17" s="365"/>
      <c r="W17" s="366"/>
      <c r="Z17" s="242">
        <v>3</v>
      </c>
      <c r="AA17" s="246"/>
      <c r="AB17" s="364"/>
      <c r="AC17" s="365"/>
      <c r="AD17" s="365"/>
      <c r="AE17" s="366"/>
      <c r="AH17" s="242">
        <v>3</v>
      </c>
      <c r="AI17" s="246"/>
      <c r="AJ17" s="364"/>
      <c r="AK17" s="365"/>
      <c r="AL17" s="365"/>
      <c r="AM17" s="366"/>
    </row>
    <row r="18" spans="2:39" ht="39.950000000000003" customHeight="1">
      <c r="B18" s="242" t="s">
        <v>5592</v>
      </c>
      <c r="C18" s="192">
        <f>E10</f>
        <v>8566</v>
      </c>
      <c r="D18" s="364"/>
      <c r="E18" s="365"/>
      <c r="F18" s="365"/>
      <c r="G18" s="366"/>
      <c r="J18" s="299">
        <v>4</v>
      </c>
      <c r="K18" s="192"/>
      <c r="L18" s="364"/>
      <c r="M18" s="365"/>
      <c r="N18" s="365"/>
      <c r="O18" s="366"/>
      <c r="R18" s="242">
        <v>4</v>
      </c>
      <c r="S18" s="192"/>
      <c r="T18" s="373"/>
      <c r="U18" s="374"/>
      <c r="V18" s="374"/>
      <c r="W18" s="375"/>
      <c r="Z18" s="242">
        <v>4</v>
      </c>
      <c r="AA18" s="246"/>
      <c r="AB18" s="364"/>
      <c r="AC18" s="365"/>
      <c r="AD18" s="365"/>
      <c r="AE18" s="366"/>
      <c r="AH18" s="242">
        <v>4</v>
      </c>
      <c r="AI18" s="246"/>
      <c r="AJ18" s="364"/>
      <c r="AK18" s="365"/>
      <c r="AL18" s="365"/>
      <c r="AM18" s="366"/>
    </row>
    <row r="19" spans="2:39" ht="39.950000000000003" customHeight="1">
      <c r="B19" s="242" t="s">
        <v>5593</v>
      </c>
      <c r="C19" s="192">
        <f>E11</f>
        <v>9188</v>
      </c>
      <c r="D19" s="364"/>
      <c r="E19" s="365"/>
      <c r="F19" s="365"/>
      <c r="G19" s="366"/>
      <c r="J19" s="299">
        <v>5</v>
      </c>
      <c r="K19" s="192"/>
      <c r="L19" s="364"/>
      <c r="M19" s="365"/>
      <c r="N19" s="365"/>
      <c r="O19" s="366"/>
      <c r="R19" s="242">
        <v>5</v>
      </c>
      <c r="S19" s="192"/>
      <c r="T19" s="370"/>
      <c r="U19" s="371"/>
      <c r="V19" s="371"/>
      <c r="W19" s="372"/>
      <c r="Z19" s="242">
        <v>5</v>
      </c>
      <c r="AA19" s="246"/>
      <c r="AB19" s="364"/>
      <c r="AC19" s="365"/>
      <c r="AD19" s="365"/>
      <c r="AE19" s="366"/>
      <c r="AH19" s="242">
        <v>5</v>
      </c>
      <c r="AI19" s="246"/>
      <c r="AJ19" s="364"/>
      <c r="AK19" s="365"/>
      <c r="AL19" s="365"/>
      <c r="AM19" s="366"/>
    </row>
    <row r="20" spans="2:39" ht="39.950000000000003" customHeight="1">
      <c r="B20" s="242" t="s">
        <v>5594</v>
      </c>
      <c r="C20" s="192">
        <f>E12</f>
        <v>9188</v>
      </c>
      <c r="D20" s="364"/>
      <c r="E20" s="365"/>
      <c r="F20" s="365"/>
      <c r="G20" s="366"/>
      <c r="J20" s="299">
        <v>6</v>
      </c>
      <c r="K20" s="192"/>
      <c r="L20" s="367"/>
      <c r="M20" s="368"/>
      <c r="N20" s="368"/>
      <c r="O20" s="369"/>
      <c r="R20" s="242">
        <v>6</v>
      </c>
      <c r="S20" s="246"/>
      <c r="T20" s="364"/>
      <c r="U20" s="365"/>
      <c r="V20" s="365"/>
      <c r="W20" s="366"/>
      <c r="Z20" s="242">
        <v>6</v>
      </c>
      <c r="AA20" s="246"/>
      <c r="AB20" s="364"/>
      <c r="AC20" s="365"/>
      <c r="AD20" s="365"/>
      <c r="AE20" s="366"/>
      <c r="AH20" s="242">
        <v>6</v>
      </c>
      <c r="AI20" s="246"/>
      <c r="AJ20" s="364"/>
      <c r="AK20" s="365"/>
      <c r="AL20" s="365"/>
      <c r="AM20" s="366"/>
    </row>
    <row r="21" spans="2:39" ht="39.950000000000003" customHeight="1">
      <c r="B21" s="241" t="s">
        <v>5599</v>
      </c>
      <c r="C21" s="243">
        <f>C7</f>
        <v>2435</v>
      </c>
      <c r="D21" s="364"/>
      <c r="E21" s="365"/>
      <c r="F21" s="365"/>
      <c r="G21" s="366"/>
      <c r="J21" s="299">
        <v>7</v>
      </c>
      <c r="K21" s="243"/>
      <c r="L21" s="357"/>
      <c r="M21" s="358"/>
      <c r="N21" s="358"/>
      <c r="O21" s="359"/>
      <c r="R21" s="242">
        <v>7</v>
      </c>
      <c r="S21" s="213"/>
      <c r="T21" s="373"/>
      <c r="U21" s="374"/>
      <c r="V21" s="374"/>
      <c r="W21" s="375"/>
      <c r="Z21" s="242">
        <v>7</v>
      </c>
      <c r="AA21" s="246"/>
      <c r="AB21" s="364"/>
      <c r="AC21" s="365"/>
      <c r="AD21" s="365"/>
      <c r="AE21" s="366"/>
      <c r="AH21" s="242">
        <v>7</v>
      </c>
      <c r="AI21" s="246"/>
      <c r="AJ21" s="364"/>
      <c r="AK21" s="365"/>
      <c r="AL21" s="365"/>
      <c r="AM21" s="366"/>
    </row>
    <row r="22" spans="2:39" ht="39.950000000000003" customHeight="1">
      <c r="B22" s="241" t="s">
        <v>5600</v>
      </c>
      <c r="C22" s="243">
        <f>C21</f>
        <v>2435</v>
      </c>
      <c r="D22" s="364"/>
      <c r="E22" s="365"/>
      <c r="F22" s="365"/>
      <c r="G22" s="366"/>
      <c r="J22" s="299">
        <v>8</v>
      </c>
      <c r="K22" s="243"/>
      <c r="L22" s="357"/>
      <c r="M22" s="358"/>
      <c r="N22" s="358"/>
      <c r="O22" s="359"/>
      <c r="R22" s="242">
        <v>8</v>
      </c>
      <c r="S22" s="213"/>
      <c r="T22" s="373"/>
      <c r="U22" s="374"/>
      <c r="V22" s="374"/>
      <c r="W22" s="375"/>
      <c r="Z22" s="242">
        <v>8</v>
      </c>
      <c r="AA22" s="246"/>
      <c r="AB22" s="364"/>
      <c r="AC22" s="365"/>
      <c r="AD22" s="365"/>
      <c r="AE22" s="366"/>
      <c r="AH22" s="242">
        <v>8</v>
      </c>
      <c r="AI22" s="246"/>
      <c r="AJ22" s="364"/>
      <c r="AK22" s="365"/>
      <c r="AL22" s="365"/>
      <c r="AM22" s="366"/>
    </row>
    <row r="23" spans="2:39" ht="39.950000000000003" customHeight="1" thickBot="1">
      <c r="B23" s="241" t="s">
        <v>5601</v>
      </c>
      <c r="C23" s="245">
        <f>C21</f>
        <v>2435</v>
      </c>
      <c r="D23" s="379"/>
      <c r="E23" s="380"/>
      <c r="F23" s="380"/>
      <c r="G23" s="381"/>
      <c r="J23" s="299">
        <v>9</v>
      </c>
      <c r="K23" s="245"/>
      <c r="L23" s="382"/>
      <c r="M23" s="383"/>
      <c r="N23" s="383"/>
      <c r="O23" s="384"/>
      <c r="R23" s="244">
        <v>9</v>
      </c>
      <c r="S23" s="247"/>
      <c r="T23" s="385"/>
      <c r="U23" s="386"/>
      <c r="V23" s="386"/>
      <c r="W23" s="387"/>
      <c r="Z23" s="244">
        <v>9</v>
      </c>
      <c r="AA23" s="245"/>
      <c r="AB23" s="379"/>
      <c r="AC23" s="380"/>
      <c r="AD23" s="380"/>
      <c r="AE23" s="381"/>
      <c r="AH23" s="244">
        <v>9</v>
      </c>
      <c r="AI23" s="245"/>
      <c r="AJ23" s="379"/>
      <c r="AK23" s="380"/>
      <c r="AL23" s="380"/>
      <c r="AM23" s="381"/>
    </row>
    <row r="25" spans="2:39">
      <c r="J25" s="55" t="s">
        <v>4430</v>
      </c>
    </row>
    <row r="26" spans="2:39">
      <c r="J26" s="119"/>
      <c r="K26" s="345" t="s">
        <v>4431</v>
      </c>
      <c r="L26" s="346"/>
      <c r="M26" s="346"/>
      <c r="N26" s="346"/>
      <c r="O26" s="346"/>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60"/>
      <c r="D32" s="360"/>
      <c r="E32" s="360"/>
      <c r="F32" s="240"/>
      <c r="G32" s="331"/>
      <c r="H32" s="331"/>
      <c r="I32" s="331"/>
      <c r="J32" s="331"/>
      <c r="K32" s="240"/>
      <c r="L32" s="360"/>
      <c r="M32" s="360"/>
      <c r="N32" s="360"/>
    </row>
    <row r="33" spans="2:11">
      <c r="B33" s="239"/>
      <c r="C33" s="239"/>
      <c r="E33" s="326"/>
      <c r="F33" s="326"/>
      <c r="G33" s="180"/>
      <c r="H33" s="180"/>
      <c r="I33" s="326"/>
      <c r="J33" s="326"/>
      <c r="K33" s="326"/>
    </row>
  </sheetData>
  <mergeCells count="69">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14" activePane="bottomLeft" state="frozen"/>
      <selection activeCell="H42" sqref="H42"/>
      <selection pane="bottomLeft" activeCell="G11" sqref="G11"/>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8.5</v>
      </c>
    </row>
    <row r="5" spans="1:12" ht="18" customHeight="1">
      <c r="A5" s="201"/>
      <c r="B5" s="201" t="s">
        <v>76</v>
      </c>
      <c r="C5" s="202" t="s">
        <v>5263</v>
      </c>
      <c r="D5" s="333" t="s">
        <v>5124</v>
      </c>
      <c r="E5" s="333"/>
      <c r="F5" s="193">
        <v>44696</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44695</v>
      </c>
      <c r="G8" s="45"/>
      <c r="H8" s="10">
        <f>F8+7</f>
        <v>44702</v>
      </c>
      <c r="I8" s="11">
        <f t="shared" ref="I8:I10" ca="1" si="0">IF(ISBLANK(H8),"",H8-DATE(YEAR(NOW()),MONTH(NOW()),DAY(NOW())))</f>
        <v>6</v>
      </c>
      <c r="J8" s="12" t="str">
        <f ca="1">IF(I8="","",IF(I8&lt;0,"OVERDUE","NOT DUE"))</f>
        <v>NOT DUE</v>
      </c>
      <c r="K8" s="13" t="s">
        <v>26</v>
      </c>
      <c r="L8" s="50"/>
    </row>
    <row r="9" spans="1:12" ht="25.5">
      <c r="A9" s="7" t="s">
        <v>2538</v>
      </c>
      <c r="B9" s="7" t="s">
        <v>23</v>
      </c>
      <c r="C9" s="7" t="s">
        <v>27</v>
      </c>
      <c r="D9" s="7" t="s">
        <v>25</v>
      </c>
      <c r="E9" s="8">
        <v>43970</v>
      </c>
      <c r="F9" s="193">
        <v>44695</v>
      </c>
      <c r="G9" s="45"/>
      <c r="H9" s="10">
        <f>F9+7</f>
        <v>44702</v>
      </c>
      <c r="I9" s="11">
        <f t="shared" ca="1" si="0"/>
        <v>6</v>
      </c>
      <c r="J9" s="12" t="str">
        <f t="shared" ref="J9:J29" ca="1" si="1">IF(I9="","",IF(I9&lt;0,"OVERDUE","NOT DUE"))</f>
        <v>NOT DUE</v>
      </c>
      <c r="K9" s="13" t="s">
        <v>26</v>
      </c>
      <c r="L9" s="50"/>
    </row>
    <row r="10" spans="1:12" ht="25.5">
      <c r="A10" s="7" t="s">
        <v>2539</v>
      </c>
      <c r="B10" s="7" t="s">
        <v>23</v>
      </c>
      <c r="C10" s="13" t="s">
        <v>28</v>
      </c>
      <c r="D10" s="7" t="s">
        <v>25</v>
      </c>
      <c r="E10" s="8">
        <v>43970</v>
      </c>
      <c r="F10" s="193">
        <v>44695</v>
      </c>
      <c r="G10" s="45"/>
      <c r="H10" s="10">
        <f>F10+7</f>
        <v>44702</v>
      </c>
      <c r="I10" s="11">
        <f t="shared" ca="1" si="0"/>
        <v>6</v>
      </c>
      <c r="J10" s="12" t="str">
        <f t="shared" ca="1" si="1"/>
        <v>NOT DUE</v>
      </c>
      <c r="K10" s="13" t="s">
        <v>26</v>
      </c>
      <c r="L10" s="50"/>
    </row>
    <row r="11" spans="1:12" ht="25.5">
      <c r="A11" s="7" t="s">
        <v>2540</v>
      </c>
      <c r="B11" s="7" t="s">
        <v>23</v>
      </c>
      <c r="C11" s="7" t="s">
        <v>29</v>
      </c>
      <c r="D11" s="7" t="s">
        <v>25</v>
      </c>
      <c r="E11" s="8">
        <v>43970</v>
      </c>
      <c r="F11" s="193">
        <v>44695</v>
      </c>
      <c r="G11" s="45"/>
      <c r="H11" s="10">
        <f>F11+7</f>
        <v>44702</v>
      </c>
      <c r="I11" s="11">
        <f ca="1">IF(ISBLANK(H11),"",H11-DATE(YEAR(NOW()),MONTH(NOW()),DAY(NOW())))</f>
        <v>6</v>
      </c>
      <c r="J11" s="12" t="str">
        <f t="shared" ca="1" si="1"/>
        <v>NOT DUE</v>
      </c>
      <c r="K11" s="13" t="s">
        <v>26</v>
      </c>
      <c r="L11" s="50"/>
    </row>
    <row r="12" spans="1:12" ht="27" customHeight="1">
      <c r="A12" s="7" t="s">
        <v>2541</v>
      </c>
      <c r="B12" s="7" t="s">
        <v>30</v>
      </c>
      <c r="C12" s="7" t="s">
        <v>31</v>
      </c>
      <c r="D12" s="7" t="s">
        <v>25</v>
      </c>
      <c r="E12" s="8">
        <v>43970</v>
      </c>
      <c r="F12" s="193">
        <v>44695</v>
      </c>
      <c r="G12" s="45"/>
      <c r="H12" s="10">
        <f>F12+7</f>
        <v>44702</v>
      </c>
      <c r="I12" s="11">
        <f t="shared" ref="I12:I28" ca="1" si="2">IF(ISBLANK(H12),"",H12-DATE(YEAR(NOW()),MONTH(NOW()),DAY(NOW())))</f>
        <v>6</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19</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19</v>
      </c>
      <c r="J14" s="12" t="str">
        <f t="shared" ca="1" si="1"/>
        <v>NOT DUE</v>
      </c>
      <c r="K14" s="15" t="s">
        <v>35</v>
      </c>
      <c r="L14" s="50"/>
    </row>
    <row r="15" spans="1:12" ht="25.5">
      <c r="A15" s="7" t="s">
        <v>2544</v>
      </c>
      <c r="B15" s="7" t="s">
        <v>36</v>
      </c>
      <c r="C15" s="7" t="s">
        <v>37</v>
      </c>
      <c r="D15" s="7" t="s">
        <v>3</v>
      </c>
      <c r="E15" s="8">
        <v>43970</v>
      </c>
      <c r="F15" s="8">
        <v>44677</v>
      </c>
      <c r="G15" s="45"/>
      <c r="H15" s="10">
        <f>F15+180</f>
        <v>44857</v>
      </c>
      <c r="I15" s="11">
        <f t="shared" ca="1" si="2"/>
        <v>161</v>
      </c>
      <c r="J15" s="12" t="str">
        <f t="shared" ca="1" si="1"/>
        <v>NOT DUE</v>
      </c>
      <c r="K15" s="13" t="s">
        <v>38</v>
      </c>
      <c r="L15" s="50"/>
    </row>
    <row r="16" spans="1:12" ht="25.5">
      <c r="A16" s="7" t="s">
        <v>2545</v>
      </c>
      <c r="B16" s="7" t="s">
        <v>36</v>
      </c>
      <c r="C16" s="7" t="s">
        <v>39</v>
      </c>
      <c r="D16" s="7" t="s">
        <v>3</v>
      </c>
      <c r="E16" s="8">
        <v>43970</v>
      </c>
      <c r="F16" s="8">
        <v>44677</v>
      </c>
      <c r="G16" s="45"/>
      <c r="H16" s="10">
        <f t="shared" ref="H16" si="3">F16+180</f>
        <v>44857</v>
      </c>
      <c r="I16" s="11">
        <f t="shared" ca="1" si="2"/>
        <v>161</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44716.479166666664</v>
      </c>
      <c r="I17" s="18">
        <f t="shared" ref="I17:I24" si="4">D17-($F$4-G17)</f>
        <v>491.5</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44716.479166666664</v>
      </c>
      <c r="I18" s="18">
        <f t="shared" si="4"/>
        <v>491.5</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44737.3125</v>
      </c>
      <c r="I19" s="18">
        <f t="shared" si="4"/>
        <v>991.5</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44737.3125</v>
      </c>
      <c r="I20" s="18">
        <f t="shared" si="4"/>
        <v>991.5</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44737.3125</v>
      </c>
      <c r="I21" s="18">
        <f t="shared" si="4"/>
        <v>991.5</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44737.3125</v>
      </c>
      <c r="I22" s="18">
        <f t="shared" si="4"/>
        <v>991.5</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44737.3125</v>
      </c>
      <c r="I23" s="18">
        <f t="shared" si="4"/>
        <v>991.5</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44758.145833333336</v>
      </c>
      <c r="I24" s="18">
        <f t="shared" si="4"/>
        <v>1491.5</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4</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19</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19</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19</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1610</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zoomScale="85" zoomScaleNormal="85" workbookViewId="0">
      <selection activeCell="F9" sqref="F9"/>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44696</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44666</v>
      </c>
      <c r="G8" s="45"/>
      <c r="H8" s="10">
        <f t="shared" ref="H8:H21" si="0">F8+180</f>
        <v>44846</v>
      </c>
      <c r="I8" s="11">
        <f t="shared" ref="I8:I21" ca="1" si="1">IF(ISBLANK(H8),"",H8-DATE(YEAR(NOW()),MONTH(NOW()),DAY(NOW())))</f>
        <v>150</v>
      </c>
      <c r="J8" s="12" t="str">
        <f t="shared" ref="J8:J21" ca="1" si="2">IF(I8="","",IF(I8&lt;0,"OVERDUE","NOT DUE"))</f>
        <v>NOT DUE</v>
      </c>
      <c r="K8" s="166" t="s">
        <v>4504</v>
      </c>
      <c r="L8" s="50"/>
    </row>
    <row r="9" spans="1:12" ht="25.5">
      <c r="A9" s="7" t="s">
        <v>4505</v>
      </c>
      <c r="B9" s="7" t="s">
        <v>4502</v>
      </c>
      <c r="C9" s="7" t="s">
        <v>4506</v>
      </c>
      <c r="D9" s="7" t="s">
        <v>3</v>
      </c>
      <c r="E9" s="8">
        <v>43970</v>
      </c>
      <c r="F9" s="293">
        <v>44666</v>
      </c>
      <c r="G9" s="45"/>
      <c r="H9" s="10">
        <f t="shared" si="0"/>
        <v>44846</v>
      </c>
      <c r="I9" s="11">
        <f t="shared" ca="1" si="1"/>
        <v>150</v>
      </c>
      <c r="J9" s="12" t="str">
        <f t="shared" ca="1" si="2"/>
        <v>NOT DUE</v>
      </c>
      <c r="K9" s="166" t="s">
        <v>4507</v>
      </c>
      <c r="L9" s="50"/>
    </row>
    <row r="10" spans="1:12" ht="25.5">
      <c r="A10" s="7" t="s">
        <v>4508</v>
      </c>
      <c r="B10" s="7" t="s">
        <v>4502</v>
      </c>
      <c r="C10" s="13" t="s">
        <v>4509</v>
      </c>
      <c r="D10" s="7" t="s">
        <v>3</v>
      </c>
      <c r="E10" s="8">
        <v>43970</v>
      </c>
      <c r="F10" s="293">
        <v>44666</v>
      </c>
      <c r="G10" s="45"/>
      <c r="H10" s="10">
        <f t="shared" si="0"/>
        <v>44846</v>
      </c>
      <c r="I10" s="11">
        <f t="shared" ca="1" si="1"/>
        <v>150</v>
      </c>
      <c r="J10" s="12" t="str">
        <f t="shared" ca="1" si="2"/>
        <v>NOT DUE</v>
      </c>
      <c r="K10" s="166" t="s">
        <v>4510</v>
      </c>
      <c r="L10" s="50"/>
    </row>
    <row r="11" spans="1:12" ht="25.5">
      <c r="A11" s="7" t="s">
        <v>4511</v>
      </c>
      <c r="B11" s="7" t="s">
        <v>4502</v>
      </c>
      <c r="C11" s="13" t="s">
        <v>4512</v>
      </c>
      <c r="D11" s="7" t="s">
        <v>3</v>
      </c>
      <c r="E11" s="8">
        <v>43970</v>
      </c>
      <c r="F11" s="293">
        <v>44666</v>
      </c>
      <c r="G11" s="45"/>
      <c r="H11" s="10">
        <f t="shared" si="0"/>
        <v>44846</v>
      </c>
      <c r="I11" s="11">
        <f t="shared" ca="1" si="1"/>
        <v>150</v>
      </c>
      <c r="J11" s="12" t="str">
        <f t="shared" ca="1" si="2"/>
        <v>NOT DUE</v>
      </c>
      <c r="K11" s="166" t="s">
        <v>4513</v>
      </c>
      <c r="L11" s="50"/>
    </row>
    <row r="12" spans="1:12" ht="25.5">
      <c r="A12" s="7" t="s">
        <v>4514</v>
      </c>
      <c r="B12" s="7" t="s">
        <v>4502</v>
      </c>
      <c r="C12" s="13" t="s">
        <v>4515</v>
      </c>
      <c r="D12" s="7" t="s">
        <v>3</v>
      </c>
      <c r="E12" s="8">
        <v>43970</v>
      </c>
      <c r="F12" s="293">
        <v>44666</v>
      </c>
      <c r="G12" s="45"/>
      <c r="H12" s="10">
        <f t="shared" si="0"/>
        <v>44846</v>
      </c>
      <c r="I12" s="11">
        <f t="shared" ca="1" si="1"/>
        <v>150</v>
      </c>
      <c r="J12" s="12" t="str">
        <f t="shared" ca="1" si="2"/>
        <v>NOT DUE</v>
      </c>
      <c r="K12" s="166" t="s">
        <v>4516</v>
      </c>
      <c r="L12" s="50"/>
    </row>
    <row r="13" spans="1:12" ht="25.5">
      <c r="A13" s="7" t="s">
        <v>4517</v>
      </c>
      <c r="B13" s="7" t="s">
        <v>4502</v>
      </c>
      <c r="C13" s="13" t="s">
        <v>4518</v>
      </c>
      <c r="D13" s="7" t="s">
        <v>3</v>
      </c>
      <c r="E13" s="8">
        <v>43970</v>
      </c>
      <c r="F13" s="293">
        <v>44666</v>
      </c>
      <c r="G13" s="45"/>
      <c r="H13" s="10">
        <f t="shared" si="0"/>
        <v>44846</v>
      </c>
      <c r="I13" s="11">
        <f t="shared" ca="1" si="1"/>
        <v>150</v>
      </c>
      <c r="J13" s="12" t="str">
        <f t="shared" ca="1" si="2"/>
        <v>NOT DUE</v>
      </c>
      <c r="K13" s="166" t="s">
        <v>4519</v>
      </c>
      <c r="L13" s="50"/>
    </row>
    <row r="14" spans="1:12" ht="24">
      <c r="A14" s="7" t="s">
        <v>4520</v>
      </c>
      <c r="B14" s="7" t="s">
        <v>4502</v>
      </c>
      <c r="C14" s="13" t="s">
        <v>4521</v>
      </c>
      <c r="D14" s="7" t="s">
        <v>3</v>
      </c>
      <c r="E14" s="8">
        <v>43970</v>
      </c>
      <c r="F14" s="8">
        <v>44559</v>
      </c>
      <c r="G14" s="45"/>
      <c r="H14" s="10">
        <f t="shared" si="0"/>
        <v>44739</v>
      </c>
      <c r="I14" s="14">
        <f t="shared" ca="1" si="1"/>
        <v>43</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43</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43</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43</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43</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43</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43</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43</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topLeftCell="A34" zoomScale="85" zoomScaleNormal="85" workbookViewId="0">
      <selection activeCell="F8" sqref="F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10500</v>
      </c>
    </row>
    <row r="5" spans="1:12" ht="18" customHeight="1">
      <c r="A5" s="205"/>
      <c r="B5" s="205"/>
      <c r="C5" s="206"/>
      <c r="D5" s="333" t="s">
        <v>5124</v>
      </c>
      <c r="E5" s="333"/>
      <c r="F5" s="117">
        <v>44696</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1100</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1100</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1100</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1100</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1100</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1100</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1100</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1100</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1100</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1100</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1100</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1100</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1100</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1100</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1100</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1100</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1100</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1100</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1100</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1100</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1100</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1100</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1100</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1100</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1100</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1100</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1100</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1100</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1100</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1100</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1100</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1100</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1100</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1100</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1100</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1100</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1100</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1100</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1100</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1100</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1100</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1100</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1100</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1100</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1100</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1100</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1100</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1100</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1100</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1100</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1100</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1100</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1100</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1100</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1100</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1100</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1100</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1100</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1100</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1100</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1100</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1100</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1100</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1100</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1100</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1100</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1100</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1100</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1100</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1100</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1100</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1100</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1100</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1100</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1100</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1100</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1100</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1100</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1100</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1100</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1100</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1100</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1100</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1100</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1100</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1100</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1100</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1100</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1100</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1100</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1100</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1100</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zoomScaleNormal="100" workbookViewId="0">
      <selection activeCell="F5" sqref="F5"/>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35</v>
      </c>
    </row>
    <row r="5" spans="1:12" ht="18" customHeight="1">
      <c r="A5" s="332" t="s">
        <v>77</v>
      </c>
      <c r="B5" s="332"/>
      <c r="C5" s="30" t="s">
        <v>4969</v>
      </c>
      <c r="D5" s="333" t="s">
        <v>5124</v>
      </c>
      <c r="E5" s="333"/>
      <c r="F5" s="193">
        <v>44696</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44688</v>
      </c>
      <c r="G8" s="86"/>
      <c r="H8" s="10">
        <f>F8+30</f>
        <v>44718</v>
      </c>
      <c r="I8" s="11">
        <f t="shared" ref="I8:I15" ca="1" si="0">IF(ISBLANK(H8),"",H8-DATE(YEAR(NOW()),MONTH(NOW()),DAY(NOW())))</f>
        <v>22</v>
      </c>
      <c r="J8" s="12" t="str">
        <f t="shared" ref="J8:J20" ca="1" si="1">IF(I8="","",IF(I8&lt;0,"OVERDUE","NOT DUE"))</f>
        <v>NOT DUE</v>
      </c>
      <c r="K8" s="24" t="s">
        <v>4973</v>
      </c>
      <c r="L8" s="24"/>
    </row>
    <row r="9" spans="1:12" ht="25.5">
      <c r="A9" s="283" t="s">
        <v>5127</v>
      </c>
      <c r="B9" s="24" t="s">
        <v>4970</v>
      </c>
      <c r="C9" s="24" t="s">
        <v>4974</v>
      </c>
      <c r="D9" s="32" t="s">
        <v>4972</v>
      </c>
      <c r="E9" s="8">
        <v>43970</v>
      </c>
      <c r="F9" s="293">
        <v>44688</v>
      </c>
      <c r="G9" s="86"/>
      <c r="H9" s="10">
        <f>F9+30</f>
        <v>44718</v>
      </c>
      <c r="I9" s="11">
        <f t="shared" ca="1" si="0"/>
        <v>22</v>
      </c>
      <c r="J9" s="12" t="str">
        <f t="shared" ca="1" si="1"/>
        <v>NOT DUE</v>
      </c>
      <c r="K9" s="24" t="s">
        <v>4975</v>
      </c>
      <c r="L9" s="15"/>
    </row>
    <row r="10" spans="1:12">
      <c r="A10" s="283" t="s">
        <v>5128</v>
      </c>
      <c r="B10" s="24" t="s">
        <v>4976</v>
      </c>
      <c r="C10" s="24" t="s">
        <v>2252</v>
      </c>
      <c r="D10" s="32" t="s">
        <v>4972</v>
      </c>
      <c r="E10" s="8">
        <v>43970</v>
      </c>
      <c r="F10" s="293">
        <v>44688</v>
      </c>
      <c r="G10" s="86"/>
      <c r="H10" s="10">
        <f>F10+30</f>
        <v>44718</v>
      </c>
      <c r="I10" s="11">
        <f ca="1">IF(ISBLANK(H10),"",H10-DATE(YEAR(NOW()),MONTH(NOW()),DAY(NOW())))</f>
        <v>22</v>
      </c>
      <c r="J10" s="12" t="str">
        <f ca="1">IF(I10="","",IF(I10&lt;0,"OVERDUE","NOT DUE"))</f>
        <v>NOT DUE</v>
      </c>
      <c r="K10" s="24" t="s">
        <v>4977</v>
      </c>
      <c r="L10" s="15"/>
    </row>
    <row r="11" spans="1:12">
      <c r="A11" s="283" t="s">
        <v>5129</v>
      </c>
      <c r="B11" s="24" t="s">
        <v>4978</v>
      </c>
      <c r="C11" s="24" t="s">
        <v>2252</v>
      </c>
      <c r="D11" s="32" t="s">
        <v>4972</v>
      </c>
      <c r="E11" s="8">
        <v>43970</v>
      </c>
      <c r="F11" s="293">
        <v>44688</v>
      </c>
      <c r="G11" s="86"/>
      <c r="H11" s="10">
        <f>F11+30</f>
        <v>44718</v>
      </c>
      <c r="I11" s="11">
        <f ca="1">IF(ISBLANK(H11),"",H11-DATE(YEAR(NOW()),MONTH(NOW()),DAY(NOW())))</f>
        <v>22</v>
      </c>
      <c r="J11" s="12" t="str">
        <f ca="1">IF(I11="","",IF(I11&lt;0,"OVERDUE","NOT DUE"))</f>
        <v>NOT DUE</v>
      </c>
      <c r="K11" s="24" t="s">
        <v>4977</v>
      </c>
      <c r="L11" s="15"/>
    </row>
    <row r="12" spans="1:12">
      <c r="A12" s="283" t="s">
        <v>5130</v>
      </c>
      <c r="B12" s="24" t="s">
        <v>4979</v>
      </c>
      <c r="C12" s="24" t="s">
        <v>4980</v>
      </c>
      <c r="D12" s="32" t="s">
        <v>4972</v>
      </c>
      <c r="E12" s="8">
        <v>43970</v>
      </c>
      <c r="F12" s="293">
        <v>44688</v>
      </c>
      <c r="G12" s="86"/>
      <c r="H12" s="10">
        <f>F12+30</f>
        <v>44718</v>
      </c>
      <c r="I12" s="11">
        <f ca="1">IF(ISBLANK(H12),"",H12-DATE(YEAR(NOW()),MONTH(NOW()),DAY(NOW())))</f>
        <v>22</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280</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93</v>
      </c>
      <c r="J14" s="12" t="str">
        <f t="shared" ca="1" si="1"/>
        <v>NOT DUE</v>
      </c>
      <c r="K14" s="24" t="s">
        <v>4988</v>
      </c>
      <c r="L14" s="15"/>
    </row>
    <row r="15" spans="1:12" ht="26.25" customHeight="1">
      <c r="A15" s="283" t="s">
        <v>5133</v>
      </c>
      <c r="B15" s="24" t="s">
        <v>4989</v>
      </c>
      <c r="C15" s="24" t="s">
        <v>4990</v>
      </c>
      <c r="D15" s="32" t="s">
        <v>4972</v>
      </c>
      <c r="E15" s="8">
        <v>43970</v>
      </c>
      <c r="F15" s="293">
        <v>44688</v>
      </c>
      <c r="G15" s="86"/>
      <c r="H15" s="10">
        <f>F15+30</f>
        <v>44718</v>
      </c>
      <c r="I15" s="11">
        <f t="shared" ca="1" si="0"/>
        <v>22</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45527.875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45527.875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45527.875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45527.875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5</v>
      </c>
      <c r="J20" s="12" t="str">
        <f t="shared" ca="1" si="1"/>
        <v>NOT DUE</v>
      </c>
      <c r="K20" s="24"/>
      <c r="L20" s="15"/>
    </row>
    <row r="21" spans="1:12" ht="26.25" customHeight="1">
      <c r="A21" s="283" t="s">
        <v>5139</v>
      </c>
      <c r="B21" s="24" t="s">
        <v>5002</v>
      </c>
      <c r="C21" s="24" t="s">
        <v>5003</v>
      </c>
      <c r="D21" s="32" t="s">
        <v>4972</v>
      </c>
      <c r="E21" s="8">
        <v>43970</v>
      </c>
      <c r="F21" s="293">
        <v>44688</v>
      </c>
      <c r="G21" s="86"/>
      <c r="H21" s="10">
        <f>F21+30</f>
        <v>44718</v>
      </c>
      <c r="I21" s="11">
        <f ca="1">IF(ISBLANK(H21),"",H21-DATE(YEAR(NOW()),MONTH(NOW()),DAY(NOW())))</f>
        <v>22</v>
      </c>
      <c r="J21" s="12" t="str">
        <f ca="1">IF(I21="","",IF(I21&lt;0,"OVERDUE","NOT DUE"))</f>
        <v>NOT DUE</v>
      </c>
      <c r="K21" s="24" t="s">
        <v>5004</v>
      </c>
      <c r="L21" s="15"/>
    </row>
    <row r="22" spans="1:12" ht="26.25" customHeight="1">
      <c r="A22" s="283" t="s">
        <v>5140</v>
      </c>
      <c r="B22" s="24" t="s">
        <v>5002</v>
      </c>
      <c r="C22" s="24" t="s">
        <v>5005</v>
      </c>
      <c r="D22" s="32" t="s">
        <v>4972</v>
      </c>
      <c r="E22" s="8">
        <v>43970</v>
      </c>
      <c r="F22" s="293">
        <v>44688</v>
      </c>
      <c r="G22" s="86"/>
      <c r="H22" s="10">
        <f>F22+30</f>
        <v>44718</v>
      </c>
      <c r="I22" s="11">
        <f ca="1">IF(ISBLANK(H22),"",H22-DATE(YEAR(NOW()),MONTH(NOW()),DAY(NOW())))</f>
        <v>22</v>
      </c>
      <c r="J22" s="12" t="str">
        <f ca="1">IF(I22="","",IF(I22&lt;0,"OVERDUE","NOT DUE"))</f>
        <v>NOT DUE</v>
      </c>
      <c r="K22" s="24" t="s">
        <v>5006</v>
      </c>
      <c r="L22" s="15"/>
    </row>
    <row r="23" spans="1:12" ht="26.25" customHeight="1">
      <c r="A23" s="283" t="s">
        <v>5141</v>
      </c>
      <c r="B23" s="24" t="s">
        <v>5007</v>
      </c>
      <c r="C23" s="24" t="s">
        <v>4990</v>
      </c>
      <c r="D23" s="32" t="s">
        <v>4972</v>
      </c>
      <c r="E23" s="8">
        <v>43970</v>
      </c>
      <c r="F23" s="293">
        <v>44688</v>
      </c>
      <c r="G23" s="86"/>
      <c r="H23" s="10">
        <f>F23+30</f>
        <v>44718</v>
      </c>
      <c r="I23" s="11">
        <f t="shared" ref="I23" ca="1" si="8">IF(ISBLANK(H23),"",H23-DATE(YEAR(NOW()),MONTH(NOW()),DAY(NOW())))</f>
        <v>22</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45527.875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45527.875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45527.875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45527.875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5</v>
      </c>
      <c r="J28" s="12" t="str">
        <f t="shared" ca="1" si="12"/>
        <v>NOT DUE</v>
      </c>
      <c r="K28" s="24"/>
      <c r="L28" s="15"/>
    </row>
    <row r="29" spans="1:12" ht="26.25" customHeight="1">
      <c r="A29" s="224" t="s">
        <v>5147</v>
      </c>
      <c r="B29" s="24" t="s">
        <v>5012</v>
      </c>
      <c r="C29" s="24" t="s">
        <v>5013</v>
      </c>
      <c r="D29" s="32" t="s">
        <v>4984</v>
      </c>
      <c r="E29" s="8">
        <v>43970</v>
      </c>
      <c r="F29" s="8">
        <v>44670</v>
      </c>
      <c r="G29" s="86"/>
      <c r="H29" s="10">
        <f t="shared" ref="H29:H30" si="15">F29+365</f>
        <v>45035</v>
      </c>
      <c r="I29" s="11">
        <f t="shared" ca="1" si="14"/>
        <v>339</v>
      </c>
      <c r="J29" s="12" t="str">
        <f t="shared" ca="1" si="12"/>
        <v>NOT DUE</v>
      </c>
      <c r="K29" s="24"/>
      <c r="L29" s="15"/>
    </row>
    <row r="30" spans="1:12" ht="26.25" customHeight="1">
      <c r="A30" s="224" t="s">
        <v>5148</v>
      </c>
      <c r="B30" s="24" t="s">
        <v>5012</v>
      </c>
      <c r="C30" s="24" t="s">
        <v>5014</v>
      </c>
      <c r="D30" s="32" t="s">
        <v>4984</v>
      </c>
      <c r="E30" s="8">
        <v>43970</v>
      </c>
      <c r="F30" s="293">
        <v>44670</v>
      </c>
      <c r="G30" s="86"/>
      <c r="H30" s="10">
        <f t="shared" si="15"/>
        <v>45035</v>
      </c>
      <c r="I30" s="11">
        <f t="shared" ca="1" si="14"/>
        <v>339</v>
      </c>
      <c r="J30" s="12" t="str">
        <f t="shared" ca="1" si="12"/>
        <v>NOT DUE</v>
      </c>
      <c r="K30" s="24" t="s">
        <v>5015</v>
      </c>
      <c r="L30" s="15"/>
    </row>
    <row r="31" spans="1:12" ht="26.25" customHeight="1">
      <c r="A31" s="283" t="s">
        <v>5149</v>
      </c>
      <c r="B31" s="24" t="s">
        <v>5016</v>
      </c>
      <c r="C31" s="24" t="s">
        <v>544</v>
      </c>
      <c r="D31" s="32" t="s">
        <v>4972</v>
      </c>
      <c r="E31" s="8">
        <v>43970</v>
      </c>
      <c r="F31" s="293">
        <v>44688</v>
      </c>
      <c r="G31" s="86"/>
      <c r="H31" s="10">
        <f>F31+30</f>
        <v>44718</v>
      </c>
      <c r="I31" s="11">
        <f t="shared" ca="1" si="14"/>
        <v>22</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45527.875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5</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120</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120</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120</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44902.875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44902.875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44902.875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44902.875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120</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120</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5</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45527.875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44688</v>
      </c>
      <c r="G45" s="86"/>
      <c r="H45" s="10">
        <f>F45+30</f>
        <v>44718</v>
      </c>
      <c r="I45" s="11">
        <f t="shared" ref="I45" ca="1" si="26">IF(ISBLANK(H45),"",H45-DATE(YEAR(NOW()),MONTH(NOW()),DAY(NOW())))</f>
        <v>22</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45527.875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45527.875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45527.875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45527.875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5</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308</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4</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4</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120</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120</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120</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120</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120</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120</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120</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120</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5</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5</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280</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280</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5</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1100</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1099</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A4:B4"/>
    <mergeCell ref="D4:E4"/>
    <mergeCell ref="A5:B5"/>
    <mergeCell ref="B70:J70"/>
    <mergeCell ref="A1:B1"/>
    <mergeCell ref="D1:E1"/>
    <mergeCell ref="A2:B2"/>
    <mergeCell ref="D2:E2"/>
    <mergeCell ref="A3:B3"/>
    <mergeCell ref="D3:E3"/>
    <mergeCell ref="E76:G76"/>
    <mergeCell ref="I76:K76"/>
    <mergeCell ref="E77:G77"/>
    <mergeCell ref="I77:K77"/>
    <mergeCell ref="D5:E5"/>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workbookViewId="0">
      <selection sqref="A1:C1"/>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60"/>
      <c r="D18" s="360"/>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32" activePane="bottomRight" state="frozen"/>
      <selection activeCell="A4" sqref="A4"/>
      <selection pane="topRight" activeCell="E4" sqref="E4"/>
      <selection pane="bottomLeft" activeCell="A5" sqref="A5"/>
      <selection pane="bottomRight" activeCell="D225" sqref="D225:D235"/>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7" t="s">
        <v>3636</v>
      </c>
      <c r="H2" s="397"/>
      <c r="I2" s="397"/>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638</v>
      </c>
      <c r="E214" s="102"/>
    </row>
    <row r="215" spans="1:5">
      <c r="A215" s="392"/>
      <c r="B215" s="12"/>
      <c r="C215" s="12" t="s">
        <v>3634</v>
      </c>
      <c r="D215" s="311">
        <v>638</v>
      </c>
      <c r="E215" s="103"/>
    </row>
    <row r="216" spans="1:5">
      <c r="A216" s="392"/>
      <c r="B216" s="12"/>
      <c r="C216" s="32" t="s">
        <v>3639</v>
      </c>
      <c r="D216" s="311">
        <v>638</v>
      </c>
      <c r="E216" s="103"/>
    </row>
    <row r="217" spans="1:5">
      <c r="A217" s="392"/>
      <c r="B217" s="12"/>
      <c r="C217" s="12" t="s">
        <v>3626</v>
      </c>
      <c r="D217" s="311">
        <v>638</v>
      </c>
      <c r="E217" s="103"/>
    </row>
    <row r="218" spans="1:5">
      <c r="A218" s="392"/>
      <c r="B218" s="12"/>
      <c r="C218" s="12" t="s">
        <v>3627</v>
      </c>
      <c r="D218" s="311">
        <v>638</v>
      </c>
      <c r="E218" s="103"/>
    </row>
    <row r="219" spans="1:5">
      <c r="A219" s="392"/>
      <c r="B219" s="12"/>
      <c r="C219" s="12" t="s">
        <v>3628</v>
      </c>
      <c r="D219" s="311">
        <v>638</v>
      </c>
      <c r="E219" s="103"/>
    </row>
    <row r="220" spans="1:5">
      <c r="A220" s="392"/>
      <c r="B220" s="12"/>
      <c r="C220" s="12" t="s">
        <v>3629</v>
      </c>
      <c r="D220" s="311">
        <v>638</v>
      </c>
      <c r="E220" s="103"/>
    </row>
    <row r="221" spans="1:5">
      <c r="A221" s="392"/>
      <c r="B221" s="12"/>
      <c r="C221" s="12" t="s">
        <v>3631</v>
      </c>
      <c r="D221" s="311">
        <v>638</v>
      </c>
      <c r="E221" s="103"/>
    </row>
    <row r="222" spans="1:5">
      <c r="A222" s="392"/>
      <c r="B222" s="12"/>
      <c r="C222" s="12" t="s">
        <v>3632</v>
      </c>
      <c r="D222" s="311">
        <v>638</v>
      </c>
      <c r="E222" s="103"/>
    </row>
    <row r="223" spans="1:5">
      <c r="A223" s="392"/>
      <c r="B223" s="12"/>
      <c r="C223" s="12" t="s">
        <v>3633</v>
      </c>
      <c r="D223" s="311">
        <v>638</v>
      </c>
      <c r="E223" s="103"/>
    </row>
    <row r="224" spans="1:5" ht="15.75" thickBot="1">
      <c r="A224" s="393"/>
      <c r="B224" s="96"/>
      <c r="C224" s="96" t="s">
        <v>3629</v>
      </c>
      <c r="D224" s="311">
        <v>638</v>
      </c>
      <c r="E224" s="104"/>
    </row>
    <row r="225" spans="1:5">
      <c r="A225" s="391">
        <v>21</v>
      </c>
      <c r="B225" s="95"/>
      <c r="C225" s="95" t="s">
        <v>3630</v>
      </c>
      <c r="D225" s="311">
        <v>2226</v>
      </c>
      <c r="E225" s="102"/>
    </row>
    <row r="226" spans="1:5">
      <c r="A226" s="392"/>
      <c r="B226" s="12"/>
      <c r="C226" s="12" t="s">
        <v>3634</v>
      </c>
      <c r="D226" s="311">
        <v>2226</v>
      </c>
      <c r="E226" s="103"/>
    </row>
    <row r="227" spans="1:5">
      <c r="A227" s="392"/>
      <c r="B227" s="12"/>
      <c r="C227" s="32" t="s">
        <v>3639</v>
      </c>
      <c r="D227" s="311">
        <v>2226</v>
      </c>
      <c r="E227" s="103"/>
    </row>
    <row r="228" spans="1:5">
      <c r="A228" s="392"/>
      <c r="B228" s="12"/>
      <c r="C228" s="12" t="s">
        <v>3626</v>
      </c>
      <c r="D228" s="311">
        <v>2226</v>
      </c>
      <c r="E228" s="103"/>
    </row>
    <row r="229" spans="1:5">
      <c r="A229" s="392"/>
      <c r="B229" s="12"/>
      <c r="C229" s="12" t="s">
        <v>3627</v>
      </c>
      <c r="D229" s="311">
        <v>2226</v>
      </c>
      <c r="E229" s="103"/>
    </row>
    <row r="230" spans="1:5">
      <c r="A230" s="392"/>
      <c r="B230" s="12"/>
      <c r="C230" s="12" t="s">
        <v>3628</v>
      </c>
      <c r="D230" s="311">
        <v>2226</v>
      </c>
      <c r="E230" s="103"/>
    </row>
    <row r="231" spans="1:5">
      <c r="A231" s="392"/>
      <c r="B231" s="12"/>
      <c r="C231" s="12" t="s">
        <v>3629</v>
      </c>
      <c r="D231" s="311">
        <v>2226</v>
      </c>
      <c r="E231" s="103"/>
    </row>
    <row r="232" spans="1:5">
      <c r="A232" s="392"/>
      <c r="B232" s="12"/>
      <c r="C232" s="12" t="s">
        <v>3631</v>
      </c>
      <c r="D232" s="311">
        <v>2226</v>
      </c>
      <c r="E232" s="103"/>
    </row>
    <row r="233" spans="1:5">
      <c r="A233" s="392"/>
      <c r="B233" s="12"/>
      <c r="C233" s="12" t="s">
        <v>3632</v>
      </c>
      <c r="D233" s="311">
        <v>2226</v>
      </c>
      <c r="E233" s="103"/>
    </row>
    <row r="234" spans="1:5">
      <c r="A234" s="392"/>
      <c r="B234" s="12"/>
      <c r="C234" s="12" t="s">
        <v>3633</v>
      </c>
      <c r="D234" s="311">
        <v>2226</v>
      </c>
      <c r="E234" s="103"/>
    </row>
    <row r="235" spans="1:5" ht="15.75" thickBot="1">
      <c r="A235" s="393"/>
      <c r="B235" s="96"/>
      <c r="C235" s="96" t="s">
        <v>3629</v>
      </c>
      <c r="D235" s="311">
        <v>2226</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638</v>
      </c>
      <c r="E247" s="102"/>
    </row>
    <row r="248" spans="1:5">
      <c r="A248" s="392"/>
      <c r="B248" s="12"/>
      <c r="C248" s="12" t="s">
        <v>3634</v>
      </c>
      <c r="D248" s="311">
        <v>638</v>
      </c>
      <c r="E248" s="103"/>
    </row>
    <row r="249" spans="1:5">
      <c r="A249" s="392"/>
      <c r="B249" s="12"/>
      <c r="C249" s="32" t="s">
        <v>3639</v>
      </c>
      <c r="D249" s="311">
        <v>638</v>
      </c>
      <c r="E249" s="103"/>
    </row>
    <row r="250" spans="1:5">
      <c r="A250" s="392"/>
      <c r="B250" s="12"/>
      <c r="C250" s="12" t="s">
        <v>3626</v>
      </c>
      <c r="D250" s="311">
        <v>638</v>
      </c>
      <c r="E250" s="103"/>
    </row>
    <row r="251" spans="1:5">
      <c r="A251" s="392"/>
      <c r="B251" s="12"/>
      <c r="C251" s="12" t="s">
        <v>3627</v>
      </c>
      <c r="D251" s="311">
        <v>638</v>
      </c>
      <c r="E251" s="103"/>
    </row>
    <row r="252" spans="1:5">
      <c r="A252" s="392"/>
      <c r="B252" s="12"/>
      <c r="C252" s="12" t="s">
        <v>3628</v>
      </c>
      <c r="D252" s="311">
        <v>638</v>
      </c>
      <c r="E252" s="103"/>
    </row>
    <row r="253" spans="1:5">
      <c r="A253" s="392"/>
      <c r="B253" s="12"/>
      <c r="C253" s="12" t="s">
        <v>3629</v>
      </c>
      <c r="D253" s="311">
        <v>638</v>
      </c>
      <c r="E253" s="103"/>
    </row>
    <row r="254" spans="1:5">
      <c r="A254" s="392"/>
      <c r="B254" s="12"/>
      <c r="C254" s="12" t="s">
        <v>3631</v>
      </c>
      <c r="D254" s="311">
        <v>638</v>
      </c>
      <c r="E254" s="103"/>
    </row>
    <row r="255" spans="1:5">
      <c r="A255" s="392"/>
      <c r="B255" s="12"/>
      <c r="C255" s="12" t="s">
        <v>3632</v>
      </c>
      <c r="D255" s="311">
        <v>638</v>
      </c>
      <c r="E255" s="103"/>
    </row>
    <row r="256" spans="1:5">
      <c r="A256" s="392"/>
      <c r="B256" s="12"/>
      <c r="C256" s="12" t="s">
        <v>3633</v>
      </c>
      <c r="D256" s="311">
        <v>638</v>
      </c>
      <c r="E256" s="103"/>
    </row>
    <row r="257" spans="1:5" ht="15.75" thickBot="1">
      <c r="A257" s="393"/>
      <c r="B257" s="96"/>
      <c r="C257" s="96" t="s">
        <v>3629</v>
      </c>
      <c r="D257" s="311">
        <v>638</v>
      </c>
      <c r="E257" s="104"/>
    </row>
    <row r="258" spans="1:5">
      <c r="A258" s="391">
        <v>24</v>
      </c>
      <c r="B258" s="95"/>
      <c r="C258" s="95" t="s">
        <v>3630</v>
      </c>
      <c r="D258" s="311">
        <v>638</v>
      </c>
      <c r="E258" s="102"/>
    </row>
    <row r="259" spans="1:5">
      <c r="A259" s="392"/>
      <c r="B259" s="12"/>
      <c r="C259" s="12" t="s">
        <v>3634</v>
      </c>
      <c r="D259" s="311">
        <v>638</v>
      </c>
      <c r="E259" s="103"/>
    </row>
    <row r="260" spans="1:5">
      <c r="A260" s="392"/>
      <c r="B260" s="12"/>
      <c r="C260" s="32" t="s">
        <v>3639</v>
      </c>
      <c r="D260" s="311">
        <v>638</v>
      </c>
      <c r="E260" s="103"/>
    </row>
    <row r="261" spans="1:5">
      <c r="A261" s="392"/>
      <c r="B261" s="12"/>
      <c r="C261" s="12" t="s">
        <v>3626</v>
      </c>
      <c r="D261" s="311">
        <v>638</v>
      </c>
      <c r="E261" s="103"/>
    </row>
    <row r="262" spans="1:5">
      <c r="A262" s="392"/>
      <c r="B262" s="12"/>
      <c r="C262" s="12" t="s">
        <v>3627</v>
      </c>
      <c r="D262" s="311">
        <v>638</v>
      </c>
      <c r="E262" s="103"/>
    </row>
    <row r="263" spans="1:5">
      <c r="A263" s="392"/>
      <c r="B263" s="12"/>
      <c r="C263" s="12" t="s">
        <v>3628</v>
      </c>
      <c r="D263" s="311">
        <v>638</v>
      </c>
      <c r="E263" s="103"/>
    </row>
    <row r="264" spans="1:5">
      <c r="A264" s="392"/>
      <c r="B264" s="12"/>
      <c r="C264" s="12" t="s">
        <v>3629</v>
      </c>
      <c r="D264" s="311">
        <v>638</v>
      </c>
      <c r="E264" s="103"/>
    </row>
    <row r="265" spans="1:5">
      <c r="A265" s="392"/>
      <c r="B265" s="12"/>
      <c r="C265" s="12" t="s">
        <v>3631</v>
      </c>
      <c r="D265" s="311">
        <v>638</v>
      </c>
      <c r="E265" s="103"/>
    </row>
    <row r="266" spans="1:5">
      <c r="A266" s="392"/>
      <c r="B266" s="12"/>
      <c r="C266" s="12" t="s">
        <v>3632</v>
      </c>
      <c r="D266" s="311">
        <v>638</v>
      </c>
      <c r="E266" s="103"/>
    </row>
    <row r="267" spans="1:5">
      <c r="A267" s="392"/>
      <c r="B267" s="12"/>
      <c r="C267" s="12" t="s">
        <v>3633</v>
      </c>
      <c r="D267" s="311">
        <v>638</v>
      </c>
      <c r="E267" s="103"/>
    </row>
    <row r="268" spans="1:5" ht="15.75" thickBot="1">
      <c r="A268" s="393"/>
      <c r="B268" s="96"/>
      <c r="C268" s="96" t="s">
        <v>3629</v>
      </c>
      <c r="D268" s="311">
        <v>638</v>
      </c>
      <c r="E268" s="104"/>
    </row>
    <row r="269" spans="1:5" ht="15" customHeight="1">
      <c r="A269" s="391">
        <v>25</v>
      </c>
      <c r="B269" s="95"/>
      <c r="C269" s="95" t="s">
        <v>3630</v>
      </c>
      <c r="D269" s="311">
        <v>2226</v>
      </c>
      <c r="E269" s="102"/>
    </row>
    <row r="270" spans="1:5" ht="15" customHeight="1">
      <c r="A270" s="392"/>
      <c r="B270" s="12"/>
      <c r="C270" s="12" t="s">
        <v>3634</v>
      </c>
      <c r="D270" s="311">
        <v>2226</v>
      </c>
      <c r="E270" s="103"/>
    </row>
    <row r="271" spans="1:5" ht="15" customHeight="1">
      <c r="A271" s="392"/>
      <c r="B271" s="12"/>
      <c r="C271" s="32" t="s">
        <v>3639</v>
      </c>
      <c r="D271" s="311">
        <v>2226</v>
      </c>
      <c r="E271" s="103"/>
    </row>
    <row r="272" spans="1:5" ht="15" customHeight="1">
      <c r="A272" s="392"/>
      <c r="B272" s="12"/>
      <c r="C272" s="12" t="s">
        <v>3626</v>
      </c>
      <c r="D272" s="311">
        <v>2226</v>
      </c>
      <c r="E272" s="103"/>
    </row>
    <row r="273" spans="1:5" ht="15" customHeight="1">
      <c r="A273" s="392"/>
      <c r="B273" s="12"/>
      <c r="C273" s="12" t="s">
        <v>3627</v>
      </c>
      <c r="D273" s="311">
        <v>2226</v>
      </c>
      <c r="E273" s="103"/>
    </row>
    <row r="274" spans="1:5" ht="15" customHeight="1">
      <c r="A274" s="392"/>
      <c r="B274" s="12"/>
      <c r="C274" s="12" t="s">
        <v>3628</v>
      </c>
      <c r="D274" s="311">
        <v>2226</v>
      </c>
      <c r="E274" s="103"/>
    </row>
    <row r="275" spans="1:5" ht="15" customHeight="1">
      <c r="A275" s="392"/>
      <c r="B275" s="12"/>
      <c r="C275" s="12" t="s">
        <v>3629</v>
      </c>
      <c r="D275" s="311">
        <v>2226</v>
      </c>
      <c r="E275" s="103"/>
    </row>
    <row r="276" spans="1:5" ht="15" customHeight="1">
      <c r="A276" s="392"/>
      <c r="B276" s="12"/>
      <c r="C276" s="12" t="s">
        <v>3631</v>
      </c>
      <c r="D276" s="311">
        <v>2226</v>
      </c>
      <c r="E276" s="103"/>
    </row>
    <row r="277" spans="1:5" ht="15" customHeight="1">
      <c r="A277" s="392"/>
      <c r="B277" s="12"/>
      <c r="C277" s="12" t="s">
        <v>3632</v>
      </c>
      <c r="D277" s="311">
        <v>2226</v>
      </c>
      <c r="E277" s="103"/>
    </row>
    <row r="278" spans="1:5" ht="15" customHeight="1">
      <c r="A278" s="392"/>
      <c r="B278" s="12"/>
      <c r="C278" s="12" t="s">
        <v>3633</v>
      </c>
      <c r="D278" s="311">
        <v>2226</v>
      </c>
      <c r="E278" s="103"/>
    </row>
    <row r="279" spans="1:5" ht="15.75" customHeight="1" thickBot="1">
      <c r="A279" s="393"/>
      <c r="B279" s="96"/>
      <c r="C279" s="96" t="s">
        <v>3629</v>
      </c>
      <c r="D279" s="311">
        <v>2226</v>
      </c>
      <c r="E279" s="104"/>
    </row>
    <row r="280" spans="1:5">
      <c r="A280" s="394">
        <v>26</v>
      </c>
      <c r="B280" s="95"/>
      <c r="C280" s="95" t="s">
        <v>3630</v>
      </c>
      <c r="D280" s="311">
        <v>638</v>
      </c>
      <c r="E280" s="102"/>
    </row>
    <row r="281" spans="1:5">
      <c r="A281" s="395"/>
      <c r="B281" s="12"/>
      <c r="C281" s="12" t="s">
        <v>3634</v>
      </c>
      <c r="D281" s="311">
        <v>638</v>
      </c>
      <c r="E281" s="103"/>
    </row>
    <row r="282" spans="1:5">
      <c r="A282" s="395"/>
      <c r="B282" s="12"/>
      <c r="C282" s="32" t="s">
        <v>3639</v>
      </c>
      <c r="D282" s="311">
        <v>638</v>
      </c>
      <c r="E282" s="103"/>
    </row>
    <row r="283" spans="1:5">
      <c r="A283" s="395"/>
      <c r="B283" s="12"/>
      <c r="C283" s="12" t="s">
        <v>3626</v>
      </c>
      <c r="D283" s="311">
        <v>638</v>
      </c>
      <c r="E283" s="103"/>
    </row>
    <row r="284" spans="1:5">
      <c r="A284" s="395"/>
      <c r="B284" s="12"/>
      <c r="C284" s="12" t="s">
        <v>3627</v>
      </c>
      <c r="D284" s="311">
        <v>638</v>
      </c>
      <c r="E284" s="103"/>
    </row>
    <row r="285" spans="1:5">
      <c r="A285" s="395"/>
      <c r="B285" s="12"/>
      <c r="C285" s="12" t="s">
        <v>3628</v>
      </c>
      <c r="D285" s="311">
        <v>638</v>
      </c>
      <c r="E285" s="103"/>
    </row>
    <row r="286" spans="1:5">
      <c r="A286" s="395"/>
      <c r="B286" s="12"/>
      <c r="C286" s="12" t="s">
        <v>3629</v>
      </c>
      <c r="D286" s="311">
        <v>638</v>
      </c>
      <c r="E286" s="103"/>
    </row>
    <row r="287" spans="1:5">
      <c r="A287" s="395"/>
      <c r="B287" s="12"/>
      <c r="C287" s="12" t="s">
        <v>3631</v>
      </c>
      <c r="D287" s="311">
        <v>638</v>
      </c>
      <c r="E287" s="103"/>
    </row>
    <row r="288" spans="1:5">
      <c r="A288" s="395"/>
      <c r="B288" s="12"/>
      <c r="C288" s="12" t="s">
        <v>3632</v>
      </c>
      <c r="D288" s="311">
        <v>638</v>
      </c>
      <c r="E288" s="103"/>
    </row>
    <row r="289" spans="1:11">
      <c r="A289" s="395"/>
      <c r="B289" s="12"/>
      <c r="C289" s="12" t="s">
        <v>3633</v>
      </c>
      <c r="D289" s="311">
        <v>638</v>
      </c>
      <c r="E289" s="103"/>
    </row>
    <row r="290" spans="1:11" ht="15.75" thickBot="1">
      <c r="A290" s="396"/>
      <c r="B290" s="96"/>
      <c r="C290" s="96" t="s">
        <v>3629</v>
      </c>
      <c r="D290" s="311">
        <v>638</v>
      </c>
      <c r="E290" s="104"/>
    </row>
    <row r="291" spans="1:11">
      <c r="A291" s="391">
        <v>27</v>
      </c>
      <c r="B291" s="95"/>
      <c r="C291" s="95" t="s">
        <v>3630</v>
      </c>
      <c r="D291" s="311">
        <v>638</v>
      </c>
      <c r="E291" s="102"/>
    </row>
    <row r="292" spans="1:11">
      <c r="A292" s="392"/>
      <c r="B292" s="12"/>
      <c r="C292" s="12" t="s">
        <v>3634</v>
      </c>
      <c r="D292" s="311">
        <v>638</v>
      </c>
      <c r="E292" s="103"/>
    </row>
    <row r="293" spans="1:11">
      <c r="A293" s="392"/>
      <c r="B293" s="12"/>
      <c r="C293" s="32" t="s">
        <v>3639</v>
      </c>
      <c r="D293" s="311">
        <v>638</v>
      </c>
      <c r="E293" s="103"/>
    </row>
    <row r="294" spans="1:11">
      <c r="A294" s="392"/>
      <c r="B294" s="12"/>
      <c r="C294" s="12" t="s">
        <v>3626</v>
      </c>
      <c r="D294" s="311">
        <v>638</v>
      </c>
      <c r="E294" s="103"/>
    </row>
    <row r="295" spans="1:11">
      <c r="A295" s="392"/>
      <c r="B295" s="12"/>
      <c r="C295" s="12" t="s">
        <v>3627</v>
      </c>
      <c r="D295" s="311">
        <v>638</v>
      </c>
      <c r="E295" s="103"/>
    </row>
    <row r="296" spans="1:11">
      <c r="A296" s="392"/>
      <c r="B296" s="12"/>
      <c r="C296" s="12" t="s">
        <v>3628</v>
      </c>
      <c r="D296" s="311">
        <v>638</v>
      </c>
      <c r="E296" s="103"/>
    </row>
    <row r="297" spans="1:11">
      <c r="A297" s="392"/>
      <c r="B297" s="12"/>
      <c r="C297" s="12" t="s">
        <v>3629</v>
      </c>
      <c r="D297" s="311">
        <v>638</v>
      </c>
      <c r="E297" s="103"/>
    </row>
    <row r="298" spans="1:11">
      <c r="A298" s="392"/>
      <c r="B298" s="12"/>
      <c r="C298" s="12" t="s">
        <v>3631</v>
      </c>
      <c r="D298" s="311">
        <v>638</v>
      </c>
      <c r="E298" s="103"/>
    </row>
    <row r="299" spans="1:11">
      <c r="A299" s="392"/>
      <c r="B299" s="12"/>
      <c r="C299" s="12" t="s">
        <v>3632</v>
      </c>
      <c r="D299" s="311">
        <v>638</v>
      </c>
      <c r="E299" s="103"/>
    </row>
    <row r="300" spans="1:11">
      <c r="A300" s="392"/>
      <c r="B300" s="12"/>
      <c r="C300" s="12" t="s">
        <v>3633</v>
      </c>
      <c r="D300" s="311">
        <v>638</v>
      </c>
      <c r="E300" s="103"/>
    </row>
    <row r="301" spans="1:11" ht="15.75" thickBot="1">
      <c r="A301" s="393"/>
      <c r="B301" s="96"/>
      <c r="C301" s="96" t="s">
        <v>3629</v>
      </c>
      <c r="D301" s="311">
        <v>638</v>
      </c>
      <c r="E301" s="104"/>
    </row>
    <row r="302" spans="1:11">
      <c r="A302" s="391">
        <v>28</v>
      </c>
      <c r="B302" s="95"/>
      <c r="C302" s="95" t="s">
        <v>3630</v>
      </c>
      <c r="D302" s="311">
        <v>638</v>
      </c>
      <c r="E302" s="102"/>
      <c r="F302" s="180"/>
      <c r="I302" s="180"/>
      <c r="J302" s="180"/>
      <c r="K302" s="180"/>
    </row>
    <row r="303" spans="1:11">
      <c r="A303" s="392"/>
      <c r="B303" s="12"/>
      <c r="C303" s="12" t="s">
        <v>3634</v>
      </c>
      <c r="D303" s="311">
        <v>638</v>
      </c>
      <c r="E303" s="103"/>
      <c r="F303" s="180"/>
      <c r="I303" s="180"/>
      <c r="J303" s="180"/>
      <c r="K303" s="180"/>
    </row>
    <row r="304" spans="1:11">
      <c r="A304" s="392"/>
      <c r="B304" s="12"/>
      <c r="C304" s="32" t="s">
        <v>3639</v>
      </c>
      <c r="D304" s="311">
        <v>638</v>
      </c>
      <c r="E304" s="103"/>
      <c r="F304" s="180"/>
      <c r="I304" s="180"/>
      <c r="J304" s="180"/>
      <c r="K304" s="180"/>
    </row>
    <row r="305" spans="1:11">
      <c r="A305" s="392"/>
      <c r="B305" s="12"/>
      <c r="C305" s="12" t="s">
        <v>3626</v>
      </c>
      <c r="D305" s="311">
        <v>638</v>
      </c>
      <c r="E305" s="103"/>
      <c r="F305" s="180"/>
      <c r="G305" s="180"/>
      <c r="H305" s="180"/>
      <c r="I305" s="180"/>
      <c r="J305" s="180"/>
      <c r="K305" s="180"/>
    </row>
    <row r="306" spans="1:11">
      <c r="A306" s="392"/>
      <c r="B306" s="12"/>
      <c r="C306" s="12" t="s">
        <v>3627</v>
      </c>
      <c r="D306" s="311">
        <v>638</v>
      </c>
      <c r="E306" s="103"/>
      <c r="F306" s="180"/>
      <c r="G306" s="180"/>
      <c r="H306" s="180"/>
      <c r="I306" s="180"/>
      <c r="J306" s="180"/>
      <c r="K306" s="180"/>
    </row>
    <row r="307" spans="1:11">
      <c r="A307" s="392"/>
      <c r="B307" s="12"/>
      <c r="C307" s="12" t="s">
        <v>3628</v>
      </c>
      <c r="D307" s="311">
        <v>638</v>
      </c>
      <c r="E307" s="103"/>
      <c r="F307" s="180"/>
      <c r="G307" s="180"/>
      <c r="H307" s="180"/>
      <c r="I307" s="180"/>
      <c r="J307" s="180"/>
      <c r="K307" s="180"/>
    </row>
    <row r="308" spans="1:11">
      <c r="A308" s="392"/>
      <c r="B308" s="12"/>
      <c r="C308" s="12" t="s">
        <v>3629</v>
      </c>
      <c r="D308" s="311">
        <v>638</v>
      </c>
      <c r="E308" s="103"/>
      <c r="F308" s="180"/>
      <c r="G308" s="180"/>
      <c r="H308" s="180"/>
      <c r="I308" s="180"/>
      <c r="J308" s="180"/>
      <c r="K308" s="180"/>
    </row>
    <row r="309" spans="1:11">
      <c r="A309" s="392"/>
      <c r="B309" s="12"/>
      <c r="C309" s="12" t="s">
        <v>3631</v>
      </c>
      <c r="D309" s="311">
        <v>638</v>
      </c>
      <c r="E309" s="103"/>
      <c r="F309" s="180"/>
      <c r="G309" s="180"/>
      <c r="H309" s="180"/>
      <c r="I309" s="180"/>
      <c r="J309" s="180"/>
      <c r="K309" s="180"/>
    </row>
    <row r="310" spans="1:11">
      <c r="A310" s="392"/>
      <c r="B310" s="12"/>
      <c r="C310" s="12" t="s">
        <v>3632</v>
      </c>
      <c r="D310" s="311">
        <v>638</v>
      </c>
      <c r="E310" s="103"/>
      <c r="F310" s="180"/>
      <c r="G310" s="180"/>
      <c r="H310" s="180"/>
      <c r="I310" s="180"/>
      <c r="J310" s="180"/>
      <c r="K310" s="180"/>
    </row>
    <row r="311" spans="1:11">
      <c r="A311" s="392"/>
      <c r="B311" s="12"/>
      <c r="C311" s="12" t="s">
        <v>3633</v>
      </c>
      <c r="D311" s="311">
        <v>638</v>
      </c>
      <c r="E311" s="103"/>
      <c r="F311" s="180"/>
      <c r="G311" s="180"/>
      <c r="H311" s="180"/>
      <c r="I311" s="180"/>
      <c r="J311" s="180"/>
      <c r="K311" s="180"/>
    </row>
    <row r="312" spans="1:11" ht="15.75" thickBot="1">
      <c r="A312" s="393"/>
      <c r="B312" s="96"/>
      <c r="C312" s="96" t="s">
        <v>3629</v>
      </c>
      <c r="D312" s="311">
        <v>638</v>
      </c>
      <c r="E312" s="104"/>
      <c r="F312" s="180"/>
      <c r="G312" s="180"/>
      <c r="H312" s="180"/>
      <c r="I312" s="180"/>
      <c r="J312" s="180"/>
      <c r="K312" s="180"/>
    </row>
    <row r="313" spans="1:11">
      <c r="A313" s="391">
        <v>29</v>
      </c>
      <c r="B313" s="95"/>
      <c r="C313" s="95" t="s">
        <v>3630</v>
      </c>
      <c r="D313" s="311">
        <v>638</v>
      </c>
      <c r="E313" s="102"/>
      <c r="F313" s="180"/>
      <c r="G313" s="180"/>
      <c r="H313" s="180"/>
      <c r="I313" s="180"/>
      <c r="J313" s="180"/>
      <c r="K313" s="180"/>
    </row>
    <row r="314" spans="1:11">
      <c r="A314" s="392"/>
      <c r="B314" s="12"/>
      <c r="C314" s="12" t="s">
        <v>3634</v>
      </c>
      <c r="D314" s="311">
        <v>638</v>
      </c>
      <c r="E314" s="103"/>
      <c r="F314" s="180"/>
      <c r="G314" s="180"/>
      <c r="H314" s="180"/>
      <c r="I314" s="180"/>
      <c r="J314" s="180"/>
      <c r="K314" s="180"/>
    </row>
    <row r="315" spans="1:11">
      <c r="A315" s="392"/>
      <c r="B315" s="12"/>
      <c r="C315" s="32" t="s">
        <v>3639</v>
      </c>
      <c r="D315" s="311">
        <v>638</v>
      </c>
      <c r="E315" s="103"/>
      <c r="F315" s="180"/>
      <c r="G315" s="180"/>
      <c r="H315" s="180"/>
      <c r="I315" s="180"/>
      <c r="J315" s="180"/>
      <c r="K315" s="180"/>
    </row>
    <row r="316" spans="1:11">
      <c r="A316" s="392"/>
      <c r="B316" s="12"/>
      <c r="C316" s="12" t="s">
        <v>3626</v>
      </c>
      <c r="D316" s="311">
        <v>638</v>
      </c>
      <c r="E316" s="103"/>
      <c r="F316" s="180"/>
      <c r="G316" s="180"/>
      <c r="H316" s="180"/>
      <c r="I316" s="180"/>
      <c r="J316" s="180"/>
      <c r="K316" s="180"/>
    </row>
    <row r="317" spans="1:11">
      <c r="A317" s="392"/>
      <c r="B317" s="12"/>
      <c r="C317" s="12" t="s">
        <v>3627</v>
      </c>
      <c r="D317" s="311">
        <v>638</v>
      </c>
      <c r="E317" s="103"/>
      <c r="F317" s="180"/>
      <c r="G317" s="180"/>
      <c r="H317" s="180"/>
      <c r="I317" s="180"/>
      <c r="J317" s="180"/>
      <c r="K317" s="180"/>
    </row>
    <row r="318" spans="1:11">
      <c r="A318" s="392"/>
      <c r="B318" s="12"/>
      <c r="C318" s="12" t="s">
        <v>3628</v>
      </c>
      <c r="D318" s="311">
        <v>638</v>
      </c>
      <c r="E318" s="103"/>
      <c r="F318" s="180"/>
      <c r="G318" s="180"/>
      <c r="H318" s="180"/>
      <c r="I318" s="180"/>
      <c r="J318" s="180"/>
      <c r="K318" s="180"/>
    </row>
    <row r="319" spans="1:11">
      <c r="A319" s="392"/>
      <c r="B319" s="12"/>
      <c r="C319" s="12" t="s">
        <v>3629</v>
      </c>
      <c r="D319" s="311">
        <v>638</v>
      </c>
      <c r="E319" s="103"/>
      <c r="G319" s="180"/>
      <c r="H319" s="180"/>
    </row>
    <row r="320" spans="1:11">
      <c r="A320" s="392"/>
      <c r="B320" s="12"/>
      <c r="C320" s="12" t="s">
        <v>3631</v>
      </c>
      <c r="D320" s="311">
        <v>638</v>
      </c>
      <c r="E320" s="103"/>
      <c r="G320" s="180"/>
      <c r="H320" s="180"/>
    </row>
    <row r="321" spans="1:8">
      <c r="A321" s="392"/>
      <c r="B321" s="12"/>
      <c r="C321" s="12" t="s">
        <v>3632</v>
      </c>
      <c r="D321" s="311">
        <v>638</v>
      </c>
      <c r="E321" s="103"/>
      <c r="G321" s="180"/>
      <c r="H321" s="180"/>
    </row>
    <row r="322" spans="1:8">
      <c r="A322" s="392"/>
      <c r="B322" s="12"/>
      <c r="C322" s="12" t="s">
        <v>3633</v>
      </c>
      <c r="D322" s="311">
        <v>638</v>
      </c>
      <c r="E322" s="103"/>
    </row>
    <row r="323" spans="1:8" ht="15.75" thickBot="1">
      <c r="A323" s="393"/>
      <c r="B323" s="96"/>
      <c r="C323" s="96" t="s">
        <v>3629</v>
      </c>
      <c r="D323" s="311">
        <v>638</v>
      </c>
      <c r="E323" s="104"/>
    </row>
    <row r="324" spans="1:8">
      <c r="A324" s="391">
        <v>30</v>
      </c>
      <c r="B324" s="95"/>
      <c r="C324" s="95" t="s">
        <v>3630</v>
      </c>
      <c r="D324" s="311">
        <v>638</v>
      </c>
      <c r="E324" s="102"/>
    </row>
    <row r="325" spans="1:8">
      <c r="A325" s="392"/>
      <c r="B325" s="12"/>
      <c r="C325" s="12" t="s">
        <v>3634</v>
      </c>
      <c r="D325" s="311">
        <v>638</v>
      </c>
      <c r="E325" s="103"/>
    </row>
    <row r="326" spans="1:8">
      <c r="A326" s="392"/>
      <c r="B326" s="12"/>
      <c r="C326" s="32" t="s">
        <v>3639</v>
      </c>
      <c r="D326" s="311">
        <v>638</v>
      </c>
      <c r="E326" s="103"/>
    </row>
    <row r="327" spans="1:8">
      <c r="A327" s="392"/>
      <c r="B327" s="12"/>
      <c r="C327" s="12" t="s">
        <v>3626</v>
      </c>
      <c r="D327" s="311">
        <v>638</v>
      </c>
      <c r="E327" s="103"/>
    </row>
    <row r="328" spans="1:8">
      <c r="A328" s="392"/>
      <c r="B328" s="12"/>
      <c r="C328" s="12" t="s">
        <v>3627</v>
      </c>
      <c r="D328" s="311">
        <v>638</v>
      </c>
      <c r="E328" s="103"/>
    </row>
    <row r="329" spans="1:8">
      <c r="A329" s="392"/>
      <c r="B329" s="12"/>
      <c r="C329" s="12" t="s">
        <v>3628</v>
      </c>
      <c r="D329" s="311">
        <v>638</v>
      </c>
      <c r="E329" s="103"/>
    </row>
    <row r="330" spans="1:8">
      <c r="A330" s="392"/>
      <c r="B330" s="12"/>
      <c r="C330" s="12" t="s">
        <v>3629</v>
      </c>
      <c r="D330" s="311">
        <v>638</v>
      </c>
      <c r="E330" s="103"/>
    </row>
    <row r="331" spans="1:8">
      <c r="A331" s="392"/>
      <c r="B331" s="12"/>
      <c r="C331" s="12" t="s">
        <v>3631</v>
      </c>
      <c r="D331" s="311">
        <v>638</v>
      </c>
      <c r="E331" s="103"/>
    </row>
    <row r="332" spans="1:8">
      <c r="A332" s="392"/>
      <c r="B332" s="12"/>
      <c r="C332" s="12" t="s">
        <v>3632</v>
      </c>
      <c r="D332" s="311">
        <v>638</v>
      </c>
      <c r="E332" s="103"/>
    </row>
    <row r="333" spans="1:8">
      <c r="A333" s="392"/>
      <c r="B333" s="12"/>
      <c r="C333" s="12" t="s">
        <v>3633</v>
      </c>
      <c r="D333" s="311">
        <v>638</v>
      </c>
      <c r="E333" s="103"/>
    </row>
    <row r="334" spans="1:8" ht="15.75" thickBot="1">
      <c r="A334" s="393"/>
      <c r="B334" s="96"/>
      <c r="C334" s="96" t="s">
        <v>3629</v>
      </c>
      <c r="D334" s="311">
        <v>638</v>
      </c>
      <c r="E334" s="104"/>
    </row>
    <row r="335" spans="1:8">
      <c r="A335" s="391">
        <v>31</v>
      </c>
      <c r="B335" s="95"/>
      <c r="C335" s="95" t="s">
        <v>3630</v>
      </c>
      <c r="D335" s="311">
        <v>2226</v>
      </c>
      <c r="E335" s="102"/>
    </row>
    <row r="336" spans="1:8">
      <c r="A336" s="392"/>
      <c r="B336" s="12"/>
      <c r="C336" s="12" t="s">
        <v>3634</v>
      </c>
      <c r="D336" s="311">
        <v>2226</v>
      </c>
      <c r="E336" s="103"/>
    </row>
    <row r="337" spans="1:5">
      <c r="A337" s="392"/>
      <c r="B337" s="12"/>
      <c r="C337" s="32" t="s">
        <v>3639</v>
      </c>
      <c r="D337" s="311">
        <v>2226</v>
      </c>
      <c r="E337" s="103"/>
    </row>
    <row r="338" spans="1:5">
      <c r="A338" s="392"/>
      <c r="B338" s="12"/>
      <c r="C338" s="12" t="s">
        <v>3626</v>
      </c>
      <c r="D338" s="311">
        <v>2226</v>
      </c>
      <c r="E338" s="103"/>
    </row>
    <row r="339" spans="1:5">
      <c r="A339" s="392"/>
      <c r="B339" s="12"/>
      <c r="C339" s="12" t="s">
        <v>3627</v>
      </c>
      <c r="D339" s="311">
        <v>2226</v>
      </c>
      <c r="E339" s="103"/>
    </row>
    <row r="340" spans="1:5">
      <c r="A340" s="392"/>
      <c r="B340" s="12"/>
      <c r="C340" s="12" t="s">
        <v>3628</v>
      </c>
      <c r="D340" s="311">
        <v>2226</v>
      </c>
      <c r="E340" s="103"/>
    </row>
    <row r="341" spans="1:5">
      <c r="A341" s="392"/>
      <c r="B341" s="12"/>
      <c r="C341" s="12" t="s">
        <v>3629</v>
      </c>
      <c r="D341" s="311">
        <v>2226</v>
      </c>
      <c r="E341" s="103"/>
    </row>
    <row r="342" spans="1:5">
      <c r="A342" s="392"/>
      <c r="B342" s="12"/>
      <c r="C342" s="12" t="s">
        <v>3631</v>
      </c>
      <c r="D342" s="311">
        <v>2226</v>
      </c>
      <c r="E342" s="103"/>
    </row>
    <row r="343" spans="1:5">
      <c r="A343" s="392"/>
      <c r="B343" s="12"/>
      <c r="C343" s="12" t="s">
        <v>3632</v>
      </c>
      <c r="D343" s="311">
        <v>2226</v>
      </c>
      <c r="E343" s="103"/>
    </row>
    <row r="344" spans="1:5">
      <c r="A344" s="392"/>
      <c r="B344" s="12"/>
      <c r="C344" s="12" t="s">
        <v>3633</v>
      </c>
      <c r="D344" s="311">
        <v>2226</v>
      </c>
      <c r="E344" s="103"/>
    </row>
    <row r="345" spans="1:5" ht="15.75" thickBot="1">
      <c r="A345" s="393"/>
      <c r="B345" s="96"/>
      <c r="C345" s="96" t="s">
        <v>3629</v>
      </c>
      <c r="D345" s="311">
        <v>2226</v>
      </c>
      <c r="E345" s="104"/>
    </row>
    <row r="346" spans="1:5">
      <c r="A346" s="391">
        <v>32</v>
      </c>
      <c r="B346" s="95"/>
      <c r="C346" s="95" t="s">
        <v>3630</v>
      </c>
      <c r="D346" s="311">
        <v>638</v>
      </c>
      <c r="E346" s="102"/>
    </row>
    <row r="347" spans="1:5">
      <c r="A347" s="392"/>
      <c r="B347" s="12"/>
      <c r="C347" s="12" t="s">
        <v>3634</v>
      </c>
      <c r="D347" s="311">
        <v>638</v>
      </c>
      <c r="E347" s="103"/>
    </row>
    <row r="348" spans="1:5">
      <c r="A348" s="392"/>
      <c r="B348" s="12"/>
      <c r="C348" s="32" t="s">
        <v>3639</v>
      </c>
      <c r="D348" s="311">
        <v>638</v>
      </c>
      <c r="E348" s="103"/>
    </row>
    <row r="349" spans="1:5">
      <c r="A349" s="392"/>
      <c r="B349" s="12"/>
      <c r="C349" s="12" t="s">
        <v>3626</v>
      </c>
      <c r="D349" s="311">
        <v>638</v>
      </c>
      <c r="E349" s="103"/>
    </row>
    <row r="350" spans="1:5">
      <c r="A350" s="392"/>
      <c r="B350" s="12"/>
      <c r="C350" s="12" t="s">
        <v>3627</v>
      </c>
      <c r="D350" s="311">
        <v>638</v>
      </c>
      <c r="E350" s="103"/>
    </row>
    <row r="351" spans="1:5">
      <c r="A351" s="392"/>
      <c r="B351" s="12"/>
      <c r="C351" s="12" t="s">
        <v>3628</v>
      </c>
      <c r="D351" s="311">
        <v>638</v>
      </c>
      <c r="E351" s="103"/>
    </row>
    <row r="352" spans="1:5">
      <c r="A352" s="392"/>
      <c r="B352" s="12"/>
      <c r="C352" s="12" t="s">
        <v>3629</v>
      </c>
      <c r="D352" s="311">
        <v>638</v>
      </c>
      <c r="E352" s="103"/>
    </row>
    <row r="353" spans="1:5">
      <c r="A353" s="392"/>
      <c r="B353" s="12"/>
      <c r="C353" s="12" t="s">
        <v>3631</v>
      </c>
      <c r="D353" s="311">
        <v>638</v>
      </c>
      <c r="E353" s="103"/>
    </row>
    <row r="354" spans="1:5">
      <c r="A354" s="392"/>
      <c r="B354" s="12"/>
      <c r="C354" s="12" t="s">
        <v>3632</v>
      </c>
      <c r="D354" s="311">
        <v>638</v>
      </c>
      <c r="E354" s="103"/>
    </row>
    <row r="355" spans="1:5">
      <c r="A355" s="392"/>
      <c r="B355" s="12"/>
      <c r="C355" s="12" t="s">
        <v>3633</v>
      </c>
      <c r="D355" s="311">
        <v>638</v>
      </c>
      <c r="E355" s="103"/>
    </row>
    <row r="356" spans="1:5" ht="15.75" thickBot="1">
      <c r="A356" s="393"/>
      <c r="B356" s="96"/>
      <c r="C356" s="96" t="s">
        <v>3629</v>
      </c>
      <c r="D356" s="311">
        <v>638</v>
      </c>
      <c r="E356" s="104"/>
    </row>
    <row r="357" spans="1:5">
      <c r="A357" s="391">
        <v>33</v>
      </c>
      <c r="B357" s="95"/>
      <c r="C357" s="95" t="s">
        <v>3630</v>
      </c>
      <c r="D357" s="311">
        <v>2226</v>
      </c>
      <c r="E357" s="102"/>
    </row>
    <row r="358" spans="1:5">
      <c r="A358" s="392"/>
      <c r="B358" s="12"/>
      <c r="C358" s="12" t="s">
        <v>3634</v>
      </c>
      <c r="D358" s="311">
        <v>2226</v>
      </c>
      <c r="E358" s="103"/>
    </row>
    <row r="359" spans="1:5">
      <c r="A359" s="392"/>
      <c r="B359" s="12"/>
      <c r="C359" s="32" t="s">
        <v>3639</v>
      </c>
      <c r="D359" s="311">
        <v>2226</v>
      </c>
      <c r="E359" s="103"/>
    </row>
    <row r="360" spans="1:5">
      <c r="A360" s="392"/>
      <c r="B360" s="12"/>
      <c r="C360" s="12" t="s">
        <v>3626</v>
      </c>
      <c r="D360" s="311">
        <v>2226</v>
      </c>
      <c r="E360" s="103"/>
    </row>
    <row r="361" spans="1:5">
      <c r="A361" s="392"/>
      <c r="B361" s="12"/>
      <c r="C361" s="12" t="s">
        <v>3627</v>
      </c>
      <c r="D361" s="311">
        <v>2226</v>
      </c>
      <c r="E361" s="103"/>
    </row>
    <row r="362" spans="1:5">
      <c r="A362" s="392"/>
      <c r="B362" s="12"/>
      <c r="C362" s="12" t="s">
        <v>3628</v>
      </c>
      <c r="D362" s="311">
        <v>2226</v>
      </c>
      <c r="E362" s="103"/>
    </row>
    <row r="363" spans="1:5">
      <c r="A363" s="392"/>
      <c r="B363" s="12"/>
      <c r="C363" s="12" t="s">
        <v>3629</v>
      </c>
      <c r="D363" s="311">
        <v>2226</v>
      </c>
      <c r="E363" s="103"/>
    </row>
    <row r="364" spans="1:5">
      <c r="A364" s="392"/>
      <c r="B364" s="12"/>
      <c r="C364" s="12" t="s">
        <v>3631</v>
      </c>
      <c r="D364" s="311">
        <v>2226</v>
      </c>
      <c r="E364" s="103"/>
    </row>
    <row r="365" spans="1:5">
      <c r="A365" s="392"/>
      <c r="B365" s="12"/>
      <c r="C365" s="12" t="s">
        <v>3632</v>
      </c>
      <c r="D365" s="311">
        <v>2226</v>
      </c>
      <c r="E365" s="103"/>
    </row>
    <row r="366" spans="1:5">
      <c r="A366" s="392"/>
      <c r="B366" s="12"/>
      <c r="C366" s="12" t="s">
        <v>3633</v>
      </c>
      <c r="D366" s="311">
        <v>2226</v>
      </c>
      <c r="E366" s="103"/>
    </row>
    <row r="367" spans="1:5" ht="15.75" thickBot="1">
      <c r="A367" s="393"/>
      <c r="B367" s="96"/>
      <c r="C367" s="96" t="s">
        <v>3629</v>
      </c>
      <c r="D367" s="311">
        <v>2226</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2226</v>
      </c>
      <c r="E379" s="102"/>
    </row>
    <row r="380" spans="1:5">
      <c r="A380" s="392"/>
      <c r="B380" s="12"/>
      <c r="C380" s="12" t="s">
        <v>3634</v>
      </c>
      <c r="D380" s="311">
        <v>2226</v>
      </c>
      <c r="E380" s="103"/>
    </row>
    <row r="381" spans="1:5">
      <c r="A381" s="392"/>
      <c r="B381" s="12"/>
      <c r="C381" s="32" t="s">
        <v>3639</v>
      </c>
      <c r="D381" s="311">
        <v>2226</v>
      </c>
      <c r="E381" s="103"/>
    </row>
    <row r="382" spans="1:5">
      <c r="A382" s="392"/>
      <c r="B382" s="12"/>
      <c r="C382" s="12" t="s">
        <v>3626</v>
      </c>
      <c r="D382" s="311">
        <v>2226</v>
      </c>
      <c r="E382" s="103"/>
    </row>
    <row r="383" spans="1:5">
      <c r="A383" s="392"/>
      <c r="B383" s="12"/>
      <c r="C383" s="12" t="s">
        <v>3627</v>
      </c>
      <c r="D383" s="311">
        <v>2226</v>
      </c>
      <c r="E383" s="103"/>
    </row>
    <row r="384" spans="1:5">
      <c r="A384" s="392"/>
      <c r="B384" s="12"/>
      <c r="C384" s="12" t="s">
        <v>3628</v>
      </c>
      <c r="D384" s="311">
        <v>2226</v>
      </c>
      <c r="E384" s="103"/>
    </row>
    <row r="385" spans="1:5">
      <c r="A385" s="392"/>
      <c r="B385" s="12"/>
      <c r="C385" s="12" t="s">
        <v>3629</v>
      </c>
      <c r="D385" s="311">
        <v>2226</v>
      </c>
      <c r="E385" s="103"/>
    </row>
    <row r="386" spans="1:5">
      <c r="A386" s="392"/>
      <c r="B386" s="12"/>
      <c r="C386" s="12" t="s">
        <v>3631</v>
      </c>
      <c r="D386" s="311">
        <v>2226</v>
      </c>
      <c r="E386" s="103"/>
    </row>
    <row r="387" spans="1:5">
      <c r="A387" s="392"/>
      <c r="B387" s="12"/>
      <c r="C387" s="12" t="s">
        <v>3632</v>
      </c>
      <c r="D387" s="311">
        <v>2226</v>
      </c>
      <c r="E387" s="103"/>
    </row>
    <row r="388" spans="1:5">
      <c r="A388" s="392"/>
      <c r="B388" s="12"/>
      <c r="C388" s="12" t="s">
        <v>3633</v>
      </c>
      <c r="D388" s="311">
        <v>2226</v>
      </c>
      <c r="E388" s="103"/>
    </row>
    <row r="389" spans="1:5" ht="15.75" thickBot="1">
      <c r="A389" s="393"/>
      <c r="B389" s="96"/>
      <c r="C389" s="96" t="s">
        <v>3629</v>
      </c>
      <c r="D389" s="311">
        <v>2226</v>
      </c>
      <c r="E389" s="104"/>
    </row>
    <row r="390" spans="1:5">
      <c r="A390" s="391">
        <v>36</v>
      </c>
      <c r="B390" s="95"/>
      <c r="C390" s="95" t="s">
        <v>3630</v>
      </c>
      <c r="D390" s="311">
        <v>638</v>
      </c>
      <c r="E390" s="102"/>
    </row>
    <row r="391" spans="1:5">
      <c r="A391" s="392"/>
      <c r="B391" s="12"/>
      <c r="C391" s="12" t="s">
        <v>3634</v>
      </c>
      <c r="D391" s="311">
        <v>638</v>
      </c>
      <c r="E391" s="103"/>
    </row>
    <row r="392" spans="1:5">
      <c r="A392" s="392"/>
      <c r="B392" s="12"/>
      <c r="C392" s="32" t="s">
        <v>3639</v>
      </c>
      <c r="D392" s="311">
        <v>638</v>
      </c>
      <c r="E392" s="103"/>
    </row>
    <row r="393" spans="1:5">
      <c r="A393" s="392"/>
      <c r="B393" s="12"/>
      <c r="C393" s="12" t="s">
        <v>3626</v>
      </c>
      <c r="D393" s="311">
        <v>638</v>
      </c>
      <c r="E393" s="103"/>
    </row>
    <row r="394" spans="1:5">
      <c r="A394" s="392"/>
      <c r="B394" s="12"/>
      <c r="C394" s="12" t="s">
        <v>3627</v>
      </c>
      <c r="D394" s="311">
        <v>638</v>
      </c>
      <c r="E394" s="103"/>
    </row>
    <row r="395" spans="1:5">
      <c r="A395" s="392"/>
      <c r="B395" s="12"/>
      <c r="C395" s="12" t="s">
        <v>3628</v>
      </c>
      <c r="D395" s="311">
        <v>638</v>
      </c>
      <c r="E395" s="103"/>
    </row>
    <row r="396" spans="1:5">
      <c r="A396" s="392"/>
      <c r="B396" s="12"/>
      <c r="C396" s="12" t="s">
        <v>3629</v>
      </c>
      <c r="D396" s="311">
        <v>638</v>
      </c>
      <c r="E396" s="103"/>
    </row>
    <row r="397" spans="1:5">
      <c r="A397" s="392"/>
      <c r="B397" s="12"/>
      <c r="C397" s="12" t="s">
        <v>3631</v>
      </c>
      <c r="D397" s="311">
        <v>638</v>
      </c>
      <c r="E397" s="103"/>
    </row>
    <row r="398" spans="1:5">
      <c r="A398" s="392"/>
      <c r="B398" s="12"/>
      <c r="C398" s="12" t="s">
        <v>3632</v>
      </c>
      <c r="D398" s="311">
        <v>638</v>
      </c>
      <c r="E398" s="103"/>
    </row>
    <row r="399" spans="1:5">
      <c r="A399" s="392"/>
      <c r="B399" s="12"/>
      <c r="C399" s="12" t="s">
        <v>3633</v>
      </c>
      <c r="D399" s="311">
        <v>638</v>
      </c>
      <c r="E399" s="103"/>
    </row>
    <row r="400" spans="1:5" ht="15.75" thickBot="1">
      <c r="A400" s="393"/>
      <c r="B400" s="96"/>
      <c r="C400" s="96" t="s">
        <v>3629</v>
      </c>
      <c r="D400" s="311">
        <v>638</v>
      </c>
      <c r="E400" s="104"/>
    </row>
    <row r="401" spans="1:5">
      <c r="A401" s="391">
        <v>37</v>
      </c>
      <c r="B401" s="95"/>
      <c r="C401" s="95" t="s">
        <v>3630</v>
      </c>
      <c r="D401" s="311">
        <v>2226</v>
      </c>
      <c r="E401" s="102"/>
    </row>
    <row r="402" spans="1:5">
      <c r="A402" s="392"/>
      <c r="B402" s="12"/>
      <c r="C402" s="12" t="s">
        <v>3634</v>
      </c>
      <c r="D402" s="311">
        <v>2226</v>
      </c>
      <c r="E402" s="103"/>
    </row>
    <row r="403" spans="1:5">
      <c r="A403" s="392"/>
      <c r="B403" s="12"/>
      <c r="C403" s="32" t="s">
        <v>3639</v>
      </c>
      <c r="D403" s="311">
        <v>2226</v>
      </c>
      <c r="E403" s="103"/>
    </row>
    <row r="404" spans="1:5">
      <c r="A404" s="392"/>
      <c r="B404" s="12"/>
      <c r="C404" s="12" t="s">
        <v>3626</v>
      </c>
      <c r="D404" s="311">
        <v>2226</v>
      </c>
      <c r="E404" s="103"/>
    </row>
    <row r="405" spans="1:5">
      <c r="A405" s="392"/>
      <c r="B405" s="12"/>
      <c r="C405" s="12" t="s">
        <v>3627</v>
      </c>
      <c r="D405" s="311">
        <v>2226</v>
      </c>
      <c r="E405" s="103"/>
    </row>
    <row r="406" spans="1:5">
      <c r="A406" s="392"/>
      <c r="B406" s="12"/>
      <c r="C406" s="12" t="s">
        <v>3628</v>
      </c>
      <c r="D406" s="311">
        <v>2226</v>
      </c>
      <c r="E406" s="103"/>
    </row>
    <row r="407" spans="1:5">
      <c r="A407" s="392"/>
      <c r="B407" s="12"/>
      <c r="C407" s="12" t="s">
        <v>3629</v>
      </c>
      <c r="D407" s="311">
        <v>2226</v>
      </c>
      <c r="E407" s="103"/>
    </row>
    <row r="408" spans="1:5">
      <c r="A408" s="392"/>
      <c r="B408" s="12"/>
      <c r="C408" s="12" t="s">
        <v>3631</v>
      </c>
      <c r="D408" s="311">
        <v>2226</v>
      </c>
      <c r="E408" s="103"/>
    </row>
    <row r="409" spans="1:5">
      <c r="A409" s="392"/>
      <c r="B409" s="12"/>
      <c r="C409" s="12" t="s">
        <v>3632</v>
      </c>
      <c r="D409" s="311">
        <v>2226</v>
      </c>
      <c r="E409" s="103"/>
    </row>
    <row r="410" spans="1:5">
      <c r="A410" s="392"/>
      <c r="B410" s="12"/>
      <c r="C410" s="12" t="s">
        <v>3633</v>
      </c>
      <c r="D410" s="311">
        <v>2226</v>
      </c>
      <c r="E410" s="103"/>
    </row>
    <row r="411" spans="1:5" ht="15.75" thickBot="1">
      <c r="A411" s="393"/>
      <c r="B411" s="96"/>
      <c r="C411" s="96" t="s">
        <v>3629</v>
      </c>
      <c r="D411" s="311">
        <v>2226</v>
      </c>
      <c r="E411" s="104"/>
    </row>
    <row r="412" spans="1:5">
      <c r="A412" s="391">
        <v>38</v>
      </c>
      <c r="B412" s="95"/>
      <c r="C412" s="95" t="s">
        <v>3630</v>
      </c>
      <c r="D412" s="311">
        <v>638</v>
      </c>
      <c r="E412" s="102"/>
    </row>
    <row r="413" spans="1:5">
      <c r="A413" s="392"/>
      <c r="B413" s="12"/>
      <c r="C413" s="12" t="s">
        <v>3634</v>
      </c>
      <c r="D413" s="311">
        <v>638</v>
      </c>
      <c r="E413" s="103"/>
    </row>
    <row r="414" spans="1:5">
      <c r="A414" s="392"/>
      <c r="B414" s="12"/>
      <c r="C414" s="32" t="s">
        <v>3639</v>
      </c>
      <c r="D414" s="311">
        <v>638</v>
      </c>
      <c r="E414" s="103"/>
    </row>
    <row r="415" spans="1:5">
      <c r="A415" s="392"/>
      <c r="B415" s="12"/>
      <c r="C415" s="12" t="s">
        <v>3626</v>
      </c>
      <c r="D415" s="311">
        <v>638</v>
      </c>
      <c r="E415" s="103"/>
    </row>
    <row r="416" spans="1:5">
      <c r="A416" s="392"/>
      <c r="B416" s="12"/>
      <c r="C416" s="12" t="s">
        <v>3627</v>
      </c>
      <c r="D416" s="311">
        <v>638</v>
      </c>
      <c r="E416" s="103"/>
    </row>
    <row r="417" spans="1:5">
      <c r="A417" s="392"/>
      <c r="B417" s="12"/>
      <c r="C417" s="12" t="s">
        <v>3628</v>
      </c>
      <c r="D417" s="311">
        <v>638</v>
      </c>
      <c r="E417" s="103"/>
    </row>
    <row r="418" spans="1:5">
      <c r="A418" s="392"/>
      <c r="B418" s="12"/>
      <c r="C418" s="12" t="s">
        <v>3629</v>
      </c>
      <c r="D418" s="311">
        <v>638</v>
      </c>
      <c r="E418" s="103"/>
    </row>
    <row r="419" spans="1:5">
      <c r="A419" s="392"/>
      <c r="B419" s="12"/>
      <c r="C419" s="12" t="s">
        <v>3631</v>
      </c>
      <c r="D419" s="311">
        <v>638</v>
      </c>
      <c r="E419" s="103"/>
    </row>
    <row r="420" spans="1:5">
      <c r="A420" s="392"/>
      <c r="B420" s="12"/>
      <c r="C420" s="12" t="s">
        <v>3632</v>
      </c>
      <c r="D420" s="311">
        <v>638</v>
      </c>
      <c r="E420" s="103"/>
    </row>
    <row r="421" spans="1:5">
      <c r="A421" s="392"/>
      <c r="B421" s="12"/>
      <c r="C421" s="12" t="s">
        <v>3633</v>
      </c>
      <c r="D421" s="311">
        <v>638</v>
      </c>
      <c r="E421" s="103"/>
    </row>
    <row r="422" spans="1:5" ht="15.75" thickBot="1">
      <c r="A422" s="393"/>
      <c r="B422" s="96"/>
      <c r="C422" s="96" t="s">
        <v>3629</v>
      </c>
      <c r="D422" s="311">
        <v>638</v>
      </c>
      <c r="E422" s="104"/>
    </row>
    <row r="423" spans="1:5">
      <c r="A423" s="391">
        <v>39</v>
      </c>
      <c r="B423" s="95"/>
      <c r="C423" s="95" t="s">
        <v>3630</v>
      </c>
      <c r="D423" s="311">
        <v>638</v>
      </c>
      <c r="E423" s="102"/>
    </row>
    <row r="424" spans="1:5">
      <c r="A424" s="392"/>
      <c r="B424" s="12"/>
      <c r="C424" s="12" t="s">
        <v>3634</v>
      </c>
      <c r="D424" s="311">
        <v>638</v>
      </c>
      <c r="E424" s="103"/>
    </row>
    <row r="425" spans="1:5">
      <c r="A425" s="392"/>
      <c r="B425" s="12"/>
      <c r="C425" s="32" t="s">
        <v>3639</v>
      </c>
      <c r="D425" s="311">
        <v>638</v>
      </c>
      <c r="E425" s="103"/>
    </row>
    <row r="426" spans="1:5">
      <c r="A426" s="392"/>
      <c r="B426" s="12"/>
      <c r="C426" s="12" t="s">
        <v>3626</v>
      </c>
      <c r="D426" s="311">
        <v>638</v>
      </c>
      <c r="E426" s="103"/>
    </row>
    <row r="427" spans="1:5">
      <c r="A427" s="392"/>
      <c r="B427" s="12"/>
      <c r="C427" s="12" t="s">
        <v>3627</v>
      </c>
      <c r="D427" s="311">
        <v>638</v>
      </c>
      <c r="E427" s="103"/>
    </row>
    <row r="428" spans="1:5">
      <c r="A428" s="392"/>
      <c r="B428" s="12"/>
      <c r="C428" s="12" t="s">
        <v>3628</v>
      </c>
      <c r="D428" s="311">
        <v>638</v>
      </c>
      <c r="E428" s="103"/>
    </row>
    <row r="429" spans="1:5">
      <c r="A429" s="392"/>
      <c r="B429" s="12"/>
      <c r="C429" s="12" t="s">
        <v>3629</v>
      </c>
      <c r="D429" s="311">
        <v>638</v>
      </c>
      <c r="E429" s="103"/>
    </row>
    <row r="430" spans="1:5">
      <c r="A430" s="392"/>
      <c r="B430" s="12"/>
      <c r="C430" s="12" t="s">
        <v>3631</v>
      </c>
      <c r="D430" s="311">
        <v>638</v>
      </c>
      <c r="E430" s="103"/>
    </row>
    <row r="431" spans="1:5">
      <c r="A431" s="392"/>
      <c r="B431" s="12"/>
      <c r="C431" s="12" t="s">
        <v>3632</v>
      </c>
      <c r="D431" s="311">
        <v>638</v>
      </c>
      <c r="E431" s="103"/>
    </row>
    <row r="432" spans="1:5">
      <c r="A432" s="392"/>
      <c r="B432" s="12"/>
      <c r="C432" s="12" t="s">
        <v>3633</v>
      </c>
      <c r="D432" s="311">
        <v>638</v>
      </c>
      <c r="E432" s="103"/>
    </row>
    <row r="433" spans="1:13" ht="15.75" thickBot="1">
      <c r="A433" s="393"/>
      <c r="B433" s="96"/>
      <c r="C433" s="96" t="s">
        <v>3629</v>
      </c>
      <c r="D433" s="311">
        <v>638</v>
      </c>
      <c r="E433" s="104"/>
    </row>
    <row r="437" spans="1:13">
      <c r="B437" s="207" t="s">
        <v>5117</v>
      </c>
      <c r="E437" s="207" t="s">
        <v>5118</v>
      </c>
      <c r="I437" t="s">
        <v>5119</v>
      </c>
    </row>
    <row r="439" spans="1:13">
      <c r="C439" s="324" t="s">
        <v>5632</v>
      </c>
      <c r="D439" s="324"/>
      <c r="F439" s="390" t="s">
        <v>5585</v>
      </c>
      <c r="G439" s="390"/>
      <c r="H439" s="288"/>
      <c r="J439" s="390" t="s">
        <v>5631</v>
      </c>
      <c r="K439" s="390"/>
      <c r="L439" s="390"/>
      <c r="M439" s="390"/>
    </row>
    <row r="440" spans="1:13">
      <c r="C440" s="331"/>
      <c r="D440" s="331"/>
      <c r="F440" s="220"/>
      <c r="J440" s="331"/>
      <c r="K440" s="331"/>
      <c r="L440" s="331"/>
      <c r="M440" s="331"/>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2022-05-15T11:20:24Z</dcterms:modified>
</cp:coreProperties>
</file>